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ml.chartshapes+xml"/>
  <Override PartName="/xl/charts/chart18.xml" ContentType="application/vnd.openxmlformats-officedocument.drawingml.chart+xml"/>
  <Override PartName="/xl/drawings/drawing10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drawings/drawing12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drawings/drawing14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drawings/drawing2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ml.chartshapes+xml"/>
  <Override PartName="/xl/charts/chart42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570" windowHeight="10155" tabRatio="856" activeTab="6"/>
  </bookViews>
  <sheets>
    <sheet name="Cell dilutions" sheetId="1" r:id="rId1"/>
    <sheet name="Raw data Sc1ON Sc2OFF" sheetId="2" r:id="rId2"/>
    <sheet name="Raw data Sc1ON Sc2ON" sheetId="5" r:id="rId3"/>
    <sheet name="Comparison" sheetId="3" r:id="rId4"/>
    <sheet name="Scanner 1 - Monod" sheetId="6" r:id="rId5"/>
    <sheet name="Scanner 1 - Logistic" sheetId="16" r:id="rId6"/>
    <sheet name="Scanner 2 - Monod" sheetId="17" r:id="rId7"/>
    <sheet name="Scanner 2 - All data" sheetId="13" r:id="rId8"/>
    <sheet name="Comparison (2)" sheetId="10" r:id="rId9"/>
    <sheet name="24 wrou - All data" sheetId="11" r:id="rId10"/>
    <sheet name="ANOVA raw data" sheetId="12" r:id="rId11"/>
    <sheet name="ANOVA norm data" sheetId="14" r:id="rId12"/>
    <sheet name="Sheet1" sheetId="15" r:id="rId13"/>
  </sheets>
  <calcPr calcId="145621"/>
</workbook>
</file>

<file path=xl/calcChain.xml><?xml version="1.0" encoding="utf-8"?>
<calcChain xmlns="http://schemas.openxmlformats.org/spreadsheetml/2006/main">
  <c r="B84" i="17" l="1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C66" i="17"/>
  <c r="K66" i="17" s="1"/>
  <c r="B66" i="17"/>
  <c r="B65" i="17"/>
  <c r="B64" i="17"/>
  <c r="B63" i="17"/>
  <c r="B62" i="17"/>
  <c r="D112" i="6"/>
  <c r="C112" i="6"/>
  <c r="B112" i="6"/>
  <c r="B19" i="6"/>
  <c r="C62" i="6" s="1"/>
  <c r="I101" i="17"/>
  <c r="H101" i="17"/>
  <c r="G101" i="17"/>
  <c r="B20" i="17"/>
  <c r="B19" i="17"/>
  <c r="Q36" i="17" s="1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C79" i="17" s="1"/>
  <c r="K79" i="17" s="1"/>
  <c r="W16" i="17"/>
  <c r="C73" i="17" s="1"/>
  <c r="K73" i="17" s="1"/>
  <c r="V16" i="17"/>
  <c r="U16" i="17"/>
  <c r="C84" i="17" s="1"/>
  <c r="K84" i="17" s="1"/>
  <c r="T16" i="17"/>
  <c r="C78" i="17" s="1"/>
  <c r="K78" i="17" s="1"/>
  <c r="S16" i="17"/>
  <c r="C72" i="17" s="1"/>
  <c r="K72" i="17" s="1"/>
  <c r="R16" i="17"/>
  <c r="Q16" i="17"/>
  <c r="C83" i="17" s="1"/>
  <c r="K83" i="17" s="1"/>
  <c r="P16" i="17"/>
  <c r="C77" i="17" s="1"/>
  <c r="K77" i="17" s="1"/>
  <c r="O16" i="17"/>
  <c r="C71" i="17" s="1"/>
  <c r="K71" i="17" s="1"/>
  <c r="N16" i="17"/>
  <c r="C65" i="17" s="1"/>
  <c r="K65" i="17" s="1"/>
  <c r="M16" i="17"/>
  <c r="C82" i="17" s="1"/>
  <c r="K82" i="17" s="1"/>
  <c r="L16" i="17"/>
  <c r="C76" i="17" s="1"/>
  <c r="K76" i="17" s="1"/>
  <c r="K16" i="17"/>
  <c r="C70" i="17" s="1"/>
  <c r="K70" i="17" s="1"/>
  <c r="J16" i="17"/>
  <c r="C64" i="17" s="1"/>
  <c r="K64" i="17" s="1"/>
  <c r="I16" i="17"/>
  <c r="C81" i="17" s="1"/>
  <c r="K81" i="17" s="1"/>
  <c r="H16" i="17"/>
  <c r="C75" i="17" s="1"/>
  <c r="K75" i="17" s="1"/>
  <c r="G16" i="17"/>
  <c r="C69" i="17" s="1"/>
  <c r="K69" i="17" s="1"/>
  <c r="F16" i="17"/>
  <c r="C63" i="17" s="1"/>
  <c r="K63" i="17" s="1"/>
  <c r="E16" i="17"/>
  <c r="C80" i="17" s="1"/>
  <c r="K80" i="17" s="1"/>
  <c r="D16" i="17"/>
  <c r="C74" i="17" s="1"/>
  <c r="K74" i="17" s="1"/>
  <c r="C16" i="17"/>
  <c r="C68" i="17" s="1"/>
  <c r="K68" i="17" s="1"/>
  <c r="B16" i="17"/>
  <c r="K335" i="17"/>
  <c r="L335" i="17" s="1"/>
  <c r="K334" i="17"/>
  <c r="L334" i="17" s="1"/>
  <c r="K333" i="17"/>
  <c r="L333" i="17" s="1"/>
  <c r="K332" i="17"/>
  <c r="L332" i="17" s="1"/>
  <c r="K331" i="17"/>
  <c r="L331" i="17" s="1"/>
  <c r="K330" i="17"/>
  <c r="L330" i="17" s="1"/>
  <c r="K329" i="17"/>
  <c r="L329" i="17" s="1"/>
  <c r="K328" i="17"/>
  <c r="L328" i="17" s="1"/>
  <c r="K327" i="17"/>
  <c r="L327" i="17" s="1"/>
  <c r="K326" i="17"/>
  <c r="L326" i="17" s="1"/>
  <c r="K325" i="17"/>
  <c r="L325" i="17" s="1"/>
  <c r="K324" i="17"/>
  <c r="L324" i="17" s="1"/>
  <c r="K323" i="17"/>
  <c r="L323" i="17" s="1"/>
  <c r="K322" i="17"/>
  <c r="L322" i="17" s="1"/>
  <c r="K321" i="17"/>
  <c r="L321" i="17" s="1"/>
  <c r="K320" i="17"/>
  <c r="L320" i="17" s="1"/>
  <c r="K319" i="17"/>
  <c r="L319" i="17" s="1"/>
  <c r="K318" i="17"/>
  <c r="L318" i="17" s="1"/>
  <c r="K317" i="17"/>
  <c r="L317" i="17" s="1"/>
  <c r="K316" i="17"/>
  <c r="L316" i="17" s="1"/>
  <c r="K315" i="17"/>
  <c r="L315" i="17" s="1"/>
  <c r="K314" i="17"/>
  <c r="L314" i="17" s="1"/>
  <c r="K313" i="17"/>
  <c r="L313" i="17" s="1"/>
  <c r="K312" i="17"/>
  <c r="L312" i="17" s="1"/>
  <c r="K311" i="17"/>
  <c r="L311" i="17" s="1"/>
  <c r="K310" i="17"/>
  <c r="L310" i="17" s="1"/>
  <c r="K309" i="17"/>
  <c r="L309" i="17" s="1"/>
  <c r="K308" i="17"/>
  <c r="L308" i="17" s="1"/>
  <c r="K307" i="17"/>
  <c r="L307" i="17" s="1"/>
  <c r="K306" i="17"/>
  <c r="L306" i="17" s="1"/>
  <c r="K305" i="17"/>
  <c r="L305" i="17" s="1"/>
  <c r="K304" i="17"/>
  <c r="L304" i="17" s="1"/>
  <c r="K303" i="17"/>
  <c r="L303" i="17" s="1"/>
  <c r="K302" i="17"/>
  <c r="L302" i="17" s="1"/>
  <c r="K301" i="17"/>
  <c r="L301" i="17" s="1"/>
  <c r="K300" i="17"/>
  <c r="L300" i="17" s="1"/>
  <c r="K299" i="17"/>
  <c r="L299" i="17" s="1"/>
  <c r="K298" i="17"/>
  <c r="L298" i="17" s="1"/>
  <c r="K297" i="17"/>
  <c r="L297" i="17" s="1"/>
  <c r="K296" i="17"/>
  <c r="L296" i="17" s="1"/>
  <c r="K295" i="17"/>
  <c r="L295" i="17" s="1"/>
  <c r="K294" i="17"/>
  <c r="L294" i="17" s="1"/>
  <c r="K293" i="17"/>
  <c r="L293" i="17" s="1"/>
  <c r="K292" i="17"/>
  <c r="L292" i="17" s="1"/>
  <c r="K291" i="17"/>
  <c r="L291" i="17" s="1"/>
  <c r="K290" i="17"/>
  <c r="L290" i="17" s="1"/>
  <c r="K289" i="17"/>
  <c r="L289" i="17" s="1"/>
  <c r="E289" i="17"/>
  <c r="K288" i="17"/>
  <c r="L288" i="17" s="1"/>
  <c r="E288" i="17"/>
  <c r="K287" i="17"/>
  <c r="L287" i="17" s="1"/>
  <c r="E287" i="17"/>
  <c r="K286" i="17"/>
  <c r="L286" i="17" s="1"/>
  <c r="E286" i="17"/>
  <c r="K285" i="17"/>
  <c r="L285" i="17" s="1"/>
  <c r="E285" i="17"/>
  <c r="K284" i="17"/>
  <c r="L284" i="17" s="1"/>
  <c r="E284" i="17"/>
  <c r="K283" i="17"/>
  <c r="L283" i="17" s="1"/>
  <c r="E283" i="17"/>
  <c r="K282" i="17"/>
  <c r="L282" i="17" s="1"/>
  <c r="E282" i="17"/>
  <c r="K281" i="17"/>
  <c r="L281" i="17" s="1"/>
  <c r="E281" i="17"/>
  <c r="K280" i="17"/>
  <c r="L280" i="17" s="1"/>
  <c r="E280" i="17"/>
  <c r="K279" i="17"/>
  <c r="L279" i="17" s="1"/>
  <c r="E279" i="17"/>
  <c r="K278" i="17"/>
  <c r="L278" i="17" s="1"/>
  <c r="E278" i="17"/>
  <c r="K277" i="17"/>
  <c r="L277" i="17" s="1"/>
  <c r="E277" i="17"/>
  <c r="K276" i="17"/>
  <c r="L276" i="17" s="1"/>
  <c r="E276" i="17"/>
  <c r="K275" i="17"/>
  <c r="L275" i="17" s="1"/>
  <c r="E275" i="17"/>
  <c r="K274" i="17"/>
  <c r="L274" i="17" s="1"/>
  <c r="E274" i="17"/>
  <c r="K273" i="17"/>
  <c r="L273" i="17" s="1"/>
  <c r="E273" i="17"/>
  <c r="K272" i="17"/>
  <c r="L272" i="17" s="1"/>
  <c r="E272" i="17"/>
  <c r="K271" i="17"/>
  <c r="L271" i="17" s="1"/>
  <c r="E271" i="17"/>
  <c r="K270" i="17"/>
  <c r="L270" i="17" s="1"/>
  <c r="E270" i="17"/>
  <c r="K269" i="17"/>
  <c r="L269" i="17" s="1"/>
  <c r="E269" i="17"/>
  <c r="K268" i="17"/>
  <c r="L268" i="17" s="1"/>
  <c r="E268" i="17"/>
  <c r="K267" i="17"/>
  <c r="L267" i="17" s="1"/>
  <c r="E267" i="17"/>
  <c r="K266" i="17"/>
  <c r="L266" i="17" s="1"/>
  <c r="E266" i="17"/>
  <c r="K265" i="17"/>
  <c r="L265" i="17" s="1"/>
  <c r="E265" i="17"/>
  <c r="K264" i="17"/>
  <c r="L264" i="17" s="1"/>
  <c r="E264" i="17"/>
  <c r="K263" i="17"/>
  <c r="L263" i="17" s="1"/>
  <c r="E263" i="17"/>
  <c r="K262" i="17"/>
  <c r="L262" i="17" s="1"/>
  <c r="E262" i="17"/>
  <c r="K261" i="17"/>
  <c r="L261" i="17" s="1"/>
  <c r="E261" i="17"/>
  <c r="K260" i="17"/>
  <c r="L260" i="17" s="1"/>
  <c r="E260" i="17"/>
  <c r="K259" i="17"/>
  <c r="L259" i="17" s="1"/>
  <c r="E259" i="17"/>
  <c r="K258" i="17"/>
  <c r="L258" i="17" s="1"/>
  <c r="E258" i="17"/>
  <c r="K257" i="17"/>
  <c r="L257" i="17" s="1"/>
  <c r="E257" i="17"/>
  <c r="K256" i="17"/>
  <c r="L256" i="17" s="1"/>
  <c r="E256" i="17"/>
  <c r="K255" i="17"/>
  <c r="L255" i="17" s="1"/>
  <c r="E255" i="17"/>
  <c r="K254" i="17"/>
  <c r="L254" i="17" s="1"/>
  <c r="E254" i="17"/>
  <c r="K253" i="17"/>
  <c r="L253" i="17" s="1"/>
  <c r="E253" i="17"/>
  <c r="K252" i="17"/>
  <c r="L252" i="17" s="1"/>
  <c r="E252" i="17"/>
  <c r="K251" i="17"/>
  <c r="L251" i="17" s="1"/>
  <c r="E251" i="17"/>
  <c r="K250" i="17"/>
  <c r="L250" i="17" s="1"/>
  <c r="E250" i="17"/>
  <c r="K249" i="17"/>
  <c r="L249" i="17" s="1"/>
  <c r="E249" i="17"/>
  <c r="K248" i="17"/>
  <c r="L248" i="17" s="1"/>
  <c r="E248" i="17"/>
  <c r="K247" i="17"/>
  <c r="L247" i="17" s="1"/>
  <c r="E247" i="17"/>
  <c r="K246" i="17"/>
  <c r="L246" i="17" s="1"/>
  <c r="E246" i="17"/>
  <c r="K245" i="17"/>
  <c r="L245" i="17" s="1"/>
  <c r="E245" i="17"/>
  <c r="K244" i="17"/>
  <c r="L244" i="17" s="1"/>
  <c r="E244" i="17"/>
  <c r="K243" i="17"/>
  <c r="L243" i="17" s="1"/>
  <c r="E243" i="17"/>
  <c r="K242" i="17"/>
  <c r="L242" i="17" s="1"/>
  <c r="E242" i="17"/>
  <c r="K241" i="17"/>
  <c r="L241" i="17" s="1"/>
  <c r="E241" i="17"/>
  <c r="K240" i="17"/>
  <c r="L240" i="17" s="1"/>
  <c r="E240" i="17"/>
  <c r="K239" i="17"/>
  <c r="L239" i="17" s="1"/>
  <c r="E239" i="17"/>
  <c r="K238" i="17"/>
  <c r="L238" i="17" s="1"/>
  <c r="E238" i="17"/>
  <c r="K237" i="17"/>
  <c r="L237" i="17" s="1"/>
  <c r="E237" i="17"/>
  <c r="K236" i="17"/>
  <c r="L236" i="17" s="1"/>
  <c r="E236" i="17"/>
  <c r="K235" i="17"/>
  <c r="L235" i="17" s="1"/>
  <c r="E235" i="17"/>
  <c r="K234" i="17"/>
  <c r="L234" i="17" s="1"/>
  <c r="E234" i="17"/>
  <c r="K233" i="17"/>
  <c r="L233" i="17" s="1"/>
  <c r="E233" i="17"/>
  <c r="K232" i="17"/>
  <c r="L232" i="17" s="1"/>
  <c r="E232" i="17"/>
  <c r="K231" i="17"/>
  <c r="L231" i="17" s="1"/>
  <c r="E231" i="17"/>
  <c r="K230" i="17"/>
  <c r="L230" i="17" s="1"/>
  <c r="E230" i="17"/>
  <c r="K229" i="17"/>
  <c r="L229" i="17" s="1"/>
  <c r="E229" i="17"/>
  <c r="K228" i="17"/>
  <c r="L228" i="17" s="1"/>
  <c r="E228" i="17"/>
  <c r="K227" i="17"/>
  <c r="L227" i="17" s="1"/>
  <c r="E227" i="17"/>
  <c r="K226" i="17"/>
  <c r="L226" i="17" s="1"/>
  <c r="E226" i="17"/>
  <c r="K225" i="17"/>
  <c r="L225" i="17" s="1"/>
  <c r="E225" i="17"/>
  <c r="K224" i="17"/>
  <c r="L224" i="17" s="1"/>
  <c r="E224" i="17"/>
  <c r="K223" i="17"/>
  <c r="L223" i="17" s="1"/>
  <c r="E223" i="17"/>
  <c r="K222" i="17"/>
  <c r="L222" i="17" s="1"/>
  <c r="E222" i="17"/>
  <c r="K221" i="17"/>
  <c r="L221" i="17" s="1"/>
  <c r="E221" i="17"/>
  <c r="K220" i="17"/>
  <c r="L220" i="17" s="1"/>
  <c r="E220" i="17"/>
  <c r="K219" i="17"/>
  <c r="L219" i="17" s="1"/>
  <c r="E219" i="17"/>
  <c r="K218" i="17"/>
  <c r="L218" i="17" s="1"/>
  <c r="E218" i="17"/>
  <c r="K217" i="17"/>
  <c r="L217" i="17" s="1"/>
  <c r="E217" i="17"/>
  <c r="K216" i="17"/>
  <c r="L216" i="17" s="1"/>
  <c r="E216" i="17"/>
  <c r="K215" i="17"/>
  <c r="L215" i="17" s="1"/>
  <c r="E215" i="17"/>
  <c r="K214" i="17"/>
  <c r="L214" i="17" s="1"/>
  <c r="E214" i="17"/>
  <c r="K213" i="17"/>
  <c r="L213" i="17" s="1"/>
  <c r="E213" i="17"/>
  <c r="K212" i="17"/>
  <c r="L212" i="17" s="1"/>
  <c r="E212" i="17"/>
  <c r="K211" i="17"/>
  <c r="L211" i="17" s="1"/>
  <c r="E211" i="17"/>
  <c r="K210" i="17"/>
  <c r="L210" i="17" s="1"/>
  <c r="E210" i="17"/>
  <c r="K209" i="17"/>
  <c r="L209" i="17" s="1"/>
  <c r="E209" i="17"/>
  <c r="K208" i="17"/>
  <c r="L208" i="17" s="1"/>
  <c r="E208" i="17"/>
  <c r="K207" i="17"/>
  <c r="L207" i="17" s="1"/>
  <c r="E207" i="17"/>
  <c r="K206" i="17"/>
  <c r="L206" i="17" s="1"/>
  <c r="E206" i="17"/>
  <c r="K205" i="17"/>
  <c r="L205" i="17" s="1"/>
  <c r="E205" i="17"/>
  <c r="K204" i="17"/>
  <c r="L204" i="17" s="1"/>
  <c r="E204" i="17"/>
  <c r="K203" i="17"/>
  <c r="L203" i="17" s="1"/>
  <c r="E203" i="17"/>
  <c r="K202" i="17"/>
  <c r="L202" i="17" s="1"/>
  <c r="E202" i="17"/>
  <c r="K201" i="17"/>
  <c r="L201" i="17" s="1"/>
  <c r="E201" i="17"/>
  <c r="K200" i="17"/>
  <c r="L200" i="17" s="1"/>
  <c r="E200" i="17"/>
  <c r="K199" i="17"/>
  <c r="L199" i="17" s="1"/>
  <c r="E199" i="17"/>
  <c r="K198" i="17"/>
  <c r="L198" i="17" s="1"/>
  <c r="E198" i="17"/>
  <c r="K197" i="17"/>
  <c r="L197" i="17" s="1"/>
  <c r="E197" i="17"/>
  <c r="K196" i="17"/>
  <c r="L196" i="17" s="1"/>
  <c r="E196" i="17"/>
  <c r="K195" i="17"/>
  <c r="L195" i="17" s="1"/>
  <c r="E195" i="17"/>
  <c r="K194" i="17"/>
  <c r="L194" i="17" s="1"/>
  <c r="E194" i="17"/>
  <c r="K193" i="17"/>
  <c r="L193" i="17" s="1"/>
  <c r="E193" i="17"/>
  <c r="K192" i="17"/>
  <c r="L192" i="17" s="1"/>
  <c r="E192" i="17"/>
  <c r="K191" i="17"/>
  <c r="L191" i="17" s="1"/>
  <c r="E191" i="17"/>
  <c r="K190" i="17"/>
  <c r="L190" i="17" s="1"/>
  <c r="E190" i="17"/>
  <c r="K189" i="17"/>
  <c r="L189" i="17" s="1"/>
  <c r="E189" i="17"/>
  <c r="K188" i="17"/>
  <c r="L188" i="17" s="1"/>
  <c r="E188" i="17"/>
  <c r="K187" i="17"/>
  <c r="L187" i="17" s="1"/>
  <c r="E187" i="17"/>
  <c r="K186" i="17"/>
  <c r="L186" i="17" s="1"/>
  <c r="E186" i="17"/>
  <c r="K185" i="17"/>
  <c r="L185" i="17" s="1"/>
  <c r="E185" i="17"/>
  <c r="K184" i="17"/>
  <c r="L184" i="17" s="1"/>
  <c r="E184" i="17"/>
  <c r="K183" i="17"/>
  <c r="L183" i="17" s="1"/>
  <c r="E183" i="17"/>
  <c r="K182" i="17"/>
  <c r="L182" i="17" s="1"/>
  <c r="E182" i="17"/>
  <c r="K181" i="17"/>
  <c r="L181" i="17" s="1"/>
  <c r="E181" i="17"/>
  <c r="K180" i="17"/>
  <c r="L180" i="17" s="1"/>
  <c r="E180" i="17"/>
  <c r="K179" i="17"/>
  <c r="L179" i="17" s="1"/>
  <c r="E179" i="17"/>
  <c r="K178" i="17"/>
  <c r="L178" i="17" s="1"/>
  <c r="E178" i="17"/>
  <c r="K177" i="17"/>
  <c r="L177" i="17" s="1"/>
  <c r="E177" i="17"/>
  <c r="K176" i="17"/>
  <c r="L176" i="17" s="1"/>
  <c r="E176" i="17"/>
  <c r="K175" i="17"/>
  <c r="L175" i="17" s="1"/>
  <c r="E175" i="17"/>
  <c r="K174" i="17"/>
  <c r="L174" i="17" s="1"/>
  <c r="E174" i="17"/>
  <c r="K173" i="17"/>
  <c r="L173" i="17" s="1"/>
  <c r="E173" i="17"/>
  <c r="K172" i="17"/>
  <c r="L172" i="17" s="1"/>
  <c r="E172" i="17"/>
  <c r="K171" i="17"/>
  <c r="L171" i="17" s="1"/>
  <c r="E171" i="17"/>
  <c r="K170" i="17"/>
  <c r="L170" i="17" s="1"/>
  <c r="E170" i="17"/>
  <c r="K169" i="17"/>
  <c r="L169" i="17" s="1"/>
  <c r="E169" i="17"/>
  <c r="K168" i="17"/>
  <c r="L168" i="17" s="1"/>
  <c r="E168" i="17"/>
  <c r="K167" i="17"/>
  <c r="L167" i="17" s="1"/>
  <c r="E167" i="17"/>
  <c r="K166" i="17"/>
  <c r="L166" i="17" s="1"/>
  <c r="E166" i="17"/>
  <c r="K165" i="17"/>
  <c r="L165" i="17" s="1"/>
  <c r="E165" i="17"/>
  <c r="K164" i="17"/>
  <c r="L164" i="17" s="1"/>
  <c r="E164" i="17"/>
  <c r="K163" i="17"/>
  <c r="L163" i="17" s="1"/>
  <c r="E163" i="17"/>
  <c r="K162" i="17"/>
  <c r="L162" i="17" s="1"/>
  <c r="E162" i="17"/>
  <c r="K161" i="17"/>
  <c r="L161" i="17" s="1"/>
  <c r="E161" i="17"/>
  <c r="K160" i="17"/>
  <c r="L160" i="17" s="1"/>
  <c r="E160" i="17"/>
  <c r="K159" i="17"/>
  <c r="L159" i="17" s="1"/>
  <c r="E159" i="17"/>
  <c r="K158" i="17"/>
  <c r="L158" i="17" s="1"/>
  <c r="E158" i="17"/>
  <c r="K157" i="17"/>
  <c r="L157" i="17" s="1"/>
  <c r="E157" i="17"/>
  <c r="K156" i="17"/>
  <c r="L156" i="17" s="1"/>
  <c r="E156" i="17"/>
  <c r="K155" i="17"/>
  <c r="L155" i="17" s="1"/>
  <c r="E155" i="17"/>
  <c r="K154" i="17"/>
  <c r="L154" i="17" s="1"/>
  <c r="E154" i="17"/>
  <c r="K153" i="17"/>
  <c r="L153" i="17" s="1"/>
  <c r="E153" i="17"/>
  <c r="K152" i="17"/>
  <c r="L152" i="17" s="1"/>
  <c r="E152" i="17"/>
  <c r="K151" i="17"/>
  <c r="L151" i="17" s="1"/>
  <c r="E151" i="17"/>
  <c r="K150" i="17"/>
  <c r="L150" i="17" s="1"/>
  <c r="E150" i="17"/>
  <c r="K149" i="17"/>
  <c r="L149" i="17" s="1"/>
  <c r="E149" i="17"/>
  <c r="K148" i="17"/>
  <c r="L148" i="17" s="1"/>
  <c r="E148" i="17"/>
  <c r="K147" i="17"/>
  <c r="L147" i="17" s="1"/>
  <c r="E147" i="17"/>
  <c r="K146" i="17"/>
  <c r="L146" i="17" s="1"/>
  <c r="E146" i="17"/>
  <c r="K145" i="17"/>
  <c r="L145" i="17" s="1"/>
  <c r="E145" i="17"/>
  <c r="K144" i="17"/>
  <c r="L144" i="17" s="1"/>
  <c r="E144" i="17"/>
  <c r="K143" i="17"/>
  <c r="L143" i="17" s="1"/>
  <c r="E143" i="17"/>
  <c r="K142" i="17"/>
  <c r="L142" i="17" s="1"/>
  <c r="E142" i="17"/>
  <c r="K141" i="17"/>
  <c r="L141" i="17" s="1"/>
  <c r="E141" i="17"/>
  <c r="K140" i="17"/>
  <c r="L140" i="17" s="1"/>
  <c r="E140" i="17"/>
  <c r="K139" i="17"/>
  <c r="L139" i="17" s="1"/>
  <c r="E139" i="17"/>
  <c r="K138" i="17"/>
  <c r="L138" i="17" s="1"/>
  <c r="E138" i="17"/>
  <c r="K137" i="17"/>
  <c r="L137" i="17" s="1"/>
  <c r="E137" i="17"/>
  <c r="K136" i="17"/>
  <c r="L136" i="17" s="1"/>
  <c r="E136" i="17"/>
  <c r="I129" i="17"/>
  <c r="H129" i="17"/>
  <c r="G129" i="17"/>
  <c r="I128" i="17"/>
  <c r="H128" i="17"/>
  <c r="G128" i="17"/>
  <c r="I127" i="17"/>
  <c r="H127" i="17"/>
  <c r="G127" i="17"/>
  <c r="I126" i="17"/>
  <c r="H126" i="17"/>
  <c r="G126" i="17"/>
  <c r="I125" i="17"/>
  <c r="H125" i="17"/>
  <c r="G125" i="17"/>
  <c r="I124" i="17"/>
  <c r="H124" i="17"/>
  <c r="G124" i="17"/>
  <c r="I123" i="17"/>
  <c r="H123" i="17"/>
  <c r="G123" i="17"/>
  <c r="I122" i="17"/>
  <c r="H122" i="17"/>
  <c r="G122" i="17"/>
  <c r="I121" i="17"/>
  <c r="H121" i="17"/>
  <c r="G121" i="17"/>
  <c r="I120" i="17"/>
  <c r="H120" i="17"/>
  <c r="G120" i="17"/>
  <c r="I119" i="17"/>
  <c r="H119" i="17"/>
  <c r="G119" i="17"/>
  <c r="I118" i="17"/>
  <c r="H118" i="17"/>
  <c r="G118" i="17"/>
  <c r="I117" i="17"/>
  <c r="H117" i="17"/>
  <c r="G117" i="17"/>
  <c r="I116" i="17"/>
  <c r="H116" i="17"/>
  <c r="G116" i="17"/>
  <c r="I115" i="17"/>
  <c r="H115" i="17"/>
  <c r="G115" i="17"/>
  <c r="I114" i="17"/>
  <c r="H114" i="17"/>
  <c r="G114" i="17"/>
  <c r="I113" i="17"/>
  <c r="H113" i="17"/>
  <c r="G113" i="17"/>
  <c r="D113" i="17"/>
  <c r="C113" i="17"/>
  <c r="B113" i="17"/>
  <c r="I112" i="17"/>
  <c r="H112" i="17"/>
  <c r="G112" i="17"/>
  <c r="D112" i="17"/>
  <c r="C112" i="17"/>
  <c r="B112" i="17"/>
  <c r="I111" i="17"/>
  <c r="H111" i="17"/>
  <c r="G111" i="17"/>
  <c r="I110" i="17"/>
  <c r="H110" i="17"/>
  <c r="G110" i="17"/>
  <c r="I109" i="17"/>
  <c r="H109" i="17"/>
  <c r="G109" i="17"/>
  <c r="I108" i="17"/>
  <c r="H108" i="17"/>
  <c r="G108" i="17"/>
  <c r="I107" i="17"/>
  <c r="H107" i="17"/>
  <c r="G107" i="17"/>
  <c r="I106" i="17"/>
  <c r="H106" i="17"/>
  <c r="G106" i="17"/>
  <c r="I105" i="17"/>
  <c r="H105" i="17"/>
  <c r="G105" i="17"/>
  <c r="I104" i="17"/>
  <c r="H104" i="17"/>
  <c r="G104" i="17"/>
  <c r="I103" i="17"/>
  <c r="H103" i="17"/>
  <c r="G103" i="17"/>
  <c r="I102" i="17"/>
  <c r="H102" i="17"/>
  <c r="G102" i="17"/>
  <c r="C62" i="17" l="1"/>
  <c r="K62" i="17" s="1"/>
  <c r="J101" i="17"/>
  <c r="J105" i="17"/>
  <c r="J109" i="17"/>
  <c r="J103" i="17"/>
  <c r="J107" i="17"/>
  <c r="J111" i="17"/>
  <c r="J104" i="17"/>
  <c r="J108" i="17"/>
  <c r="J114" i="17"/>
  <c r="J118" i="17"/>
  <c r="J122" i="17"/>
  <c r="J126" i="17"/>
  <c r="J102" i="17"/>
  <c r="J106" i="17"/>
  <c r="J110" i="17"/>
  <c r="J116" i="17"/>
  <c r="J120" i="17"/>
  <c r="J124" i="17"/>
  <c r="J128" i="17"/>
  <c r="J112" i="17"/>
  <c r="I44" i="17"/>
  <c r="S35" i="17"/>
  <c r="U29" i="17"/>
  <c r="M32" i="17"/>
  <c r="E27" i="17"/>
  <c r="M28" i="17"/>
  <c r="Y33" i="17"/>
  <c r="M26" i="17"/>
  <c r="E31" i="17"/>
  <c r="E26" i="17"/>
  <c r="U27" i="17"/>
  <c r="M30" i="17"/>
  <c r="E33" i="17"/>
  <c r="I50" i="17"/>
  <c r="U26" i="17"/>
  <c r="E29" i="17"/>
  <c r="U31" i="17"/>
  <c r="V34" i="17"/>
  <c r="F26" i="17"/>
  <c r="N26" i="17"/>
  <c r="V26" i="17"/>
  <c r="F27" i="17"/>
  <c r="V27" i="17"/>
  <c r="N28" i="17"/>
  <c r="F29" i="17"/>
  <c r="V29" i="17"/>
  <c r="N30" i="17"/>
  <c r="F31" i="17"/>
  <c r="V31" i="17"/>
  <c r="N32" i="17"/>
  <c r="F33" i="17"/>
  <c r="B34" i="17"/>
  <c r="W34" i="17"/>
  <c r="U35" i="17"/>
  <c r="R36" i="17"/>
  <c r="Y46" i="17"/>
  <c r="I26" i="17"/>
  <c r="Q26" i="17"/>
  <c r="Y26" i="17"/>
  <c r="M27" i="17"/>
  <c r="E28" i="17"/>
  <c r="U28" i="17"/>
  <c r="M29" i="17"/>
  <c r="E30" i="17"/>
  <c r="U30" i="17"/>
  <c r="M31" i="17"/>
  <c r="E32" i="17"/>
  <c r="U32" i="17"/>
  <c r="N33" i="17"/>
  <c r="K34" i="17"/>
  <c r="I35" i="17"/>
  <c r="F36" i="17"/>
  <c r="C37" i="17"/>
  <c r="Q49" i="17"/>
  <c r="B26" i="17"/>
  <c r="J26" i="17"/>
  <c r="R26" i="17"/>
  <c r="B27" i="17"/>
  <c r="N27" i="17"/>
  <c r="F28" i="17"/>
  <c r="V28" i="17"/>
  <c r="N29" i="17"/>
  <c r="F30" i="17"/>
  <c r="V30" i="17"/>
  <c r="N31" i="17"/>
  <c r="F32" i="17"/>
  <c r="V32" i="17"/>
  <c r="O33" i="17"/>
  <c r="M34" i="17"/>
  <c r="J35" i="17"/>
  <c r="G36" i="17"/>
  <c r="I37" i="17"/>
  <c r="Y53" i="17"/>
  <c r="J115" i="17"/>
  <c r="J119" i="17"/>
  <c r="J123" i="17"/>
  <c r="J127" i="17"/>
  <c r="J113" i="17"/>
  <c r="J117" i="17"/>
  <c r="J121" i="17"/>
  <c r="J125" i="17"/>
  <c r="J129" i="17"/>
  <c r="Y37" i="17"/>
  <c r="I46" i="17"/>
  <c r="Y48" i="17"/>
  <c r="Q51" i="17"/>
  <c r="C26" i="17"/>
  <c r="G26" i="17"/>
  <c r="K26" i="17"/>
  <c r="O26" i="17"/>
  <c r="S26" i="17"/>
  <c r="W26" i="17"/>
  <c r="C27" i="17"/>
  <c r="I27" i="17"/>
  <c r="Q27" i="17"/>
  <c r="Y27" i="17"/>
  <c r="I28" i="17"/>
  <c r="Q28" i="17"/>
  <c r="Y28" i="17"/>
  <c r="I29" i="17"/>
  <c r="Q29" i="17"/>
  <c r="Y29" i="17"/>
  <c r="I30" i="17"/>
  <c r="Q30" i="17"/>
  <c r="Y30" i="17"/>
  <c r="I31" i="17"/>
  <c r="Q31" i="17"/>
  <c r="Y31" i="17"/>
  <c r="I32" i="17"/>
  <c r="Q32" i="17"/>
  <c r="Y32" i="17"/>
  <c r="I33" i="17"/>
  <c r="S33" i="17"/>
  <c r="F34" i="17"/>
  <c r="Q34" i="17"/>
  <c r="C35" i="17"/>
  <c r="N35" i="17"/>
  <c r="Y35" i="17"/>
  <c r="K36" i="17"/>
  <c r="V36" i="17"/>
  <c r="N37" i="17"/>
  <c r="Y44" i="17"/>
  <c r="Q47" i="17"/>
  <c r="W55" i="17"/>
  <c r="S55" i="17"/>
  <c r="O55" i="17"/>
  <c r="K55" i="17"/>
  <c r="G55" i="17"/>
  <c r="C55" i="17"/>
  <c r="W54" i="17"/>
  <c r="S54" i="17"/>
  <c r="O54" i="17"/>
  <c r="K54" i="17"/>
  <c r="G54" i="17"/>
  <c r="C54" i="17"/>
  <c r="W53" i="17"/>
  <c r="S53" i="17"/>
  <c r="O53" i="17"/>
  <c r="K53" i="17"/>
  <c r="G53" i="17"/>
  <c r="C53" i="17"/>
  <c r="W52" i="17"/>
  <c r="S52" i="17"/>
  <c r="O52" i="17"/>
  <c r="K52" i="17"/>
  <c r="G52" i="17"/>
  <c r="C52" i="17"/>
  <c r="W51" i="17"/>
  <c r="V55" i="17"/>
  <c r="R55" i="17"/>
  <c r="N55" i="17"/>
  <c r="J55" i="17"/>
  <c r="F55" i="17"/>
  <c r="B55" i="17"/>
  <c r="V54" i="17"/>
  <c r="R54" i="17"/>
  <c r="N54" i="17"/>
  <c r="J54" i="17"/>
  <c r="F54" i="17"/>
  <c r="B54" i="17"/>
  <c r="V53" i="17"/>
  <c r="R53" i="17"/>
  <c r="N53" i="17"/>
  <c r="J53" i="17"/>
  <c r="F53" i="17"/>
  <c r="B53" i="17"/>
  <c r="V52" i="17"/>
  <c r="R52" i="17"/>
  <c r="N52" i="17"/>
  <c r="J52" i="17"/>
  <c r="F52" i="17"/>
  <c r="B52" i="17"/>
  <c r="V51" i="17"/>
  <c r="X55" i="17"/>
  <c r="T55" i="17"/>
  <c r="P55" i="17"/>
  <c r="L55" i="17"/>
  <c r="H55" i="17"/>
  <c r="D55" i="17"/>
  <c r="X54" i="17"/>
  <c r="T54" i="17"/>
  <c r="P54" i="17"/>
  <c r="L54" i="17"/>
  <c r="H54" i="17"/>
  <c r="D54" i="17"/>
  <c r="X53" i="17"/>
  <c r="T53" i="17"/>
  <c r="P53" i="17"/>
  <c r="L53" i="17"/>
  <c r="H53" i="17"/>
  <c r="D53" i="17"/>
  <c r="X52" i="17"/>
  <c r="T52" i="17"/>
  <c r="P52" i="17"/>
  <c r="L52" i="17"/>
  <c r="H52" i="17"/>
  <c r="D52" i="17"/>
  <c r="X51" i="17"/>
  <c r="T51" i="17"/>
  <c r="Q55" i="17"/>
  <c r="Y54" i="17"/>
  <c r="I54" i="17"/>
  <c r="Q53" i="17"/>
  <c r="Y52" i="17"/>
  <c r="I52" i="17"/>
  <c r="S51" i="17"/>
  <c r="O51" i="17"/>
  <c r="K51" i="17"/>
  <c r="G51" i="17"/>
  <c r="C51" i="17"/>
  <c r="W50" i="17"/>
  <c r="S50" i="17"/>
  <c r="O50" i="17"/>
  <c r="K50" i="17"/>
  <c r="G50" i="17"/>
  <c r="C50" i="17"/>
  <c r="W49" i="17"/>
  <c r="S49" i="17"/>
  <c r="O49" i="17"/>
  <c r="K49" i="17"/>
  <c r="G49" i="17"/>
  <c r="C49" i="17"/>
  <c r="W48" i="17"/>
  <c r="S48" i="17"/>
  <c r="O48" i="17"/>
  <c r="K48" i="17"/>
  <c r="G48" i="17"/>
  <c r="C48" i="17"/>
  <c r="W47" i="17"/>
  <c r="S47" i="17"/>
  <c r="O47" i="17"/>
  <c r="K47" i="17"/>
  <c r="G47" i="17"/>
  <c r="C47" i="17"/>
  <c r="W46" i="17"/>
  <c r="S46" i="17"/>
  <c r="O46" i="17"/>
  <c r="K46" i="17"/>
  <c r="G46" i="17"/>
  <c r="C46" i="17"/>
  <c r="W45" i="17"/>
  <c r="S45" i="17"/>
  <c r="O45" i="17"/>
  <c r="K45" i="17"/>
  <c r="G45" i="17"/>
  <c r="C45" i="17"/>
  <c r="W44" i="17"/>
  <c r="S44" i="17"/>
  <c r="O44" i="17"/>
  <c r="K44" i="17"/>
  <c r="G44" i="17"/>
  <c r="C44" i="17"/>
  <c r="M55" i="17"/>
  <c r="U54" i="17"/>
  <c r="E54" i="17"/>
  <c r="M53" i="17"/>
  <c r="U52" i="17"/>
  <c r="E52" i="17"/>
  <c r="R51" i="17"/>
  <c r="N51" i="17"/>
  <c r="J51" i="17"/>
  <c r="F51" i="17"/>
  <c r="B51" i="17"/>
  <c r="V50" i="17"/>
  <c r="R50" i="17"/>
  <c r="N50" i="17"/>
  <c r="J50" i="17"/>
  <c r="F50" i="17"/>
  <c r="B50" i="17"/>
  <c r="V49" i="17"/>
  <c r="R49" i="17"/>
  <c r="N49" i="17"/>
  <c r="J49" i="17"/>
  <c r="F49" i="17"/>
  <c r="B49" i="17"/>
  <c r="V48" i="17"/>
  <c r="R48" i="17"/>
  <c r="N48" i="17"/>
  <c r="J48" i="17"/>
  <c r="F48" i="17"/>
  <c r="B48" i="17"/>
  <c r="V47" i="17"/>
  <c r="R47" i="17"/>
  <c r="N47" i="17"/>
  <c r="J47" i="17"/>
  <c r="F47" i="17"/>
  <c r="B47" i="17"/>
  <c r="V46" i="17"/>
  <c r="R46" i="17"/>
  <c r="N46" i="17"/>
  <c r="J46" i="17"/>
  <c r="F46" i="17"/>
  <c r="B46" i="17"/>
  <c r="V45" i="17"/>
  <c r="R45" i="17"/>
  <c r="N45" i="17"/>
  <c r="J45" i="17"/>
  <c r="F45" i="17"/>
  <c r="B45" i="17"/>
  <c r="V44" i="17"/>
  <c r="R44" i="17"/>
  <c r="N44" i="17"/>
  <c r="J44" i="17"/>
  <c r="F44" i="17"/>
  <c r="B44" i="17"/>
  <c r="U55" i="17"/>
  <c r="E55" i="17"/>
  <c r="M54" i="17"/>
  <c r="U53" i="17"/>
  <c r="E53" i="17"/>
  <c r="M52" i="17"/>
  <c r="U51" i="17"/>
  <c r="P51" i="17"/>
  <c r="L51" i="17"/>
  <c r="H51" i="17"/>
  <c r="D51" i="17"/>
  <c r="X50" i="17"/>
  <c r="T50" i="17"/>
  <c r="P50" i="17"/>
  <c r="L50" i="17"/>
  <c r="H50" i="17"/>
  <c r="D50" i="17"/>
  <c r="X49" i="17"/>
  <c r="T49" i="17"/>
  <c r="P49" i="17"/>
  <c r="L49" i="17"/>
  <c r="H49" i="17"/>
  <c r="D49" i="17"/>
  <c r="X48" i="17"/>
  <c r="T48" i="17"/>
  <c r="P48" i="17"/>
  <c r="L48" i="17"/>
  <c r="H48" i="17"/>
  <c r="D48" i="17"/>
  <c r="X47" i="17"/>
  <c r="T47" i="17"/>
  <c r="P47" i="17"/>
  <c r="L47" i="17"/>
  <c r="H47" i="17"/>
  <c r="D47" i="17"/>
  <c r="X46" i="17"/>
  <c r="T46" i="17"/>
  <c r="P46" i="17"/>
  <c r="L46" i="17"/>
  <c r="H46" i="17"/>
  <c r="D46" i="17"/>
  <c r="X45" i="17"/>
  <c r="T45" i="17"/>
  <c r="P45" i="17"/>
  <c r="L45" i="17"/>
  <c r="H45" i="17"/>
  <c r="D45" i="17"/>
  <c r="X44" i="17"/>
  <c r="T44" i="17"/>
  <c r="P44" i="17"/>
  <c r="L44" i="17"/>
  <c r="H44" i="17"/>
  <c r="D44" i="17"/>
  <c r="X37" i="17"/>
  <c r="T37" i="17"/>
  <c r="P37" i="17"/>
  <c r="L37" i="17"/>
  <c r="H37" i="17"/>
  <c r="D37" i="17"/>
  <c r="X36" i="17"/>
  <c r="T36" i="17"/>
  <c r="P36" i="17"/>
  <c r="L36" i="17"/>
  <c r="H36" i="17"/>
  <c r="D36" i="17"/>
  <c r="X35" i="17"/>
  <c r="T35" i="17"/>
  <c r="P35" i="17"/>
  <c r="L35" i="17"/>
  <c r="H35" i="17"/>
  <c r="D35" i="17"/>
  <c r="X34" i="17"/>
  <c r="T34" i="17"/>
  <c r="P34" i="17"/>
  <c r="L34" i="17"/>
  <c r="H34" i="17"/>
  <c r="D34" i="17"/>
  <c r="X33" i="17"/>
  <c r="T33" i="17"/>
  <c r="P33" i="17"/>
  <c r="L33" i="17"/>
  <c r="Y55" i="17"/>
  <c r="I53" i="17"/>
  <c r="M51" i="17"/>
  <c r="U50" i="17"/>
  <c r="E50" i="17"/>
  <c r="M49" i="17"/>
  <c r="U48" i="17"/>
  <c r="E48" i="17"/>
  <c r="M47" i="17"/>
  <c r="U46" i="17"/>
  <c r="E46" i="17"/>
  <c r="M45" i="17"/>
  <c r="U44" i="17"/>
  <c r="E44" i="17"/>
  <c r="W37" i="17"/>
  <c r="R37" i="17"/>
  <c r="M37" i="17"/>
  <c r="G37" i="17"/>
  <c r="B37" i="17"/>
  <c r="U36" i="17"/>
  <c r="O36" i="17"/>
  <c r="J36" i="17"/>
  <c r="E36" i="17"/>
  <c r="W35" i="17"/>
  <c r="R35" i="17"/>
  <c r="M35" i="17"/>
  <c r="G35" i="17"/>
  <c r="B35" i="17"/>
  <c r="U34" i="17"/>
  <c r="O34" i="17"/>
  <c r="J34" i="17"/>
  <c r="E34" i="17"/>
  <c r="W33" i="17"/>
  <c r="R33" i="17"/>
  <c r="M33" i="17"/>
  <c r="H33" i="17"/>
  <c r="D33" i="17"/>
  <c r="X32" i="17"/>
  <c r="T32" i="17"/>
  <c r="P32" i="17"/>
  <c r="L32" i="17"/>
  <c r="H32" i="17"/>
  <c r="D32" i="17"/>
  <c r="X31" i="17"/>
  <c r="T31" i="17"/>
  <c r="P31" i="17"/>
  <c r="L31" i="17"/>
  <c r="H31" i="17"/>
  <c r="D31" i="17"/>
  <c r="X30" i="17"/>
  <c r="T30" i="17"/>
  <c r="P30" i="17"/>
  <c r="L30" i="17"/>
  <c r="H30" i="17"/>
  <c r="D30" i="17"/>
  <c r="X29" i="17"/>
  <c r="T29" i="17"/>
  <c r="P29" i="17"/>
  <c r="L29" i="17"/>
  <c r="H29" i="17"/>
  <c r="D29" i="17"/>
  <c r="X28" i="17"/>
  <c r="T28" i="17"/>
  <c r="P28" i="17"/>
  <c r="L28" i="17"/>
  <c r="H28" i="17"/>
  <c r="D28" i="17"/>
  <c r="X27" i="17"/>
  <c r="T27" i="17"/>
  <c r="P27" i="17"/>
  <c r="L27" i="17"/>
  <c r="H27" i="17"/>
  <c r="I55" i="17"/>
  <c r="Q52" i="17"/>
  <c r="I51" i="17"/>
  <c r="Q50" i="17"/>
  <c r="Y49" i="17"/>
  <c r="I49" i="17"/>
  <c r="Q48" i="17"/>
  <c r="Y47" i="17"/>
  <c r="I47" i="17"/>
  <c r="Q46" i="17"/>
  <c r="Y45" i="17"/>
  <c r="I45" i="17"/>
  <c r="Q44" i="17"/>
  <c r="V37" i="17"/>
  <c r="Q37" i="17"/>
  <c r="K37" i="17"/>
  <c r="F37" i="17"/>
  <c r="Y36" i="17"/>
  <c r="S36" i="17"/>
  <c r="N36" i="17"/>
  <c r="I36" i="17"/>
  <c r="C36" i="17"/>
  <c r="V35" i="17"/>
  <c r="Q35" i="17"/>
  <c r="K35" i="17"/>
  <c r="F35" i="17"/>
  <c r="Y34" i="17"/>
  <c r="S34" i="17"/>
  <c r="N34" i="17"/>
  <c r="I34" i="17"/>
  <c r="C34" i="17"/>
  <c r="V33" i="17"/>
  <c r="Q33" i="17"/>
  <c r="K33" i="17"/>
  <c r="G33" i="17"/>
  <c r="C33" i="17"/>
  <c r="W32" i="17"/>
  <c r="S32" i="17"/>
  <c r="O32" i="17"/>
  <c r="K32" i="17"/>
  <c r="G32" i="17"/>
  <c r="C32" i="17"/>
  <c r="W31" i="17"/>
  <c r="S31" i="17"/>
  <c r="O31" i="17"/>
  <c r="K31" i="17"/>
  <c r="G31" i="17"/>
  <c r="C31" i="17"/>
  <c r="W30" i="17"/>
  <c r="S30" i="17"/>
  <c r="O30" i="17"/>
  <c r="K30" i="17"/>
  <c r="G30" i="17"/>
  <c r="C30" i="17"/>
  <c r="W29" i="17"/>
  <c r="S29" i="17"/>
  <c r="O29" i="17"/>
  <c r="K29" i="17"/>
  <c r="G29" i="17"/>
  <c r="C29" i="17"/>
  <c r="W28" i="17"/>
  <c r="S28" i="17"/>
  <c r="O28" i="17"/>
  <c r="K28" i="17"/>
  <c r="G28" i="17"/>
  <c r="C28" i="17"/>
  <c r="W27" i="17"/>
  <c r="S27" i="17"/>
  <c r="O27" i="17"/>
  <c r="K27" i="17"/>
  <c r="G27" i="17"/>
  <c r="Q54" i="17"/>
  <c r="Y51" i="17"/>
  <c r="E51" i="17"/>
  <c r="M50" i="17"/>
  <c r="U49" i="17"/>
  <c r="E49" i="17"/>
  <c r="M48" i="17"/>
  <c r="U47" i="17"/>
  <c r="E47" i="17"/>
  <c r="M46" i="17"/>
  <c r="U45" i="17"/>
  <c r="E45" i="17"/>
  <c r="M44" i="17"/>
  <c r="U37" i="17"/>
  <c r="O37" i="17"/>
  <c r="J37" i="17"/>
  <c r="E37" i="17"/>
  <c r="D26" i="17"/>
  <c r="H26" i="17"/>
  <c r="L26" i="17"/>
  <c r="P26" i="17"/>
  <c r="T26" i="17"/>
  <c r="X26" i="17"/>
  <c r="D27" i="17"/>
  <c r="J27" i="17"/>
  <c r="R27" i="17"/>
  <c r="B28" i="17"/>
  <c r="J28" i="17"/>
  <c r="R28" i="17"/>
  <c r="B29" i="17"/>
  <c r="J29" i="17"/>
  <c r="R29" i="17"/>
  <c r="B30" i="17"/>
  <c r="J30" i="17"/>
  <c r="R30" i="17"/>
  <c r="B31" i="17"/>
  <c r="J31" i="17"/>
  <c r="R31" i="17"/>
  <c r="B32" i="17"/>
  <c r="J32" i="17"/>
  <c r="R32" i="17"/>
  <c r="B33" i="17"/>
  <c r="J33" i="17"/>
  <c r="U33" i="17"/>
  <c r="G34" i="17"/>
  <c r="R34" i="17"/>
  <c r="E35" i="17"/>
  <c r="O35" i="17"/>
  <c r="B36" i="17"/>
  <c r="M36" i="17"/>
  <c r="W36" i="17"/>
  <c r="S37" i="17"/>
  <c r="Q45" i="17"/>
  <c r="I48" i="17"/>
  <c r="Y50" i="17"/>
  <c r="H62" i="13"/>
  <c r="E62" i="17" l="1"/>
  <c r="H62" i="17" s="1"/>
  <c r="D62" i="17"/>
  <c r="J62" i="17" s="1"/>
  <c r="I56" i="17"/>
  <c r="U38" i="17"/>
  <c r="D84" i="17" s="1"/>
  <c r="J84" i="17" s="1"/>
  <c r="N38" i="17"/>
  <c r="D65" i="17" s="1"/>
  <c r="J65" i="17" s="1"/>
  <c r="N39" i="17"/>
  <c r="E65" i="17" s="1"/>
  <c r="H65" i="17" s="1"/>
  <c r="M39" i="17"/>
  <c r="E82" i="17" s="1"/>
  <c r="H82" i="17" s="1"/>
  <c r="Q39" i="17"/>
  <c r="E83" i="17" s="1"/>
  <c r="H83" i="17" s="1"/>
  <c r="B39" i="17"/>
  <c r="F39" i="17"/>
  <c r="E63" i="17" s="1"/>
  <c r="H63" i="17" s="1"/>
  <c r="F38" i="17"/>
  <c r="D63" i="17" s="1"/>
  <c r="J63" i="17" s="1"/>
  <c r="I38" i="17"/>
  <c r="D81" i="17" s="1"/>
  <c r="J81" i="17" s="1"/>
  <c r="J39" i="17"/>
  <c r="E64" i="17" s="1"/>
  <c r="H64" i="17" s="1"/>
  <c r="V38" i="17"/>
  <c r="E38" i="17"/>
  <c r="D80" i="17" s="1"/>
  <c r="J80" i="17" s="1"/>
  <c r="V39" i="17"/>
  <c r="Q38" i="17"/>
  <c r="D83" i="17" s="1"/>
  <c r="J83" i="17" s="1"/>
  <c r="I39" i="17"/>
  <c r="E81" i="17" s="1"/>
  <c r="H81" i="17" s="1"/>
  <c r="Y38" i="17"/>
  <c r="R39" i="17"/>
  <c r="E66" i="17" s="1"/>
  <c r="H66" i="17" s="1"/>
  <c r="H39" i="17"/>
  <c r="E75" i="17" s="1"/>
  <c r="H75" i="17" s="1"/>
  <c r="H38" i="17"/>
  <c r="D75" i="17" s="1"/>
  <c r="J75" i="17" s="1"/>
  <c r="E56" i="17"/>
  <c r="E57" i="17"/>
  <c r="L57" i="17"/>
  <c r="L56" i="17"/>
  <c r="F57" i="17"/>
  <c r="F56" i="17"/>
  <c r="W39" i="17"/>
  <c r="E73" i="17" s="1"/>
  <c r="H73" i="17" s="1"/>
  <c r="W38" i="17"/>
  <c r="D73" i="17" s="1"/>
  <c r="J73" i="17" s="1"/>
  <c r="T39" i="17"/>
  <c r="E78" i="17" s="1"/>
  <c r="H78" i="17" s="1"/>
  <c r="T38" i="17"/>
  <c r="D78" i="17" s="1"/>
  <c r="J78" i="17" s="1"/>
  <c r="D39" i="17"/>
  <c r="E74" i="17" s="1"/>
  <c r="H74" i="17" s="1"/>
  <c r="D38" i="17"/>
  <c r="D74" i="17" s="1"/>
  <c r="J74" i="17" s="1"/>
  <c r="Q57" i="17"/>
  <c r="Q56" i="17"/>
  <c r="U56" i="17"/>
  <c r="U57" i="17"/>
  <c r="P57" i="17"/>
  <c r="P56" i="17"/>
  <c r="J57" i="17"/>
  <c r="J56" i="17"/>
  <c r="G57" i="17"/>
  <c r="G56" i="17"/>
  <c r="W57" i="17"/>
  <c r="W56" i="17"/>
  <c r="S39" i="17"/>
  <c r="E72" i="17" s="1"/>
  <c r="H72" i="17" s="1"/>
  <c r="S38" i="17"/>
  <c r="D72" i="17" s="1"/>
  <c r="J72" i="17" s="1"/>
  <c r="C39" i="17"/>
  <c r="E68" i="17" s="1"/>
  <c r="H68" i="17" s="1"/>
  <c r="C38" i="17"/>
  <c r="D68" i="17" s="1"/>
  <c r="J68" i="17" s="1"/>
  <c r="Y39" i="17"/>
  <c r="M38" i="17"/>
  <c r="D82" i="17" s="1"/>
  <c r="J82" i="17" s="1"/>
  <c r="E39" i="17"/>
  <c r="E80" i="17" s="1"/>
  <c r="H80" i="17" s="1"/>
  <c r="R38" i="17"/>
  <c r="D66" i="17" s="1"/>
  <c r="J66" i="17" s="1"/>
  <c r="X39" i="17"/>
  <c r="E79" i="17" s="1"/>
  <c r="H79" i="17" s="1"/>
  <c r="X38" i="17"/>
  <c r="D79" i="17" s="1"/>
  <c r="J79" i="17" s="1"/>
  <c r="V57" i="17"/>
  <c r="V56" i="17"/>
  <c r="S57" i="17"/>
  <c r="S56" i="17"/>
  <c r="G39" i="17"/>
  <c r="E69" i="17" s="1"/>
  <c r="H69" i="17" s="1"/>
  <c r="G38" i="17"/>
  <c r="D69" i="17" s="1"/>
  <c r="J69" i="17" s="1"/>
  <c r="P39" i="17"/>
  <c r="E77" i="17" s="1"/>
  <c r="H77" i="17" s="1"/>
  <c r="P38" i="17"/>
  <c r="D77" i="17" s="1"/>
  <c r="J77" i="17" s="1"/>
  <c r="M57" i="17"/>
  <c r="M56" i="17"/>
  <c r="D57" i="17"/>
  <c r="D56" i="17"/>
  <c r="T57" i="17"/>
  <c r="T56" i="17"/>
  <c r="N57" i="17"/>
  <c r="N56" i="17"/>
  <c r="K57" i="17"/>
  <c r="K56" i="17"/>
  <c r="J38" i="17"/>
  <c r="D64" i="17" s="1"/>
  <c r="J64" i="17" s="1"/>
  <c r="Y56" i="17"/>
  <c r="Y57" i="17"/>
  <c r="O39" i="17"/>
  <c r="E71" i="17" s="1"/>
  <c r="H71" i="17" s="1"/>
  <c r="O38" i="17"/>
  <c r="D71" i="17" s="1"/>
  <c r="J71" i="17" s="1"/>
  <c r="I57" i="17"/>
  <c r="B38" i="17"/>
  <c r="U39" i="17"/>
  <c r="E84" i="17" s="1"/>
  <c r="H84" i="17" s="1"/>
  <c r="C57" i="17"/>
  <c r="C56" i="17"/>
  <c r="L39" i="17"/>
  <c r="E76" i="17" s="1"/>
  <c r="H76" i="17" s="1"/>
  <c r="L38" i="17"/>
  <c r="D76" i="17" s="1"/>
  <c r="J76" i="17" s="1"/>
  <c r="H57" i="17"/>
  <c r="H56" i="17"/>
  <c r="X57" i="17"/>
  <c r="X56" i="17"/>
  <c r="B57" i="17"/>
  <c r="B56" i="17"/>
  <c r="R57" i="17"/>
  <c r="R56" i="17"/>
  <c r="O57" i="17"/>
  <c r="O56" i="17"/>
  <c r="K39" i="17"/>
  <c r="E70" i="17" s="1"/>
  <c r="H70" i="17" s="1"/>
  <c r="K38" i="17"/>
  <c r="D70" i="17" s="1"/>
  <c r="J70" i="17" s="1"/>
  <c r="I66" i="17" l="1"/>
  <c r="H85" i="17"/>
  <c r="I62" i="17"/>
  <c r="I77" i="17"/>
  <c r="I72" i="17"/>
  <c r="I78" i="17"/>
  <c r="I84" i="17"/>
  <c r="I71" i="17"/>
  <c r="B89" i="17"/>
  <c r="B88" i="17"/>
  <c r="I81" i="17"/>
  <c r="I63" i="17"/>
  <c r="I65" i="17"/>
  <c r="I83" i="17"/>
  <c r="I79" i="17"/>
  <c r="I82" i="17"/>
  <c r="I70" i="17"/>
  <c r="I76" i="17"/>
  <c r="I69" i="17"/>
  <c r="I80" i="17"/>
  <c r="I68" i="17"/>
  <c r="I74" i="17"/>
  <c r="I73" i="17"/>
  <c r="I75" i="17"/>
  <c r="I64" i="17"/>
  <c r="B90" i="17"/>
  <c r="AB136" i="15"/>
  <c r="AA136" i="15"/>
  <c r="AB135" i="15"/>
  <c r="AA135" i="15"/>
  <c r="AB134" i="15"/>
  <c r="AA134" i="15"/>
  <c r="AB133" i="15"/>
  <c r="AA133" i="15"/>
  <c r="AB132" i="15"/>
  <c r="AA132" i="15"/>
  <c r="AB131" i="15"/>
  <c r="AA131" i="15"/>
  <c r="AB130" i="15"/>
  <c r="AA130" i="15"/>
  <c r="AB129" i="15"/>
  <c r="AA129" i="15"/>
  <c r="AB128" i="15"/>
  <c r="AA128" i="15"/>
  <c r="AB127" i="15"/>
  <c r="AA127" i="15"/>
  <c r="AB126" i="15"/>
  <c r="AA126" i="15"/>
  <c r="AB125" i="15"/>
  <c r="AA125" i="15"/>
  <c r="AB124" i="15"/>
  <c r="AA124" i="15"/>
  <c r="AB123" i="15"/>
  <c r="AA123" i="15"/>
  <c r="AB122" i="15"/>
  <c r="AA122" i="15"/>
  <c r="AB121" i="15"/>
  <c r="AA121" i="15"/>
  <c r="AB120" i="15"/>
  <c r="AA120" i="15"/>
  <c r="AB119" i="15"/>
  <c r="AA119" i="15"/>
  <c r="AB118" i="15"/>
  <c r="AA118" i="15"/>
  <c r="AB117" i="15"/>
  <c r="AA117" i="15"/>
  <c r="AB116" i="15"/>
  <c r="AA116" i="15"/>
  <c r="AB115" i="15"/>
  <c r="AA115" i="15"/>
  <c r="AB114" i="15"/>
  <c r="AA114" i="15"/>
  <c r="AB113" i="15"/>
  <c r="AA113" i="15"/>
  <c r="AB112" i="15"/>
  <c r="AA112" i="15"/>
  <c r="AB111" i="15"/>
  <c r="AA111" i="15"/>
  <c r="AB110" i="15"/>
  <c r="AA110" i="15"/>
  <c r="AB109" i="15"/>
  <c r="AA109" i="15"/>
  <c r="AB108" i="15"/>
  <c r="AA108" i="15"/>
  <c r="AB107" i="15"/>
  <c r="AA107" i="15"/>
  <c r="AB106" i="15"/>
  <c r="AA106" i="15"/>
  <c r="AB105" i="15"/>
  <c r="AA105" i="15"/>
  <c r="AB104" i="15"/>
  <c r="AA104" i="15"/>
  <c r="AB103" i="15"/>
  <c r="AA103" i="15"/>
  <c r="AB102" i="15"/>
  <c r="AA102" i="15"/>
  <c r="AB101" i="15"/>
  <c r="AA101" i="15"/>
  <c r="AB100" i="15"/>
  <c r="AA100" i="15"/>
  <c r="AB99" i="15"/>
  <c r="AA99" i="15"/>
  <c r="AB98" i="15"/>
  <c r="AA98" i="15"/>
  <c r="AB96" i="15"/>
  <c r="AA96" i="15"/>
  <c r="AB95" i="15"/>
  <c r="AA95" i="15"/>
  <c r="AB94" i="15"/>
  <c r="AA94" i="15"/>
  <c r="AB93" i="15"/>
  <c r="AA93" i="15"/>
  <c r="AB92" i="15"/>
  <c r="AA92" i="15"/>
  <c r="AB91" i="15"/>
  <c r="AA91" i="15"/>
  <c r="AB90" i="15"/>
  <c r="AA90" i="15"/>
  <c r="AB89" i="15"/>
  <c r="AA89" i="15"/>
  <c r="AB88" i="15"/>
  <c r="AA88" i="15"/>
  <c r="AB87" i="15"/>
  <c r="AA87" i="15"/>
  <c r="AB86" i="15"/>
  <c r="AA86" i="15"/>
  <c r="AB85" i="15"/>
  <c r="AA85" i="15"/>
  <c r="AB84" i="15"/>
  <c r="AA84" i="15"/>
  <c r="AB83" i="15"/>
  <c r="AA83" i="15"/>
  <c r="AB82" i="15"/>
  <c r="AA82" i="15"/>
  <c r="AB81" i="15"/>
  <c r="AA81" i="15"/>
  <c r="AB80" i="15"/>
  <c r="AA80" i="15"/>
  <c r="AB79" i="15"/>
  <c r="AA79" i="15"/>
  <c r="AB78" i="15"/>
  <c r="AA78" i="15"/>
  <c r="AB77" i="15"/>
  <c r="AA77" i="15"/>
  <c r="AB76" i="15"/>
  <c r="AA76" i="15"/>
  <c r="AB75" i="15"/>
  <c r="AA75" i="15"/>
  <c r="AB74" i="15"/>
  <c r="AA74" i="15"/>
  <c r="AB73" i="15"/>
  <c r="AA73" i="15"/>
  <c r="AB72" i="15"/>
  <c r="AA72" i="15"/>
  <c r="AB71" i="15"/>
  <c r="AA71" i="15"/>
  <c r="AB70" i="15"/>
  <c r="AA70" i="15"/>
  <c r="AB69" i="15"/>
  <c r="AA69" i="15"/>
  <c r="AB68" i="15"/>
  <c r="AA68" i="15"/>
  <c r="AB67" i="15"/>
  <c r="AA67" i="15"/>
  <c r="AB66" i="15"/>
  <c r="AA66" i="15"/>
  <c r="AB65" i="15"/>
  <c r="AA65" i="15"/>
  <c r="AB64" i="15"/>
  <c r="AA64" i="15"/>
  <c r="AB63" i="15"/>
  <c r="AA63" i="15"/>
  <c r="AB62" i="15"/>
  <c r="AA62" i="15"/>
  <c r="AB61" i="15"/>
  <c r="AA61" i="15"/>
  <c r="AB60" i="15"/>
  <c r="AA60" i="15"/>
  <c r="AB59" i="15"/>
  <c r="AA59" i="15"/>
  <c r="AB58" i="15"/>
  <c r="AA58" i="15"/>
  <c r="AB57" i="15"/>
  <c r="AA57" i="15"/>
  <c r="AB56" i="15"/>
  <c r="AA56" i="15"/>
  <c r="AB55" i="15"/>
  <c r="AA55" i="15"/>
  <c r="AB54" i="15"/>
  <c r="AA54" i="15"/>
  <c r="AB53" i="15"/>
  <c r="AA53" i="15"/>
  <c r="AB52" i="15"/>
  <c r="AA52" i="15"/>
  <c r="AB51" i="15"/>
  <c r="AA51" i="15"/>
  <c r="AB50" i="15"/>
  <c r="AA50" i="15"/>
  <c r="AB49" i="15"/>
  <c r="AA49" i="15"/>
  <c r="AB48" i="15"/>
  <c r="AA48" i="15"/>
  <c r="AB47" i="15"/>
  <c r="AA47" i="15"/>
  <c r="AB46" i="15"/>
  <c r="AA46" i="15"/>
  <c r="AB45" i="15"/>
  <c r="AA45" i="15"/>
  <c r="AB44" i="15"/>
  <c r="AA44" i="15"/>
  <c r="AB43" i="15"/>
  <c r="AA43" i="15"/>
  <c r="AB42" i="15"/>
  <c r="AA42" i="15"/>
  <c r="AB41" i="15"/>
  <c r="AA41" i="15"/>
  <c r="AB40" i="15"/>
  <c r="AA40" i="15"/>
  <c r="AB39" i="15"/>
  <c r="AA39" i="15"/>
  <c r="AB38" i="15"/>
  <c r="AA38" i="15"/>
  <c r="AB37" i="15"/>
  <c r="AA37" i="15"/>
  <c r="AB36" i="15"/>
  <c r="AA36" i="15"/>
  <c r="AB35" i="15"/>
  <c r="AA35" i="15"/>
  <c r="AB34" i="15"/>
  <c r="AA34" i="15"/>
  <c r="AB33" i="15"/>
  <c r="AA33" i="15"/>
  <c r="AB32" i="15"/>
  <c r="AA32" i="15"/>
  <c r="AB31" i="15"/>
  <c r="AA31" i="15"/>
  <c r="AB30" i="15"/>
  <c r="AA30" i="15"/>
  <c r="AB29" i="15"/>
  <c r="AA29" i="15"/>
  <c r="AB28" i="15"/>
  <c r="AA28" i="15"/>
  <c r="AB27" i="15"/>
  <c r="AA27" i="15"/>
  <c r="AB26" i="15"/>
  <c r="AA26" i="15"/>
  <c r="AB25" i="15"/>
  <c r="AA25" i="15"/>
  <c r="AB24" i="15"/>
  <c r="AA24" i="15"/>
  <c r="AB23" i="15"/>
  <c r="AA23" i="15"/>
  <c r="AB22" i="15"/>
  <c r="AA22" i="15"/>
  <c r="AB21" i="15"/>
  <c r="AA21" i="15"/>
  <c r="AB20" i="15"/>
  <c r="AA20" i="15"/>
  <c r="AB19" i="15"/>
  <c r="AA19" i="15"/>
  <c r="AB18" i="15"/>
  <c r="AA18" i="15"/>
  <c r="AB17" i="15"/>
  <c r="AA17" i="15"/>
  <c r="AB16" i="15"/>
  <c r="AA16" i="15"/>
  <c r="AB15" i="15"/>
  <c r="AA15" i="15"/>
  <c r="AB14" i="15"/>
  <c r="AA14" i="15"/>
  <c r="AB13" i="15"/>
  <c r="AA13" i="15"/>
  <c r="AB12" i="15"/>
  <c r="AA12" i="15"/>
  <c r="AB11" i="15"/>
  <c r="AA11" i="15"/>
  <c r="AB10" i="15"/>
  <c r="AA10" i="15"/>
  <c r="AB9" i="15"/>
  <c r="AA9" i="15"/>
  <c r="AB8" i="15"/>
  <c r="AA8" i="15"/>
  <c r="AB7" i="15"/>
  <c r="AA7" i="15"/>
  <c r="AB6" i="15"/>
  <c r="AA6" i="15"/>
  <c r="AB5" i="15"/>
  <c r="AA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E96" i="15"/>
  <c r="F96" i="15"/>
  <c r="E98" i="15"/>
  <c r="F98" i="15"/>
  <c r="E99" i="15"/>
  <c r="F99" i="15"/>
  <c r="E100" i="15"/>
  <c r="F100" i="15"/>
  <c r="E101" i="15"/>
  <c r="F101" i="15"/>
  <c r="E102" i="15"/>
  <c r="F102" i="15"/>
  <c r="E103" i="15"/>
  <c r="F103" i="15"/>
  <c r="E104" i="15"/>
  <c r="F104" i="15"/>
  <c r="E105" i="15"/>
  <c r="F105" i="15"/>
  <c r="E106" i="15"/>
  <c r="F106" i="15"/>
  <c r="E107" i="15"/>
  <c r="F107" i="15"/>
  <c r="E108" i="15"/>
  <c r="F108" i="15"/>
  <c r="E109" i="15"/>
  <c r="F109" i="15"/>
  <c r="E110" i="15"/>
  <c r="F110" i="15"/>
  <c r="E111" i="15"/>
  <c r="F111" i="15"/>
  <c r="E112" i="15"/>
  <c r="F112" i="15"/>
  <c r="E113" i="15"/>
  <c r="F113" i="15"/>
  <c r="E114" i="15"/>
  <c r="F114" i="15"/>
  <c r="E115" i="15"/>
  <c r="F115" i="15"/>
  <c r="E116" i="15"/>
  <c r="F116" i="15"/>
  <c r="E117" i="15"/>
  <c r="F117" i="15"/>
  <c r="E118" i="15"/>
  <c r="F118" i="15"/>
  <c r="E119" i="15"/>
  <c r="F119" i="15"/>
  <c r="E120" i="15"/>
  <c r="F120" i="15"/>
  <c r="E121" i="15"/>
  <c r="F121" i="15"/>
  <c r="E122" i="15"/>
  <c r="F122" i="15"/>
  <c r="E123" i="15"/>
  <c r="F123" i="15"/>
  <c r="E124" i="15"/>
  <c r="F124" i="15"/>
  <c r="E125" i="15"/>
  <c r="F125" i="15"/>
  <c r="E126" i="15"/>
  <c r="F126" i="15"/>
  <c r="E127" i="15"/>
  <c r="F127" i="15"/>
  <c r="E128" i="15"/>
  <c r="F128" i="15"/>
  <c r="E129" i="15"/>
  <c r="F129" i="15"/>
  <c r="E130" i="15"/>
  <c r="F130" i="15"/>
  <c r="E131" i="15"/>
  <c r="F131" i="15"/>
  <c r="E132" i="15"/>
  <c r="F132" i="15"/>
  <c r="E133" i="15"/>
  <c r="F133" i="15"/>
  <c r="E134" i="15"/>
  <c r="F134" i="15"/>
  <c r="E135" i="15"/>
  <c r="F135" i="15"/>
  <c r="E136" i="15"/>
  <c r="F136" i="15"/>
  <c r="F5" i="15"/>
  <c r="E5" i="15"/>
  <c r="I85" i="17" l="1"/>
  <c r="B91" i="17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 s="1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136" i="6"/>
  <c r="L136" i="6" s="1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M136" i="16"/>
  <c r="N136" i="16"/>
  <c r="O136" i="16"/>
  <c r="M137" i="16"/>
  <c r="N137" i="16"/>
  <c r="O137" i="16"/>
  <c r="M138" i="16"/>
  <c r="N138" i="16"/>
  <c r="O138" i="16"/>
  <c r="M139" i="16"/>
  <c r="N139" i="16"/>
  <c r="O139" i="16"/>
  <c r="M140" i="16"/>
  <c r="N140" i="16"/>
  <c r="O140" i="16"/>
  <c r="M141" i="16"/>
  <c r="N141" i="16"/>
  <c r="O141" i="16"/>
  <c r="M142" i="16"/>
  <c r="N142" i="16"/>
  <c r="O142" i="16"/>
  <c r="M143" i="16"/>
  <c r="N143" i="16"/>
  <c r="O143" i="16"/>
  <c r="M144" i="16"/>
  <c r="N144" i="16"/>
  <c r="O144" i="16"/>
  <c r="M145" i="16"/>
  <c r="N145" i="16"/>
  <c r="O145" i="16"/>
  <c r="M146" i="16"/>
  <c r="N146" i="16"/>
  <c r="O146" i="16"/>
  <c r="P138" i="16" l="1"/>
  <c r="Q138" i="16" s="1"/>
  <c r="P139" i="16"/>
  <c r="Q139" i="16" s="1"/>
  <c r="P140" i="16"/>
  <c r="Q140" i="16" s="1"/>
  <c r="P142" i="16"/>
  <c r="Q142" i="16" s="1"/>
  <c r="P143" i="16"/>
  <c r="Q143" i="16" s="1"/>
  <c r="P144" i="16"/>
  <c r="Q144" i="16" s="1"/>
  <c r="P146" i="16"/>
  <c r="Q146" i="16" s="1"/>
  <c r="N147" i="16"/>
  <c r="O147" i="16"/>
  <c r="N148" i="16"/>
  <c r="O148" i="16"/>
  <c r="N149" i="16"/>
  <c r="O149" i="16"/>
  <c r="N150" i="16"/>
  <c r="O150" i="16"/>
  <c r="N151" i="16"/>
  <c r="O151" i="16"/>
  <c r="N152" i="16"/>
  <c r="O152" i="16"/>
  <c r="N153" i="16"/>
  <c r="O153" i="16"/>
  <c r="N154" i="16"/>
  <c r="O154" i="16"/>
  <c r="N155" i="16"/>
  <c r="O155" i="16"/>
  <c r="N156" i="16"/>
  <c r="O156" i="16"/>
  <c r="N157" i="16"/>
  <c r="O157" i="16"/>
  <c r="N158" i="16"/>
  <c r="O158" i="16"/>
  <c r="N159" i="16"/>
  <c r="O159" i="16"/>
  <c r="N160" i="16"/>
  <c r="O160" i="16"/>
  <c r="N161" i="16"/>
  <c r="O161" i="16"/>
  <c r="N162" i="16"/>
  <c r="O162" i="16"/>
  <c r="N163" i="16"/>
  <c r="O163" i="16"/>
  <c r="N164" i="16"/>
  <c r="O164" i="16"/>
  <c r="N165" i="16"/>
  <c r="O165" i="16"/>
  <c r="N166" i="16"/>
  <c r="O166" i="16"/>
  <c r="N167" i="16"/>
  <c r="O167" i="16"/>
  <c r="N168" i="16"/>
  <c r="O168" i="16"/>
  <c r="N169" i="16"/>
  <c r="O169" i="16"/>
  <c r="N170" i="16"/>
  <c r="O170" i="16"/>
  <c r="N171" i="16"/>
  <c r="O171" i="16"/>
  <c r="N172" i="16"/>
  <c r="O172" i="16"/>
  <c r="N173" i="16"/>
  <c r="O173" i="16"/>
  <c r="N174" i="16"/>
  <c r="O174" i="16"/>
  <c r="N175" i="16"/>
  <c r="O175" i="16"/>
  <c r="N176" i="16"/>
  <c r="O176" i="16"/>
  <c r="N177" i="16"/>
  <c r="O177" i="16"/>
  <c r="N178" i="16"/>
  <c r="O178" i="16"/>
  <c r="N179" i="16"/>
  <c r="O179" i="16"/>
  <c r="N180" i="16"/>
  <c r="O180" i="16"/>
  <c r="N181" i="16"/>
  <c r="O181" i="16"/>
  <c r="N182" i="16"/>
  <c r="O182" i="16"/>
  <c r="N183" i="16"/>
  <c r="O183" i="16"/>
  <c r="N184" i="16"/>
  <c r="O184" i="16"/>
  <c r="N185" i="16"/>
  <c r="O185" i="16"/>
  <c r="N186" i="16"/>
  <c r="O186" i="16"/>
  <c r="N187" i="16"/>
  <c r="O187" i="16"/>
  <c r="N188" i="16"/>
  <c r="O188" i="16"/>
  <c r="N189" i="16"/>
  <c r="O189" i="16"/>
  <c r="N190" i="16"/>
  <c r="O190" i="16"/>
  <c r="N191" i="16"/>
  <c r="O191" i="16"/>
  <c r="N192" i="16"/>
  <c r="O192" i="16"/>
  <c r="N193" i="16"/>
  <c r="O193" i="16"/>
  <c r="N194" i="16"/>
  <c r="O194" i="16"/>
  <c r="N195" i="16"/>
  <c r="O195" i="16"/>
  <c r="N196" i="16"/>
  <c r="O196" i="16"/>
  <c r="N197" i="16"/>
  <c r="O197" i="16"/>
  <c r="N198" i="16"/>
  <c r="O198" i="16"/>
  <c r="N199" i="16"/>
  <c r="O199" i="16"/>
  <c r="N200" i="16"/>
  <c r="O200" i="16"/>
  <c r="N201" i="16"/>
  <c r="O201" i="16"/>
  <c r="N202" i="16"/>
  <c r="O202" i="16"/>
  <c r="N203" i="16"/>
  <c r="O203" i="16"/>
  <c r="N204" i="16"/>
  <c r="O204" i="16"/>
  <c r="N205" i="16"/>
  <c r="O205" i="16"/>
  <c r="N206" i="16"/>
  <c r="O206" i="16"/>
  <c r="N207" i="16"/>
  <c r="O207" i="16"/>
  <c r="N208" i="16"/>
  <c r="O208" i="16"/>
  <c r="N209" i="16"/>
  <c r="O209" i="16"/>
  <c r="N210" i="16"/>
  <c r="O210" i="16"/>
  <c r="N211" i="16"/>
  <c r="O211" i="16"/>
  <c r="N212" i="16"/>
  <c r="O212" i="16"/>
  <c r="N213" i="16"/>
  <c r="O213" i="16"/>
  <c r="N214" i="16"/>
  <c r="O214" i="16"/>
  <c r="N215" i="16"/>
  <c r="O215" i="16"/>
  <c r="N216" i="16"/>
  <c r="O216" i="16"/>
  <c r="N217" i="16"/>
  <c r="O217" i="16"/>
  <c r="N218" i="16"/>
  <c r="O218" i="16"/>
  <c r="N219" i="16"/>
  <c r="O219" i="16"/>
  <c r="N220" i="16"/>
  <c r="O220" i="16"/>
  <c r="N221" i="16"/>
  <c r="O221" i="16"/>
  <c r="N222" i="16"/>
  <c r="O222" i="16"/>
  <c r="N223" i="16"/>
  <c r="O223" i="16"/>
  <c r="N224" i="16"/>
  <c r="O224" i="16"/>
  <c r="N225" i="16"/>
  <c r="O225" i="16"/>
  <c r="N226" i="16"/>
  <c r="O226" i="16"/>
  <c r="N227" i="16"/>
  <c r="O227" i="16"/>
  <c r="N228" i="16"/>
  <c r="O228" i="16"/>
  <c r="N229" i="16"/>
  <c r="O229" i="16"/>
  <c r="N230" i="16"/>
  <c r="O230" i="16"/>
  <c r="N231" i="16"/>
  <c r="O231" i="16"/>
  <c r="N232" i="16"/>
  <c r="O232" i="16"/>
  <c r="N233" i="16"/>
  <c r="O233" i="16"/>
  <c r="N234" i="16"/>
  <c r="O234" i="16"/>
  <c r="N235" i="16"/>
  <c r="O235" i="16"/>
  <c r="N236" i="16"/>
  <c r="O236" i="16"/>
  <c r="N237" i="16"/>
  <c r="O237" i="16"/>
  <c r="N238" i="16"/>
  <c r="O238" i="16"/>
  <c r="N239" i="16"/>
  <c r="O239" i="16"/>
  <c r="N240" i="16"/>
  <c r="O240" i="16"/>
  <c r="N241" i="16"/>
  <c r="O241" i="16"/>
  <c r="N242" i="16"/>
  <c r="O242" i="16"/>
  <c r="N243" i="16"/>
  <c r="O243" i="16"/>
  <c r="N244" i="16"/>
  <c r="O244" i="16"/>
  <c r="N245" i="16"/>
  <c r="O245" i="16"/>
  <c r="N246" i="16"/>
  <c r="O246" i="16"/>
  <c r="N247" i="16"/>
  <c r="O247" i="16"/>
  <c r="N248" i="16"/>
  <c r="O248" i="16"/>
  <c r="N249" i="16"/>
  <c r="O249" i="16"/>
  <c r="N250" i="16"/>
  <c r="O250" i="16"/>
  <c r="N251" i="16"/>
  <c r="O251" i="16"/>
  <c r="N252" i="16"/>
  <c r="O252" i="16"/>
  <c r="N253" i="16"/>
  <c r="O253" i="16"/>
  <c r="N254" i="16"/>
  <c r="O254" i="16"/>
  <c r="N255" i="16"/>
  <c r="O255" i="16"/>
  <c r="N256" i="16"/>
  <c r="O256" i="16"/>
  <c r="N257" i="16"/>
  <c r="O257" i="16"/>
  <c r="N258" i="16"/>
  <c r="O258" i="16"/>
  <c r="N259" i="16"/>
  <c r="O259" i="16"/>
  <c r="N260" i="16"/>
  <c r="O260" i="16"/>
  <c r="N261" i="16"/>
  <c r="O261" i="16"/>
  <c r="N262" i="16"/>
  <c r="O262" i="16"/>
  <c r="N263" i="16"/>
  <c r="O263" i="16"/>
  <c r="N264" i="16"/>
  <c r="O264" i="16"/>
  <c r="N265" i="16"/>
  <c r="O265" i="16"/>
  <c r="N266" i="16"/>
  <c r="O266" i="16"/>
  <c r="N267" i="16"/>
  <c r="O267" i="16"/>
  <c r="N268" i="16"/>
  <c r="O268" i="16"/>
  <c r="N269" i="16"/>
  <c r="O269" i="16"/>
  <c r="N270" i="16"/>
  <c r="O270" i="16"/>
  <c r="N271" i="16"/>
  <c r="O271" i="16"/>
  <c r="N272" i="16"/>
  <c r="O272" i="16"/>
  <c r="N273" i="16"/>
  <c r="O273" i="16"/>
  <c r="N274" i="16"/>
  <c r="O274" i="16"/>
  <c r="N275" i="16"/>
  <c r="O275" i="16"/>
  <c r="N276" i="16"/>
  <c r="O276" i="16"/>
  <c r="N277" i="16"/>
  <c r="O277" i="16"/>
  <c r="N278" i="16"/>
  <c r="O278" i="16"/>
  <c r="N279" i="16"/>
  <c r="O279" i="16"/>
  <c r="N280" i="16"/>
  <c r="O280" i="16"/>
  <c r="N281" i="16"/>
  <c r="O281" i="16"/>
  <c r="N282" i="16"/>
  <c r="O282" i="16"/>
  <c r="N283" i="16"/>
  <c r="O283" i="16"/>
  <c r="N284" i="16"/>
  <c r="O284" i="16"/>
  <c r="N285" i="16"/>
  <c r="O285" i="16"/>
  <c r="N286" i="16"/>
  <c r="O286" i="16"/>
  <c r="N287" i="16"/>
  <c r="O287" i="16"/>
  <c r="N288" i="16"/>
  <c r="O288" i="16"/>
  <c r="N289" i="16"/>
  <c r="O289" i="16"/>
  <c r="N290" i="16"/>
  <c r="O290" i="16"/>
  <c r="N291" i="16"/>
  <c r="O291" i="16"/>
  <c r="N292" i="16"/>
  <c r="O292" i="16"/>
  <c r="N293" i="16"/>
  <c r="O293" i="16"/>
  <c r="N294" i="16"/>
  <c r="O294" i="16"/>
  <c r="N295" i="16"/>
  <c r="O295" i="16"/>
  <c r="N296" i="16"/>
  <c r="O296" i="16"/>
  <c r="N297" i="16"/>
  <c r="O297" i="16"/>
  <c r="N298" i="16"/>
  <c r="O298" i="16"/>
  <c r="N299" i="16"/>
  <c r="O299" i="16"/>
  <c r="N300" i="16"/>
  <c r="O300" i="16"/>
  <c r="N301" i="16"/>
  <c r="O301" i="16"/>
  <c r="N302" i="16"/>
  <c r="O302" i="16"/>
  <c r="N303" i="16"/>
  <c r="O303" i="16"/>
  <c r="N304" i="16"/>
  <c r="O304" i="16"/>
  <c r="N305" i="16"/>
  <c r="O305" i="16"/>
  <c r="N306" i="16"/>
  <c r="O306" i="16"/>
  <c r="N307" i="16"/>
  <c r="O307" i="16"/>
  <c r="N308" i="16"/>
  <c r="O308" i="16"/>
  <c r="N309" i="16"/>
  <c r="O309" i="16"/>
  <c r="N310" i="16"/>
  <c r="O310" i="16"/>
  <c r="N311" i="16"/>
  <c r="O311" i="16"/>
  <c r="N312" i="16"/>
  <c r="O312" i="16"/>
  <c r="N313" i="16"/>
  <c r="O313" i="16"/>
  <c r="N314" i="16"/>
  <c r="O314" i="16"/>
  <c r="N315" i="16"/>
  <c r="O315" i="16"/>
  <c r="N316" i="16"/>
  <c r="O316" i="16"/>
  <c r="N317" i="16"/>
  <c r="O317" i="16"/>
  <c r="N318" i="16"/>
  <c r="O318" i="16"/>
  <c r="N319" i="16"/>
  <c r="O319" i="16"/>
  <c r="N320" i="16"/>
  <c r="O320" i="16"/>
  <c r="N321" i="16"/>
  <c r="O321" i="16"/>
  <c r="N322" i="16"/>
  <c r="O322" i="16"/>
  <c r="N323" i="16"/>
  <c r="O323" i="16"/>
  <c r="N324" i="16"/>
  <c r="O324" i="16"/>
  <c r="N325" i="16"/>
  <c r="O325" i="16"/>
  <c r="N326" i="16"/>
  <c r="O326" i="16"/>
  <c r="N327" i="16"/>
  <c r="O327" i="16"/>
  <c r="N328" i="16"/>
  <c r="O328" i="16"/>
  <c r="N329" i="16"/>
  <c r="O329" i="16"/>
  <c r="N330" i="16"/>
  <c r="O330" i="16"/>
  <c r="N331" i="16"/>
  <c r="O331" i="16"/>
  <c r="N332" i="16"/>
  <c r="O332" i="16"/>
  <c r="N333" i="16"/>
  <c r="O333" i="16"/>
  <c r="N334" i="16"/>
  <c r="O334" i="16"/>
  <c r="N335" i="16"/>
  <c r="O335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L136" i="16"/>
  <c r="L271" i="16"/>
  <c r="L272" i="16"/>
  <c r="L273" i="16"/>
  <c r="L274" i="16"/>
  <c r="L275" i="16"/>
  <c r="L276" i="16"/>
  <c r="L277" i="16"/>
  <c r="L278" i="16"/>
  <c r="B271" i="16"/>
  <c r="C271" i="16" s="1"/>
  <c r="F271" i="16" s="1"/>
  <c r="B272" i="16"/>
  <c r="C272" i="16" s="1"/>
  <c r="F272" i="16" s="1"/>
  <c r="B273" i="16"/>
  <c r="C273" i="16" s="1"/>
  <c r="F273" i="16" s="1"/>
  <c r="B274" i="16"/>
  <c r="C274" i="16" s="1"/>
  <c r="F274" i="16" s="1"/>
  <c r="B275" i="16"/>
  <c r="C275" i="16" s="1"/>
  <c r="F275" i="16" s="1"/>
  <c r="B276" i="16"/>
  <c r="C276" i="16" s="1"/>
  <c r="F276" i="16" s="1"/>
  <c r="B277" i="16"/>
  <c r="C277" i="16" s="1"/>
  <c r="F277" i="16" s="1"/>
  <c r="B278" i="16"/>
  <c r="C278" i="16" s="1"/>
  <c r="F278" i="16" s="1"/>
  <c r="B136" i="16"/>
  <c r="B137" i="16"/>
  <c r="B138" i="16"/>
  <c r="B139" i="16"/>
  <c r="B140" i="16"/>
  <c r="P334" i="16" l="1"/>
  <c r="P332" i="16"/>
  <c r="Q332" i="16" s="1"/>
  <c r="P330" i="16"/>
  <c r="Q330" i="16" s="1"/>
  <c r="P328" i="16"/>
  <c r="Q328" i="16" s="1"/>
  <c r="P326" i="16"/>
  <c r="P324" i="16"/>
  <c r="P322" i="16"/>
  <c r="Q322" i="16" s="1"/>
  <c r="P320" i="16"/>
  <c r="Q320" i="16" s="1"/>
  <c r="P318" i="16"/>
  <c r="P335" i="16"/>
  <c r="Q335" i="16" s="1"/>
  <c r="P333" i="16"/>
  <c r="Q333" i="16" s="1"/>
  <c r="P331" i="16"/>
  <c r="Q331" i="16" s="1"/>
  <c r="P329" i="16"/>
  <c r="P327" i="16"/>
  <c r="P325" i="16"/>
  <c r="Q325" i="16" s="1"/>
  <c r="P323" i="16"/>
  <c r="P321" i="16"/>
  <c r="P319" i="16"/>
  <c r="P317" i="16"/>
  <c r="P316" i="16"/>
  <c r="P314" i="16"/>
  <c r="P312" i="16"/>
  <c r="P310" i="16"/>
  <c r="P308" i="16"/>
  <c r="P306" i="16"/>
  <c r="P304" i="16"/>
  <c r="P302" i="16"/>
  <c r="P300" i="16"/>
  <c r="P298" i="16"/>
  <c r="P296" i="16"/>
  <c r="P294" i="16"/>
  <c r="P292" i="16"/>
  <c r="P290" i="16"/>
  <c r="P288" i="16"/>
  <c r="P286" i="16"/>
  <c r="P284" i="16"/>
  <c r="P282" i="16"/>
  <c r="P280" i="16"/>
  <c r="P278" i="16"/>
  <c r="P276" i="16"/>
  <c r="P274" i="16"/>
  <c r="P272" i="16"/>
  <c r="P270" i="16"/>
  <c r="P268" i="16"/>
  <c r="P266" i="16"/>
  <c r="P264" i="16"/>
  <c r="P262" i="16"/>
  <c r="P260" i="16"/>
  <c r="P258" i="16"/>
  <c r="P256" i="16"/>
  <c r="P254" i="16"/>
  <c r="P252" i="16"/>
  <c r="P250" i="16"/>
  <c r="P248" i="16"/>
  <c r="P246" i="16"/>
  <c r="P244" i="16"/>
  <c r="P242" i="16"/>
  <c r="P240" i="16"/>
  <c r="P238" i="16"/>
  <c r="P236" i="16"/>
  <c r="P234" i="16"/>
  <c r="P232" i="16"/>
  <c r="P230" i="16"/>
  <c r="P228" i="16"/>
  <c r="P226" i="16"/>
  <c r="P224" i="16"/>
  <c r="P222" i="16"/>
  <c r="P220" i="16"/>
  <c r="P218" i="16"/>
  <c r="P216" i="16"/>
  <c r="P214" i="16"/>
  <c r="P212" i="16"/>
  <c r="P210" i="16"/>
  <c r="P208" i="16"/>
  <c r="P206" i="16"/>
  <c r="P204" i="16"/>
  <c r="P202" i="16"/>
  <c r="P200" i="16"/>
  <c r="P198" i="16"/>
  <c r="P196" i="16"/>
  <c r="P194" i="16"/>
  <c r="P192" i="16"/>
  <c r="P190" i="16"/>
  <c r="P188" i="16"/>
  <c r="P186" i="16"/>
  <c r="P184" i="16"/>
  <c r="P182" i="16"/>
  <c r="P180" i="16"/>
  <c r="P178" i="16"/>
  <c r="P176" i="16"/>
  <c r="P174" i="16"/>
  <c r="P172" i="16"/>
  <c r="P170" i="16"/>
  <c r="P168" i="16"/>
  <c r="P166" i="16"/>
  <c r="P164" i="16"/>
  <c r="P162" i="16"/>
  <c r="P160" i="16"/>
  <c r="P158" i="16"/>
  <c r="P156" i="16"/>
  <c r="Q156" i="16" s="1"/>
  <c r="P154" i="16"/>
  <c r="P152" i="16"/>
  <c r="Q152" i="16" s="1"/>
  <c r="P150" i="16"/>
  <c r="Q150" i="16" s="1"/>
  <c r="P148" i="16"/>
  <c r="P315" i="16"/>
  <c r="P313" i="16"/>
  <c r="Q313" i="16" s="1"/>
  <c r="P311" i="16"/>
  <c r="Q311" i="16" s="1"/>
  <c r="P309" i="16"/>
  <c r="P307" i="16"/>
  <c r="P305" i="16"/>
  <c r="Q305" i="16" s="1"/>
  <c r="P303" i="16"/>
  <c r="Q303" i="16" s="1"/>
  <c r="P301" i="16"/>
  <c r="P299" i="16"/>
  <c r="P297" i="16"/>
  <c r="Q297" i="16" s="1"/>
  <c r="P295" i="16"/>
  <c r="Q295" i="16" s="1"/>
  <c r="P293" i="16"/>
  <c r="P291" i="16"/>
  <c r="P289" i="16"/>
  <c r="Q289" i="16" s="1"/>
  <c r="P287" i="16"/>
  <c r="Q287" i="16" s="1"/>
  <c r="P285" i="16"/>
  <c r="P283" i="16"/>
  <c r="P281" i="16"/>
  <c r="Q281" i="16" s="1"/>
  <c r="P279" i="16"/>
  <c r="Q279" i="16" s="1"/>
  <c r="P277" i="16"/>
  <c r="P275" i="16"/>
  <c r="P273" i="16"/>
  <c r="Q273" i="16" s="1"/>
  <c r="P271" i="16"/>
  <c r="Q271" i="16" s="1"/>
  <c r="P269" i="16"/>
  <c r="P267" i="16"/>
  <c r="P265" i="16"/>
  <c r="Q265" i="16" s="1"/>
  <c r="P263" i="16"/>
  <c r="Q263" i="16" s="1"/>
  <c r="P261" i="16"/>
  <c r="P259" i="16"/>
  <c r="P257" i="16"/>
  <c r="Q257" i="16" s="1"/>
  <c r="P255" i="16"/>
  <c r="Q255" i="16" s="1"/>
  <c r="P253" i="16"/>
  <c r="P251" i="16"/>
  <c r="P249" i="16"/>
  <c r="Q249" i="16" s="1"/>
  <c r="P247" i="16"/>
  <c r="Q247" i="16" s="1"/>
  <c r="P245" i="16"/>
  <c r="P243" i="16"/>
  <c r="P241" i="16"/>
  <c r="Q241" i="16" s="1"/>
  <c r="P239" i="16"/>
  <c r="Q239" i="16" s="1"/>
  <c r="P237" i="16"/>
  <c r="P235" i="16"/>
  <c r="P233" i="16"/>
  <c r="Q233" i="16" s="1"/>
  <c r="P231" i="16"/>
  <c r="Q231" i="16" s="1"/>
  <c r="P229" i="16"/>
  <c r="P227" i="16"/>
  <c r="P225" i="16"/>
  <c r="Q225" i="16" s="1"/>
  <c r="P223" i="16"/>
  <c r="Q223" i="16" s="1"/>
  <c r="P221" i="16"/>
  <c r="P219" i="16"/>
  <c r="P217" i="16"/>
  <c r="Q217" i="16" s="1"/>
  <c r="P215" i="16"/>
  <c r="Q215" i="16" s="1"/>
  <c r="P213" i="16"/>
  <c r="P211" i="16"/>
  <c r="P209" i="16"/>
  <c r="Q209" i="16" s="1"/>
  <c r="P207" i="16"/>
  <c r="Q207" i="16" s="1"/>
  <c r="P205" i="16"/>
  <c r="P203" i="16"/>
  <c r="P201" i="16"/>
  <c r="Q201" i="16" s="1"/>
  <c r="P199" i="16"/>
  <c r="Q199" i="16" s="1"/>
  <c r="P197" i="16"/>
  <c r="P195" i="16"/>
  <c r="P191" i="16"/>
  <c r="Q191" i="16" s="1"/>
  <c r="P187" i="16"/>
  <c r="Q187" i="16" s="1"/>
  <c r="P175" i="16"/>
  <c r="P171" i="16"/>
  <c r="P167" i="16"/>
  <c r="Q167" i="16" s="1"/>
  <c r="P159" i="16"/>
  <c r="Q159" i="16" s="1"/>
  <c r="P155" i="16"/>
  <c r="Q334" i="16"/>
  <c r="Q326" i="16"/>
  <c r="Q327" i="16"/>
  <c r="Q324" i="16"/>
  <c r="Q329" i="16"/>
  <c r="Q318" i="16"/>
  <c r="Q316" i="16"/>
  <c r="Q314" i="16"/>
  <c r="Q312" i="16"/>
  <c r="Q310" i="16"/>
  <c r="Q308" i="16"/>
  <c r="Q306" i="16"/>
  <c r="Q304" i="16"/>
  <c r="Q302" i="16"/>
  <c r="Q300" i="16"/>
  <c r="Q298" i="16"/>
  <c r="Q296" i="16"/>
  <c r="Q294" i="16"/>
  <c r="Q292" i="16"/>
  <c r="Q290" i="16"/>
  <c r="Q288" i="16"/>
  <c r="Q286" i="16"/>
  <c r="Q284" i="16"/>
  <c r="Q282" i="16"/>
  <c r="Q280" i="16"/>
  <c r="Q278" i="16"/>
  <c r="Q276" i="16"/>
  <c r="Q274" i="16"/>
  <c r="Q272" i="16"/>
  <c r="Q270" i="16"/>
  <c r="Q268" i="16"/>
  <c r="Q266" i="16"/>
  <c r="Q264" i="16"/>
  <c r="Q262" i="16"/>
  <c r="Q260" i="16"/>
  <c r="Q258" i="16"/>
  <c r="Q256" i="16"/>
  <c r="Q254" i="16"/>
  <c r="Q252" i="16"/>
  <c r="Q250" i="16"/>
  <c r="Q248" i="16"/>
  <c r="Q246" i="16"/>
  <c r="Q244" i="16"/>
  <c r="Q242" i="16"/>
  <c r="Q240" i="16"/>
  <c r="Q238" i="16"/>
  <c r="Q236" i="16"/>
  <c r="Q234" i="16"/>
  <c r="Q232" i="16"/>
  <c r="Q230" i="16"/>
  <c r="Q228" i="16"/>
  <c r="Q226" i="16"/>
  <c r="Q224" i="16"/>
  <c r="Q222" i="16"/>
  <c r="Q220" i="16"/>
  <c r="Q218" i="16"/>
  <c r="Q216" i="16"/>
  <c r="Q214" i="16"/>
  <c r="Q212" i="16"/>
  <c r="Q210" i="16"/>
  <c r="Q208" i="16"/>
  <c r="Q206" i="16"/>
  <c r="Q204" i="16"/>
  <c r="Q202" i="16"/>
  <c r="Q200" i="16"/>
  <c r="Q198" i="16"/>
  <c r="Q196" i="16"/>
  <c r="Q194" i="16"/>
  <c r="Q192" i="16"/>
  <c r="Q190" i="16"/>
  <c r="Q188" i="16"/>
  <c r="Q186" i="16"/>
  <c r="Q184" i="16"/>
  <c r="Q182" i="16"/>
  <c r="Q180" i="16"/>
  <c r="Q178" i="16"/>
  <c r="Q176" i="16"/>
  <c r="Q174" i="16"/>
  <c r="Q172" i="16"/>
  <c r="Q170" i="16"/>
  <c r="Q168" i="16"/>
  <c r="Q166" i="16"/>
  <c r="Q164" i="16"/>
  <c r="Q162" i="16"/>
  <c r="Q160" i="16"/>
  <c r="Q158" i="16"/>
  <c r="Q154" i="16"/>
  <c r="Q148" i="16"/>
  <c r="Q323" i="16"/>
  <c r="Q321" i="16"/>
  <c r="Q319" i="16"/>
  <c r="Q317" i="16"/>
  <c r="Q315" i="16"/>
  <c r="Q309" i="16"/>
  <c r="Q307" i="16"/>
  <c r="Q301" i="16"/>
  <c r="Q299" i="16"/>
  <c r="Q293" i="16"/>
  <c r="Q291" i="16"/>
  <c r="Q285" i="16"/>
  <c r="Q283" i="16"/>
  <c r="Q277" i="16"/>
  <c r="Q275" i="16"/>
  <c r="Q269" i="16"/>
  <c r="Q267" i="16"/>
  <c r="Q261" i="16"/>
  <c r="Q259" i="16"/>
  <c r="Q253" i="16"/>
  <c r="Q251" i="16"/>
  <c r="Q245" i="16"/>
  <c r="Q243" i="16"/>
  <c r="Q237" i="16"/>
  <c r="Q235" i="16"/>
  <c r="Q229" i="16"/>
  <c r="Q227" i="16"/>
  <c r="Q221" i="16"/>
  <c r="Q219" i="16"/>
  <c r="Q213" i="16"/>
  <c r="Q211" i="16"/>
  <c r="Q205" i="16"/>
  <c r="Q203" i="16"/>
  <c r="Q197" i="16"/>
  <c r="Q195" i="16"/>
  <c r="Q175" i="16"/>
  <c r="Q171" i="16"/>
  <c r="Q155" i="16"/>
  <c r="P183" i="16"/>
  <c r="Q183" i="16" s="1"/>
  <c r="P179" i="16"/>
  <c r="Q179" i="16" s="1"/>
  <c r="P163" i="16"/>
  <c r="Q163" i="16" s="1"/>
  <c r="P151" i="16"/>
  <c r="Q151" i="16" s="1"/>
  <c r="P147" i="16"/>
  <c r="Q147" i="16" s="1"/>
  <c r="P193" i="16"/>
  <c r="Q193" i="16" s="1"/>
  <c r="P189" i="16"/>
  <c r="Q189" i="16" s="1"/>
  <c r="P185" i="16"/>
  <c r="Q185" i="16" s="1"/>
  <c r="P181" i="16"/>
  <c r="Q181" i="16" s="1"/>
  <c r="P177" i="16"/>
  <c r="Q177" i="16" s="1"/>
  <c r="P173" i="16"/>
  <c r="Q173" i="16" s="1"/>
  <c r="P169" i="16"/>
  <c r="Q169" i="16" s="1"/>
  <c r="P165" i="16"/>
  <c r="Q165" i="16" s="1"/>
  <c r="P161" i="16"/>
  <c r="Q161" i="16" s="1"/>
  <c r="P157" i="16"/>
  <c r="Q157" i="16" s="1"/>
  <c r="P153" i="16"/>
  <c r="Q153" i="16" s="1"/>
  <c r="P149" i="16"/>
  <c r="Q149" i="16" s="1"/>
  <c r="P145" i="16"/>
  <c r="Q145" i="16" s="1"/>
  <c r="P141" i="16"/>
  <c r="Q141" i="16" s="1"/>
  <c r="P137" i="16"/>
  <c r="Q137" i="16" s="1"/>
  <c r="D121" i="16"/>
  <c r="D120" i="16"/>
  <c r="C121" i="16"/>
  <c r="C120" i="16"/>
  <c r="B121" i="16"/>
  <c r="B120" i="16"/>
  <c r="L137" i="16"/>
  <c r="L138" i="16"/>
  <c r="L139" i="16"/>
  <c r="L140" i="16"/>
  <c r="C137" i="16"/>
  <c r="F137" i="16" s="1"/>
  <c r="C138" i="16"/>
  <c r="F138" i="16" s="1"/>
  <c r="C139" i="16"/>
  <c r="F139" i="16" s="1"/>
  <c r="C140" i="16"/>
  <c r="F140" i="16" s="1"/>
  <c r="B141" i="16"/>
  <c r="C141" i="16" s="1"/>
  <c r="F141" i="16" s="1"/>
  <c r="B142" i="16"/>
  <c r="C142" i="16" s="1"/>
  <c r="F142" i="16" s="1"/>
  <c r="B143" i="16"/>
  <c r="C143" i="16" s="1"/>
  <c r="F143" i="16" s="1"/>
  <c r="B144" i="16"/>
  <c r="C144" i="16" s="1"/>
  <c r="F144" i="16" s="1"/>
  <c r="B145" i="16"/>
  <c r="C145" i="16" s="1"/>
  <c r="F145" i="16" s="1"/>
  <c r="B146" i="16"/>
  <c r="C146" i="16" s="1"/>
  <c r="F146" i="16" s="1"/>
  <c r="B147" i="16"/>
  <c r="C147" i="16" s="1"/>
  <c r="F147" i="16" s="1"/>
  <c r="B148" i="16"/>
  <c r="C148" i="16" s="1"/>
  <c r="F148" i="16" s="1"/>
  <c r="B149" i="16"/>
  <c r="C149" i="16" s="1"/>
  <c r="F149" i="16" s="1"/>
  <c r="B150" i="16"/>
  <c r="C150" i="16" s="1"/>
  <c r="F150" i="16" s="1"/>
  <c r="B151" i="16"/>
  <c r="C151" i="16" s="1"/>
  <c r="F151" i="16" s="1"/>
  <c r="B152" i="16"/>
  <c r="C152" i="16" s="1"/>
  <c r="F152" i="16" s="1"/>
  <c r="B153" i="16"/>
  <c r="C153" i="16" s="1"/>
  <c r="F153" i="16" s="1"/>
  <c r="B154" i="16"/>
  <c r="C154" i="16" s="1"/>
  <c r="F154" i="16" s="1"/>
  <c r="B155" i="16"/>
  <c r="C155" i="16" s="1"/>
  <c r="F155" i="16" s="1"/>
  <c r="B156" i="16"/>
  <c r="C156" i="16" s="1"/>
  <c r="F156" i="16" s="1"/>
  <c r="B157" i="16"/>
  <c r="C157" i="16" s="1"/>
  <c r="F157" i="16" s="1"/>
  <c r="B158" i="16"/>
  <c r="C158" i="16" s="1"/>
  <c r="F158" i="16" s="1"/>
  <c r="B159" i="16"/>
  <c r="C159" i="16" s="1"/>
  <c r="F159" i="16" s="1"/>
  <c r="B160" i="16"/>
  <c r="C160" i="16" s="1"/>
  <c r="F160" i="16" s="1"/>
  <c r="B161" i="16"/>
  <c r="C161" i="16" s="1"/>
  <c r="F161" i="16" s="1"/>
  <c r="B162" i="16"/>
  <c r="C162" i="16" s="1"/>
  <c r="F162" i="16" s="1"/>
  <c r="B163" i="16"/>
  <c r="C163" i="16" s="1"/>
  <c r="F163" i="16" s="1"/>
  <c r="B164" i="16"/>
  <c r="C164" i="16" s="1"/>
  <c r="F164" i="16" s="1"/>
  <c r="B165" i="16"/>
  <c r="C165" i="16" s="1"/>
  <c r="F165" i="16" s="1"/>
  <c r="B166" i="16"/>
  <c r="C166" i="16" s="1"/>
  <c r="F166" i="16" s="1"/>
  <c r="B167" i="16"/>
  <c r="C167" i="16" s="1"/>
  <c r="F167" i="16" s="1"/>
  <c r="B168" i="16"/>
  <c r="C168" i="16" s="1"/>
  <c r="F168" i="16" s="1"/>
  <c r="B169" i="16"/>
  <c r="C169" i="16" s="1"/>
  <c r="F169" i="16" s="1"/>
  <c r="B170" i="16"/>
  <c r="C170" i="16" s="1"/>
  <c r="F170" i="16" s="1"/>
  <c r="B171" i="16"/>
  <c r="C171" i="16" s="1"/>
  <c r="F171" i="16" s="1"/>
  <c r="B172" i="16"/>
  <c r="C172" i="16" s="1"/>
  <c r="F172" i="16" s="1"/>
  <c r="B173" i="16"/>
  <c r="C173" i="16" s="1"/>
  <c r="F173" i="16" s="1"/>
  <c r="B174" i="16"/>
  <c r="C174" i="16" s="1"/>
  <c r="F174" i="16" s="1"/>
  <c r="B175" i="16"/>
  <c r="C175" i="16" s="1"/>
  <c r="F175" i="16" s="1"/>
  <c r="B176" i="16"/>
  <c r="C176" i="16" s="1"/>
  <c r="F176" i="16" s="1"/>
  <c r="B177" i="16"/>
  <c r="C177" i="16" s="1"/>
  <c r="F177" i="16" s="1"/>
  <c r="B178" i="16"/>
  <c r="C178" i="16" s="1"/>
  <c r="F178" i="16" s="1"/>
  <c r="B179" i="16"/>
  <c r="C179" i="16" s="1"/>
  <c r="F179" i="16" s="1"/>
  <c r="B180" i="16"/>
  <c r="C180" i="16" s="1"/>
  <c r="F180" i="16" s="1"/>
  <c r="B181" i="16"/>
  <c r="C181" i="16" s="1"/>
  <c r="F181" i="16" s="1"/>
  <c r="B182" i="16"/>
  <c r="C182" i="16" s="1"/>
  <c r="F182" i="16" s="1"/>
  <c r="B183" i="16"/>
  <c r="C183" i="16" s="1"/>
  <c r="F183" i="16" s="1"/>
  <c r="B184" i="16"/>
  <c r="C184" i="16" s="1"/>
  <c r="F184" i="16" s="1"/>
  <c r="B185" i="16"/>
  <c r="C185" i="16" s="1"/>
  <c r="F185" i="16" s="1"/>
  <c r="B186" i="16"/>
  <c r="C186" i="16" s="1"/>
  <c r="F186" i="16" s="1"/>
  <c r="B187" i="16"/>
  <c r="C187" i="16" s="1"/>
  <c r="F187" i="16" s="1"/>
  <c r="B188" i="16"/>
  <c r="C188" i="16" s="1"/>
  <c r="F188" i="16" s="1"/>
  <c r="B189" i="16"/>
  <c r="C189" i="16" s="1"/>
  <c r="F189" i="16" s="1"/>
  <c r="B190" i="16"/>
  <c r="C190" i="16" s="1"/>
  <c r="F190" i="16" s="1"/>
  <c r="B191" i="16"/>
  <c r="C191" i="16" s="1"/>
  <c r="F191" i="16" s="1"/>
  <c r="B192" i="16"/>
  <c r="C192" i="16" s="1"/>
  <c r="F192" i="16" s="1"/>
  <c r="B193" i="16"/>
  <c r="C193" i="16" s="1"/>
  <c r="F193" i="16" s="1"/>
  <c r="B194" i="16"/>
  <c r="C194" i="16" s="1"/>
  <c r="F194" i="16" s="1"/>
  <c r="B195" i="16"/>
  <c r="C195" i="16" s="1"/>
  <c r="F195" i="16" s="1"/>
  <c r="B196" i="16"/>
  <c r="C196" i="16" s="1"/>
  <c r="F196" i="16" s="1"/>
  <c r="B197" i="16"/>
  <c r="C197" i="16" s="1"/>
  <c r="F197" i="16" s="1"/>
  <c r="B198" i="16"/>
  <c r="C198" i="16" s="1"/>
  <c r="F198" i="16" s="1"/>
  <c r="B199" i="16"/>
  <c r="C199" i="16" s="1"/>
  <c r="F199" i="16" s="1"/>
  <c r="B200" i="16"/>
  <c r="C200" i="16" s="1"/>
  <c r="F200" i="16" s="1"/>
  <c r="B201" i="16"/>
  <c r="C201" i="16" s="1"/>
  <c r="F201" i="16" s="1"/>
  <c r="B202" i="16"/>
  <c r="C202" i="16" s="1"/>
  <c r="F202" i="16" s="1"/>
  <c r="B203" i="16"/>
  <c r="C203" i="16" s="1"/>
  <c r="F203" i="16" s="1"/>
  <c r="B204" i="16"/>
  <c r="C204" i="16" s="1"/>
  <c r="F204" i="16" s="1"/>
  <c r="B205" i="16"/>
  <c r="C205" i="16" s="1"/>
  <c r="F205" i="16" s="1"/>
  <c r="B206" i="16"/>
  <c r="C206" i="16" s="1"/>
  <c r="F206" i="16" s="1"/>
  <c r="B207" i="16"/>
  <c r="C207" i="16" s="1"/>
  <c r="F207" i="16" s="1"/>
  <c r="B208" i="16"/>
  <c r="C208" i="16" s="1"/>
  <c r="F208" i="16" s="1"/>
  <c r="B209" i="16"/>
  <c r="C209" i="16" s="1"/>
  <c r="F209" i="16" s="1"/>
  <c r="B210" i="16"/>
  <c r="C210" i="16" s="1"/>
  <c r="F210" i="16" s="1"/>
  <c r="B211" i="16"/>
  <c r="C211" i="16" s="1"/>
  <c r="F211" i="16" s="1"/>
  <c r="B212" i="16"/>
  <c r="C212" i="16" s="1"/>
  <c r="F212" i="16" s="1"/>
  <c r="B213" i="16"/>
  <c r="C213" i="16" s="1"/>
  <c r="F213" i="16" s="1"/>
  <c r="B214" i="16"/>
  <c r="C214" i="16" s="1"/>
  <c r="F214" i="16" s="1"/>
  <c r="B215" i="16"/>
  <c r="C215" i="16" s="1"/>
  <c r="F215" i="16" s="1"/>
  <c r="B216" i="16"/>
  <c r="C216" i="16" s="1"/>
  <c r="F216" i="16" s="1"/>
  <c r="B217" i="16"/>
  <c r="C217" i="16" s="1"/>
  <c r="F217" i="16" s="1"/>
  <c r="B218" i="16"/>
  <c r="C218" i="16" s="1"/>
  <c r="F218" i="16" s="1"/>
  <c r="B219" i="16"/>
  <c r="C219" i="16" s="1"/>
  <c r="F219" i="16" s="1"/>
  <c r="B220" i="16"/>
  <c r="C220" i="16" s="1"/>
  <c r="F220" i="16" s="1"/>
  <c r="B221" i="16"/>
  <c r="C221" i="16" s="1"/>
  <c r="F221" i="16" s="1"/>
  <c r="B222" i="16"/>
  <c r="C222" i="16" s="1"/>
  <c r="F222" i="16" s="1"/>
  <c r="B223" i="16"/>
  <c r="C223" i="16" s="1"/>
  <c r="F223" i="16" s="1"/>
  <c r="B224" i="16"/>
  <c r="C224" i="16" s="1"/>
  <c r="F224" i="16" s="1"/>
  <c r="B225" i="16"/>
  <c r="C225" i="16" s="1"/>
  <c r="F225" i="16" s="1"/>
  <c r="B226" i="16"/>
  <c r="C226" i="16" s="1"/>
  <c r="F226" i="16" s="1"/>
  <c r="B227" i="16"/>
  <c r="C227" i="16" s="1"/>
  <c r="F227" i="16" s="1"/>
  <c r="B228" i="16"/>
  <c r="C228" i="16" s="1"/>
  <c r="F228" i="16" s="1"/>
  <c r="B229" i="16"/>
  <c r="C229" i="16" s="1"/>
  <c r="F229" i="16" s="1"/>
  <c r="B230" i="16"/>
  <c r="C230" i="16" s="1"/>
  <c r="F230" i="16" s="1"/>
  <c r="B231" i="16"/>
  <c r="C231" i="16" s="1"/>
  <c r="F231" i="16" s="1"/>
  <c r="B232" i="16"/>
  <c r="C232" i="16" s="1"/>
  <c r="F232" i="16" s="1"/>
  <c r="B233" i="16"/>
  <c r="C233" i="16" s="1"/>
  <c r="F233" i="16" s="1"/>
  <c r="B234" i="16"/>
  <c r="C234" i="16" s="1"/>
  <c r="F234" i="16" s="1"/>
  <c r="B235" i="16"/>
  <c r="C235" i="16" s="1"/>
  <c r="F235" i="16" s="1"/>
  <c r="B236" i="16"/>
  <c r="C236" i="16" s="1"/>
  <c r="F236" i="16" s="1"/>
  <c r="B237" i="16"/>
  <c r="C237" i="16" s="1"/>
  <c r="F237" i="16" s="1"/>
  <c r="B238" i="16"/>
  <c r="C238" i="16" s="1"/>
  <c r="F238" i="16" s="1"/>
  <c r="B239" i="16"/>
  <c r="C239" i="16" s="1"/>
  <c r="F239" i="16" s="1"/>
  <c r="B240" i="16"/>
  <c r="C240" i="16" s="1"/>
  <c r="F240" i="16" s="1"/>
  <c r="B241" i="16"/>
  <c r="C241" i="16" s="1"/>
  <c r="F241" i="16" s="1"/>
  <c r="B242" i="16"/>
  <c r="C242" i="16" s="1"/>
  <c r="F242" i="16" s="1"/>
  <c r="B243" i="16"/>
  <c r="C243" i="16" s="1"/>
  <c r="F243" i="16" s="1"/>
  <c r="B244" i="16"/>
  <c r="C244" i="16" s="1"/>
  <c r="F244" i="16" s="1"/>
  <c r="B245" i="16"/>
  <c r="C245" i="16" s="1"/>
  <c r="F245" i="16" s="1"/>
  <c r="B246" i="16"/>
  <c r="C246" i="16" s="1"/>
  <c r="F246" i="16" s="1"/>
  <c r="B247" i="16"/>
  <c r="C247" i="16" s="1"/>
  <c r="F247" i="16" s="1"/>
  <c r="B248" i="16"/>
  <c r="C248" i="16" s="1"/>
  <c r="F248" i="16" s="1"/>
  <c r="B249" i="16"/>
  <c r="C249" i="16" s="1"/>
  <c r="F249" i="16" s="1"/>
  <c r="B250" i="16"/>
  <c r="C250" i="16" s="1"/>
  <c r="F250" i="16" s="1"/>
  <c r="B251" i="16"/>
  <c r="C251" i="16" s="1"/>
  <c r="F251" i="16" s="1"/>
  <c r="B252" i="16"/>
  <c r="C252" i="16" s="1"/>
  <c r="F252" i="16" s="1"/>
  <c r="B253" i="16"/>
  <c r="C253" i="16" s="1"/>
  <c r="F253" i="16" s="1"/>
  <c r="B254" i="16"/>
  <c r="C254" i="16" s="1"/>
  <c r="F254" i="16" s="1"/>
  <c r="B255" i="16"/>
  <c r="C255" i="16" s="1"/>
  <c r="F255" i="16" s="1"/>
  <c r="B256" i="16"/>
  <c r="C256" i="16" s="1"/>
  <c r="F256" i="16" s="1"/>
  <c r="B257" i="16"/>
  <c r="C257" i="16" s="1"/>
  <c r="F257" i="16" s="1"/>
  <c r="B258" i="16"/>
  <c r="C258" i="16" s="1"/>
  <c r="F258" i="16" s="1"/>
  <c r="B259" i="16"/>
  <c r="C259" i="16" s="1"/>
  <c r="F259" i="16" s="1"/>
  <c r="B260" i="16"/>
  <c r="C260" i="16" s="1"/>
  <c r="F260" i="16" s="1"/>
  <c r="B261" i="16"/>
  <c r="C261" i="16" s="1"/>
  <c r="F261" i="16" s="1"/>
  <c r="B262" i="16"/>
  <c r="C262" i="16" s="1"/>
  <c r="F262" i="16" s="1"/>
  <c r="B263" i="16"/>
  <c r="C263" i="16" s="1"/>
  <c r="F263" i="16" s="1"/>
  <c r="B264" i="16"/>
  <c r="C264" i="16" s="1"/>
  <c r="F264" i="16" s="1"/>
  <c r="B265" i="16"/>
  <c r="C265" i="16" s="1"/>
  <c r="F265" i="16" s="1"/>
  <c r="B266" i="16"/>
  <c r="C266" i="16" s="1"/>
  <c r="F266" i="16" s="1"/>
  <c r="B267" i="16"/>
  <c r="C267" i="16" s="1"/>
  <c r="F267" i="16" s="1"/>
  <c r="B268" i="16"/>
  <c r="C268" i="16" s="1"/>
  <c r="F268" i="16" s="1"/>
  <c r="B269" i="16"/>
  <c r="C269" i="16" s="1"/>
  <c r="F269" i="16" s="1"/>
  <c r="B270" i="16"/>
  <c r="C270" i="16" s="1"/>
  <c r="F270" i="16" s="1"/>
  <c r="C136" i="16"/>
  <c r="F136" i="16" s="1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I129" i="16"/>
  <c r="H129" i="16"/>
  <c r="G129" i="16"/>
  <c r="I128" i="16"/>
  <c r="H128" i="16"/>
  <c r="G128" i="16"/>
  <c r="I127" i="16"/>
  <c r="H127" i="16"/>
  <c r="G127" i="16"/>
  <c r="I126" i="16"/>
  <c r="H126" i="16"/>
  <c r="G126" i="16"/>
  <c r="I125" i="16"/>
  <c r="H125" i="16"/>
  <c r="G125" i="16"/>
  <c r="I124" i="16"/>
  <c r="H124" i="16"/>
  <c r="G124" i="16"/>
  <c r="I123" i="16"/>
  <c r="H123" i="16"/>
  <c r="G123" i="16"/>
  <c r="I122" i="16"/>
  <c r="H122" i="16"/>
  <c r="G122" i="16"/>
  <c r="I121" i="16"/>
  <c r="H121" i="16"/>
  <c r="G121" i="16"/>
  <c r="I120" i="16"/>
  <c r="H120" i="16"/>
  <c r="G120" i="16"/>
  <c r="I119" i="16"/>
  <c r="H119" i="16"/>
  <c r="G119" i="16"/>
  <c r="I118" i="16"/>
  <c r="H118" i="16"/>
  <c r="G118" i="16"/>
  <c r="I117" i="16"/>
  <c r="H117" i="16"/>
  <c r="G117" i="16"/>
  <c r="I116" i="16"/>
  <c r="H116" i="16"/>
  <c r="G116" i="16"/>
  <c r="I115" i="16"/>
  <c r="H115" i="16"/>
  <c r="G115" i="16"/>
  <c r="I114" i="16"/>
  <c r="H114" i="16"/>
  <c r="G114" i="16"/>
  <c r="I113" i="16"/>
  <c r="H113" i="16"/>
  <c r="G113" i="16"/>
  <c r="D118" i="16"/>
  <c r="C118" i="16"/>
  <c r="I112" i="16"/>
  <c r="H112" i="16"/>
  <c r="G112" i="16"/>
  <c r="D117" i="16"/>
  <c r="C117" i="16"/>
  <c r="I111" i="16"/>
  <c r="H111" i="16"/>
  <c r="G111" i="16"/>
  <c r="I110" i="16"/>
  <c r="H110" i="16"/>
  <c r="G110" i="16"/>
  <c r="I109" i="16"/>
  <c r="H109" i="16"/>
  <c r="G109" i="16"/>
  <c r="I108" i="16"/>
  <c r="H108" i="16"/>
  <c r="G108" i="16"/>
  <c r="I107" i="16"/>
  <c r="H107" i="16"/>
  <c r="G107" i="16"/>
  <c r="I106" i="16"/>
  <c r="H106" i="16"/>
  <c r="G106" i="16"/>
  <c r="I105" i="16"/>
  <c r="H105" i="16"/>
  <c r="G105" i="16"/>
  <c r="I104" i="16"/>
  <c r="H104" i="16"/>
  <c r="G104" i="16"/>
  <c r="I103" i="16"/>
  <c r="H103" i="16"/>
  <c r="G103" i="16"/>
  <c r="I102" i="16"/>
  <c r="H102" i="16"/>
  <c r="G102" i="16"/>
  <c r="I101" i="16"/>
  <c r="H101" i="16"/>
  <c r="G101" i="16"/>
  <c r="B84" i="16"/>
  <c r="I84" i="16" s="1"/>
  <c r="B83" i="16"/>
  <c r="I83" i="16" s="1"/>
  <c r="B82" i="16"/>
  <c r="I82" i="16" s="1"/>
  <c r="B81" i="16"/>
  <c r="I81" i="16" s="1"/>
  <c r="B80" i="16"/>
  <c r="I80" i="16" s="1"/>
  <c r="B79" i="16"/>
  <c r="I79" i="16" s="1"/>
  <c r="B78" i="16"/>
  <c r="I78" i="16" s="1"/>
  <c r="B77" i="16"/>
  <c r="I77" i="16" s="1"/>
  <c r="B76" i="16"/>
  <c r="I76" i="16" s="1"/>
  <c r="B75" i="16"/>
  <c r="I75" i="16" s="1"/>
  <c r="B74" i="16"/>
  <c r="I74" i="16" s="1"/>
  <c r="B73" i="16"/>
  <c r="I73" i="16" s="1"/>
  <c r="B72" i="16"/>
  <c r="I72" i="16" s="1"/>
  <c r="B71" i="16"/>
  <c r="I71" i="16" s="1"/>
  <c r="B70" i="16"/>
  <c r="I70" i="16" s="1"/>
  <c r="B69" i="16"/>
  <c r="I69" i="16" s="1"/>
  <c r="B68" i="16"/>
  <c r="I68" i="16" s="1"/>
  <c r="B67" i="16"/>
  <c r="I67" i="16" s="1"/>
  <c r="B66" i="16"/>
  <c r="I66" i="16" s="1"/>
  <c r="B65" i="16"/>
  <c r="I65" i="16" s="1"/>
  <c r="B64" i="16"/>
  <c r="I64" i="16" s="1"/>
  <c r="B63" i="16"/>
  <c r="I63" i="16" s="1"/>
  <c r="I62" i="16"/>
  <c r="B20" i="16"/>
  <c r="B19" i="16"/>
  <c r="F36" i="16" s="1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L17" i="16"/>
  <c r="K17" i="16"/>
  <c r="J17" i="16"/>
  <c r="I17" i="16"/>
  <c r="H17" i="16"/>
  <c r="G17" i="16"/>
  <c r="F17" i="16"/>
  <c r="E17" i="16"/>
  <c r="D17" i="16"/>
  <c r="C17" i="16"/>
  <c r="B17" i="16"/>
  <c r="Z16" i="16"/>
  <c r="Y16" i="16"/>
  <c r="C79" i="16" s="1"/>
  <c r="X16" i="16"/>
  <c r="C73" i="16" s="1"/>
  <c r="W16" i="16"/>
  <c r="C67" i="16" s="1"/>
  <c r="V16" i="16"/>
  <c r="C84" i="16" s="1"/>
  <c r="U16" i="16"/>
  <c r="C78" i="16" s="1"/>
  <c r="T16" i="16"/>
  <c r="C72" i="16" s="1"/>
  <c r="S16" i="16"/>
  <c r="C66" i="16" s="1"/>
  <c r="R16" i="16"/>
  <c r="C83" i="16" s="1"/>
  <c r="Q16" i="16"/>
  <c r="C77" i="16" s="1"/>
  <c r="P16" i="16"/>
  <c r="C71" i="16" s="1"/>
  <c r="O16" i="16"/>
  <c r="C65" i="16" s="1"/>
  <c r="N16" i="16"/>
  <c r="C82" i="16" s="1"/>
  <c r="L16" i="16"/>
  <c r="C76" i="16" s="1"/>
  <c r="K16" i="16"/>
  <c r="C70" i="16" s="1"/>
  <c r="J16" i="16"/>
  <c r="C64" i="16" s="1"/>
  <c r="I16" i="16"/>
  <c r="C81" i="16" s="1"/>
  <c r="H16" i="16"/>
  <c r="C75" i="16" s="1"/>
  <c r="G16" i="16"/>
  <c r="C69" i="16" s="1"/>
  <c r="F16" i="16"/>
  <c r="C63" i="16" s="1"/>
  <c r="E16" i="16"/>
  <c r="C80" i="16" s="1"/>
  <c r="D16" i="16"/>
  <c r="C74" i="16" s="1"/>
  <c r="C16" i="16"/>
  <c r="C68" i="16" s="1"/>
  <c r="B16" i="16"/>
  <c r="S26" i="16" l="1"/>
  <c r="C29" i="16"/>
  <c r="Z26" i="16"/>
  <c r="J29" i="16"/>
  <c r="G32" i="16"/>
  <c r="T37" i="16"/>
  <c r="X34" i="16"/>
  <c r="E33" i="16"/>
  <c r="J31" i="16"/>
  <c r="Z29" i="16"/>
  <c r="T28" i="16"/>
  <c r="P27" i="16"/>
  <c r="K26" i="16"/>
  <c r="C37" i="16"/>
  <c r="N34" i="16"/>
  <c r="S32" i="16"/>
  <c r="X30" i="16"/>
  <c r="R29" i="16"/>
  <c r="N28" i="16"/>
  <c r="I27" i="16"/>
  <c r="C26" i="16"/>
  <c r="W27" i="16"/>
  <c r="G30" i="16"/>
  <c r="P33" i="16"/>
  <c r="O30" i="16"/>
  <c r="F28" i="16"/>
  <c r="B34" i="16"/>
  <c r="V31" i="16"/>
  <c r="O35" i="16"/>
  <c r="J101" i="16"/>
  <c r="J105" i="16"/>
  <c r="J109" i="16"/>
  <c r="F26" i="16"/>
  <c r="T26" i="16"/>
  <c r="J27" i="16"/>
  <c r="Z27" i="16"/>
  <c r="O28" i="16"/>
  <c r="E29" i="16"/>
  <c r="T29" i="16"/>
  <c r="R30" i="16"/>
  <c r="O31" i="16"/>
  <c r="K32" i="16"/>
  <c r="I33" i="16"/>
  <c r="T33" i="16"/>
  <c r="R34" i="16"/>
  <c r="C35" i="16"/>
  <c r="K36" i="16"/>
  <c r="I37" i="16"/>
  <c r="B26" i="16"/>
  <c r="I26" i="16"/>
  <c r="R26" i="16"/>
  <c r="X26" i="16"/>
  <c r="F27" i="16"/>
  <c r="O27" i="16"/>
  <c r="V27" i="16"/>
  <c r="C28" i="16"/>
  <c r="K28" i="16"/>
  <c r="S28" i="16"/>
  <c r="Z28" i="16"/>
  <c r="I29" i="16"/>
  <c r="P29" i="16"/>
  <c r="W29" i="16"/>
  <c r="F30" i="16"/>
  <c r="N30" i="16"/>
  <c r="W30" i="16"/>
  <c r="I31" i="16"/>
  <c r="T31" i="16"/>
  <c r="F32" i="16"/>
  <c r="R32" i="16"/>
  <c r="C33" i="16"/>
  <c r="O33" i="16"/>
  <c r="Z33" i="16"/>
  <c r="K34" i="16"/>
  <c r="W34" i="16"/>
  <c r="I35" i="16"/>
  <c r="Z35" i="16"/>
  <c r="W36" i="16"/>
  <c r="X37" i="16"/>
  <c r="P37" i="16"/>
  <c r="E37" i="16"/>
  <c r="S36" i="16"/>
  <c r="G36" i="16"/>
  <c r="V35" i="16"/>
  <c r="J35" i="16"/>
  <c r="V37" i="16"/>
  <c r="J37" i="16"/>
  <c r="X36" i="16"/>
  <c r="N36" i="16"/>
  <c r="B36" i="16"/>
  <c r="N26" i="16"/>
  <c r="C27" i="16"/>
  <c r="R27" i="16"/>
  <c r="G28" i="16"/>
  <c r="W28" i="16"/>
  <c r="K29" i="16"/>
  <c r="B30" i="16"/>
  <c r="I30" i="16"/>
  <c r="C31" i="16"/>
  <c r="Z31" i="16"/>
  <c r="W32" i="16"/>
  <c r="F34" i="16"/>
  <c r="P35" i="16"/>
  <c r="Q53" i="16"/>
  <c r="G26" i="16"/>
  <c r="O26" i="16"/>
  <c r="W26" i="16"/>
  <c r="E27" i="16"/>
  <c r="K27" i="16"/>
  <c r="T27" i="16"/>
  <c r="B28" i="16"/>
  <c r="I28" i="16"/>
  <c r="R28" i="16"/>
  <c r="X28" i="16"/>
  <c r="F29" i="16"/>
  <c r="O29" i="16"/>
  <c r="V29" i="16"/>
  <c r="C30" i="16"/>
  <c r="K30" i="16"/>
  <c r="S30" i="16"/>
  <c r="E31" i="16"/>
  <c r="P31" i="16"/>
  <c r="B32" i="16"/>
  <c r="N32" i="16"/>
  <c r="X32" i="16"/>
  <c r="J33" i="16"/>
  <c r="V33" i="16"/>
  <c r="G34" i="16"/>
  <c r="S34" i="16"/>
  <c r="E35" i="16"/>
  <c r="T35" i="16"/>
  <c r="R36" i="16"/>
  <c r="O37" i="16"/>
  <c r="J102" i="16"/>
  <c r="J106" i="16"/>
  <c r="J110" i="16"/>
  <c r="J113" i="16"/>
  <c r="J117" i="16"/>
  <c r="J121" i="16"/>
  <c r="J125" i="16"/>
  <c r="J129" i="16"/>
  <c r="J116" i="16"/>
  <c r="J120" i="16"/>
  <c r="J124" i="16"/>
  <c r="J128" i="16"/>
  <c r="E26" i="16"/>
  <c r="J26" i="16"/>
  <c r="P26" i="16"/>
  <c r="V26" i="16"/>
  <c r="B27" i="16"/>
  <c r="G27" i="16"/>
  <c r="N27" i="16"/>
  <c r="S27" i="16"/>
  <c r="X27" i="16"/>
  <c r="E28" i="16"/>
  <c r="J28" i="16"/>
  <c r="P28" i="16"/>
  <c r="V28" i="16"/>
  <c r="B29" i="16"/>
  <c r="G29" i="16"/>
  <c r="N29" i="16"/>
  <c r="S29" i="16"/>
  <c r="X29" i="16"/>
  <c r="E30" i="16"/>
  <c r="J30" i="16"/>
  <c r="P30" i="16"/>
  <c r="V30" i="16"/>
  <c r="B31" i="16"/>
  <c r="G31" i="16"/>
  <c r="N31" i="16"/>
  <c r="S31" i="16"/>
  <c r="X31" i="16"/>
  <c r="E32" i="16"/>
  <c r="J32" i="16"/>
  <c r="P32" i="16"/>
  <c r="V32" i="16"/>
  <c r="B33" i="16"/>
  <c r="G33" i="16"/>
  <c r="N33" i="16"/>
  <c r="S33" i="16"/>
  <c r="X33" i="16"/>
  <c r="E34" i="16"/>
  <c r="J34" i="16"/>
  <c r="P34" i="16"/>
  <c r="V34" i="16"/>
  <c r="B35" i="16"/>
  <c r="G35" i="16"/>
  <c r="N35" i="16"/>
  <c r="S35" i="16"/>
  <c r="X35" i="16"/>
  <c r="E36" i="16"/>
  <c r="J36" i="16"/>
  <c r="P36" i="16"/>
  <c r="V36" i="16"/>
  <c r="B37" i="16"/>
  <c r="G37" i="16"/>
  <c r="N37" i="16"/>
  <c r="S37" i="16"/>
  <c r="Z37" i="16"/>
  <c r="J103" i="16"/>
  <c r="J107" i="16"/>
  <c r="J111" i="16"/>
  <c r="J114" i="16"/>
  <c r="J118" i="16"/>
  <c r="J122" i="16"/>
  <c r="J126" i="16"/>
  <c r="T30" i="16"/>
  <c r="Z30" i="16"/>
  <c r="F31" i="16"/>
  <c r="K31" i="16"/>
  <c r="R31" i="16"/>
  <c r="W31" i="16"/>
  <c r="C32" i="16"/>
  <c r="I32" i="16"/>
  <c r="O32" i="16"/>
  <c r="T32" i="16"/>
  <c r="Z32" i="16"/>
  <c r="F33" i="16"/>
  <c r="K33" i="16"/>
  <c r="R33" i="16"/>
  <c r="W33" i="16"/>
  <c r="C34" i="16"/>
  <c r="I34" i="16"/>
  <c r="O34" i="16"/>
  <c r="T34" i="16"/>
  <c r="Z34" i="16"/>
  <c r="F35" i="16"/>
  <c r="K35" i="16"/>
  <c r="R35" i="16"/>
  <c r="W35" i="16"/>
  <c r="C36" i="16"/>
  <c r="I36" i="16"/>
  <c r="O36" i="16"/>
  <c r="T36" i="16"/>
  <c r="Z36" i="16"/>
  <c r="F37" i="16"/>
  <c r="K37" i="16"/>
  <c r="R37" i="16"/>
  <c r="J115" i="16"/>
  <c r="J119" i="16"/>
  <c r="J123" i="16"/>
  <c r="J127" i="16"/>
  <c r="P136" i="16"/>
  <c r="Q136" i="16" s="1"/>
  <c r="J104" i="16"/>
  <c r="J108" i="16"/>
  <c r="J112" i="16"/>
  <c r="J44" i="16"/>
  <c r="B45" i="16"/>
  <c r="B46" i="16"/>
  <c r="H47" i="16"/>
  <c r="H49" i="16"/>
  <c r="H51" i="16"/>
  <c r="Q52" i="16"/>
  <c r="Q54" i="16"/>
  <c r="Y55" i="16"/>
  <c r="C62" i="16"/>
  <c r="W55" i="16"/>
  <c r="S55" i="16"/>
  <c r="O55" i="16"/>
  <c r="J55" i="16"/>
  <c r="F55" i="16"/>
  <c r="B55" i="16"/>
  <c r="W54" i="16"/>
  <c r="S54" i="16"/>
  <c r="O54" i="16"/>
  <c r="J54" i="16"/>
  <c r="F54" i="16"/>
  <c r="B54" i="16"/>
  <c r="W53" i="16"/>
  <c r="S53" i="16"/>
  <c r="O53" i="16"/>
  <c r="J53" i="16"/>
  <c r="F53" i="16"/>
  <c r="B53" i="16"/>
  <c r="W52" i="16"/>
  <c r="S52" i="16"/>
  <c r="O52" i="16"/>
  <c r="J52" i="16"/>
  <c r="F52" i="16"/>
  <c r="B52" i="16"/>
  <c r="W51" i="16"/>
  <c r="S51" i="16"/>
  <c r="O51" i="16"/>
  <c r="J51" i="16"/>
  <c r="F51" i="16"/>
  <c r="B51" i="16"/>
  <c r="W50" i="16"/>
  <c r="S50" i="16"/>
  <c r="O50" i="16"/>
  <c r="J50" i="16"/>
  <c r="F50" i="16"/>
  <c r="B50" i="16"/>
  <c r="W49" i="16"/>
  <c r="S49" i="16"/>
  <c r="O49" i="16"/>
  <c r="J49" i="16"/>
  <c r="F49" i="16"/>
  <c r="B49" i="16"/>
  <c r="W48" i="16"/>
  <c r="S48" i="16"/>
  <c r="O48" i="16"/>
  <c r="J48" i="16"/>
  <c r="F48" i="16"/>
  <c r="B48" i="16"/>
  <c r="W47" i="16"/>
  <c r="S47" i="16"/>
  <c r="O47" i="16"/>
  <c r="J47" i="16"/>
  <c r="F47" i="16"/>
  <c r="B47" i="16"/>
  <c r="W46" i="16"/>
  <c r="Z55" i="16"/>
  <c r="V55" i="16"/>
  <c r="R55" i="16"/>
  <c r="N55" i="16"/>
  <c r="I55" i="16"/>
  <c r="E55" i="16"/>
  <c r="Z54" i="16"/>
  <c r="V54" i="16"/>
  <c r="R54" i="16"/>
  <c r="N54" i="16"/>
  <c r="I54" i="16"/>
  <c r="E54" i="16"/>
  <c r="Z53" i="16"/>
  <c r="V53" i="16"/>
  <c r="R53" i="16"/>
  <c r="N53" i="16"/>
  <c r="I53" i="16"/>
  <c r="E53" i="16"/>
  <c r="Z52" i="16"/>
  <c r="V52" i="16"/>
  <c r="R52" i="16"/>
  <c r="N52" i="16"/>
  <c r="I52" i="16"/>
  <c r="E52" i="16"/>
  <c r="Z51" i="16"/>
  <c r="V51" i="16"/>
  <c r="R51" i="16"/>
  <c r="N51" i="16"/>
  <c r="I51" i="16"/>
  <c r="E51" i="16"/>
  <c r="Z50" i="16"/>
  <c r="V50" i="16"/>
  <c r="R50" i="16"/>
  <c r="N50" i="16"/>
  <c r="I50" i="16"/>
  <c r="E50" i="16"/>
  <c r="Z49" i="16"/>
  <c r="V49" i="16"/>
  <c r="R49" i="16"/>
  <c r="N49" i="16"/>
  <c r="I49" i="16"/>
  <c r="E49" i="16"/>
  <c r="Z48" i="16"/>
  <c r="V48" i="16"/>
  <c r="R48" i="16"/>
  <c r="N48" i="16"/>
  <c r="I48" i="16"/>
  <c r="E48" i="16"/>
  <c r="Z47" i="16"/>
  <c r="V47" i="16"/>
  <c r="R47" i="16"/>
  <c r="N47" i="16"/>
  <c r="I47" i="16"/>
  <c r="E47" i="16"/>
  <c r="Z46" i="16"/>
  <c r="V46" i="16"/>
  <c r="R46" i="16"/>
  <c r="N46" i="16"/>
  <c r="I46" i="16"/>
  <c r="E46" i="16"/>
  <c r="Z45" i="16"/>
  <c r="V45" i="16"/>
  <c r="R45" i="16"/>
  <c r="N45" i="16"/>
  <c r="I45" i="16"/>
  <c r="E45" i="16"/>
  <c r="Z44" i="16"/>
  <c r="V44" i="16"/>
  <c r="R44" i="16"/>
  <c r="N44" i="16"/>
  <c r="I44" i="16"/>
  <c r="E44" i="16"/>
  <c r="X55" i="16"/>
  <c r="T55" i="16"/>
  <c r="P55" i="16"/>
  <c r="K55" i="16"/>
  <c r="G55" i="16"/>
  <c r="C55" i="16"/>
  <c r="X54" i="16"/>
  <c r="T54" i="16"/>
  <c r="P54" i="16"/>
  <c r="K54" i="16"/>
  <c r="G54" i="16"/>
  <c r="C54" i="16"/>
  <c r="X53" i="16"/>
  <c r="T53" i="16"/>
  <c r="P53" i="16"/>
  <c r="K53" i="16"/>
  <c r="G53" i="16"/>
  <c r="C53" i="16"/>
  <c r="X52" i="16"/>
  <c r="T52" i="16"/>
  <c r="P52" i="16"/>
  <c r="K52" i="16"/>
  <c r="G52" i="16"/>
  <c r="C52" i="16"/>
  <c r="X51" i="16"/>
  <c r="T51" i="16"/>
  <c r="P51" i="16"/>
  <c r="K51" i="16"/>
  <c r="G51" i="16"/>
  <c r="C51" i="16"/>
  <c r="X50" i="16"/>
  <c r="T50" i="16"/>
  <c r="P50" i="16"/>
  <c r="K50" i="16"/>
  <c r="G50" i="16"/>
  <c r="C50" i="16"/>
  <c r="X49" i="16"/>
  <c r="T49" i="16"/>
  <c r="P49" i="16"/>
  <c r="K49" i="16"/>
  <c r="G49" i="16"/>
  <c r="C49" i="16"/>
  <c r="X48" i="16"/>
  <c r="T48" i="16"/>
  <c r="P48" i="16"/>
  <c r="K48" i="16"/>
  <c r="G48" i="16"/>
  <c r="C48" i="16"/>
  <c r="X47" i="16"/>
  <c r="T47" i="16"/>
  <c r="P47" i="16"/>
  <c r="K47" i="16"/>
  <c r="G47" i="16"/>
  <c r="C47" i="16"/>
  <c r="X46" i="16"/>
  <c r="T46" i="16"/>
  <c r="P46" i="16"/>
  <c r="K46" i="16"/>
  <c r="G46" i="16"/>
  <c r="C46" i="16"/>
  <c r="X45" i="16"/>
  <c r="T45" i="16"/>
  <c r="P45" i="16"/>
  <c r="K45" i="16"/>
  <c r="G45" i="16"/>
  <c r="C45" i="16"/>
  <c r="X44" i="16"/>
  <c r="T44" i="16"/>
  <c r="P44" i="16"/>
  <c r="K44" i="16"/>
  <c r="G44" i="16"/>
  <c r="C44" i="16"/>
  <c r="D26" i="16"/>
  <c r="H26" i="16"/>
  <c r="L26" i="16"/>
  <c r="Q26" i="16"/>
  <c r="U26" i="16"/>
  <c r="Y26" i="16"/>
  <c r="D27" i="16"/>
  <c r="H27" i="16"/>
  <c r="L27" i="16"/>
  <c r="Q27" i="16"/>
  <c r="U27" i="16"/>
  <c r="Y27" i="16"/>
  <c r="D28" i="16"/>
  <c r="H28" i="16"/>
  <c r="L28" i="16"/>
  <c r="Q28" i="16"/>
  <c r="U28" i="16"/>
  <c r="Y28" i="16"/>
  <c r="D29" i="16"/>
  <c r="H29" i="16"/>
  <c r="L29" i="16"/>
  <c r="Q29" i="16"/>
  <c r="U29" i="16"/>
  <c r="Y29" i="16"/>
  <c r="D30" i="16"/>
  <c r="H30" i="16"/>
  <c r="L30" i="16"/>
  <c r="Q30" i="16"/>
  <c r="U30" i="16"/>
  <c r="Y30" i="16"/>
  <c r="D31" i="16"/>
  <c r="H31" i="16"/>
  <c r="L31" i="16"/>
  <c r="Q31" i="16"/>
  <c r="U31" i="16"/>
  <c r="Y31" i="16"/>
  <c r="D32" i="16"/>
  <c r="H32" i="16"/>
  <c r="L32" i="16"/>
  <c r="Q32" i="16"/>
  <c r="U32" i="16"/>
  <c r="Y32" i="16"/>
  <c r="D33" i="16"/>
  <c r="H33" i="16"/>
  <c r="L33" i="16"/>
  <c r="Q33" i="16"/>
  <c r="U33" i="16"/>
  <c r="Y33" i="16"/>
  <c r="D34" i="16"/>
  <c r="H34" i="16"/>
  <c r="L34" i="16"/>
  <c r="Q34" i="16"/>
  <c r="U34" i="16"/>
  <c r="Y34" i="16"/>
  <c r="D35" i="16"/>
  <c r="H35" i="16"/>
  <c r="L35" i="16"/>
  <c r="Q35" i="16"/>
  <c r="U35" i="16"/>
  <c r="Y35" i="16"/>
  <c r="D36" i="16"/>
  <c r="H36" i="16"/>
  <c r="L36" i="16"/>
  <c r="Q36" i="16"/>
  <c r="U36" i="16"/>
  <c r="Y36" i="16"/>
  <c r="D37" i="16"/>
  <c r="H37" i="16"/>
  <c r="L37" i="16"/>
  <c r="Q37" i="16"/>
  <c r="U37" i="16"/>
  <c r="Y37" i="16"/>
  <c r="H44" i="16"/>
  <c r="Q44" i="16"/>
  <c r="Y44" i="16"/>
  <c r="H45" i="16"/>
  <c r="Q45" i="16"/>
  <c r="Y45" i="16"/>
  <c r="H46" i="16"/>
  <c r="Q46" i="16"/>
  <c r="D47" i="16"/>
  <c r="U47" i="16"/>
  <c r="L48" i="16"/>
  <c r="D49" i="16"/>
  <c r="U49" i="16"/>
  <c r="L50" i="16"/>
  <c r="D51" i="16"/>
  <c r="U51" i="16"/>
  <c r="L52" i="16"/>
  <c r="D53" i="16"/>
  <c r="U53" i="16"/>
  <c r="L54" i="16"/>
  <c r="D55" i="16"/>
  <c r="U55" i="16"/>
  <c r="B44" i="16"/>
  <c r="J45" i="16"/>
  <c r="J46" i="16"/>
  <c r="Y47" i="16"/>
  <c r="Y49" i="16"/>
  <c r="Y51" i="16"/>
  <c r="Y53" i="16"/>
  <c r="H55" i="16"/>
  <c r="W37" i="16"/>
  <c r="D44" i="16"/>
  <c r="L44" i="16"/>
  <c r="U44" i="16"/>
  <c r="D45" i="16"/>
  <c r="L45" i="16"/>
  <c r="U45" i="16"/>
  <c r="D46" i="16"/>
  <c r="L46" i="16"/>
  <c r="U46" i="16"/>
  <c r="L47" i="16"/>
  <c r="D48" i="16"/>
  <c r="U48" i="16"/>
  <c r="L49" i="16"/>
  <c r="D50" i="16"/>
  <c r="U50" i="16"/>
  <c r="L51" i="16"/>
  <c r="D52" i="16"/>
  <c r="U52" i="16"/>
  <c r="L53" i="16"/>
  <c r="D54" i="16"/>
  <c r="U54" i="16"/>
  <c r="L55" i="16"/>
  <c r="S44" i="16"/>
  <c r="S45" i="16"/>
  <c r="S46" i="16"/>
  <c r="Q48" i="16"/>
  <c r="Q50" i="16"/>
  <c r="H53" i="16"/>
  <c r="F44" i="16"/>
  <c r="O44" i="16"/>
  <c r="W44" i="16"/>
  <c r="F45" i="16"/>
  <c r="O45" i="16"/>
  <c r="W45" i="16"/>
  <c r="F46" i="16"/>
  <c r="O46" i="16"/>
  <c r="Y46" i="16"/>
  <c r="Q47" i="16"/>
  <c r="H48" i="16"/>
  <c r="Y48" i="16"/>
  <c r="Q49" i="16"/>
  <c r="H50" i="16"/>
  <c r="Y50" i="16"/>
  <c r="Q51" i="16"/>
  <c r="H52" i="16"/>
  <c r="Y52" i="16"/>
  <c r="H54" i="16"/>
  <c r="Y54" i="16"/>
  <c r="Q55" i="16"/>
  <c r="G101" i="6"/>
  <c r="P39" i="16" l="1"/>
  <c r="E71" i="16" s="1"/>
  <c r="F71" i="16" s="1"/>
  <c r="V39" i="16"/>
  <c r="E84" i="16" s="1"/>
  <c r="F84" i="16" s="1"/>
  <c r="X38" i="16"/>
  <c r="D73" i="16" s="1"/>
  <c r="H73" i="16" s="1"/>
  <c r="N39" i="16"/>
  <c r="E82" i="16" s="1"/>
  <c r="F82" i="16" s="1"/>
  <c r="I38" i="16"/>
  <c r="D81" i="16" s="1"/>
  <c r="H81" i="16" s="1"/>
  <c r="C38" i="16"/>
  <c r="D68" i="16" s="1"/>
  <c r="H68" i="16" s="1"/>
  <c r="B38" i="16"/>
  <c r="O38" i="16"/>
  <c r="D65" i="16" s="1"/>
  <c r="H65" i="16" s="1"/>
  <c r="V38" i="16"/>
  <c r="D84" i="16" s="1"/>
  <c r="H84" i="16" s="1"/>
  <c r="G38" i="16"/>
  <c r="D69" i="16" s="1"/>
  <c r="H69" i="16" s="1"/>
  <c r="R38" i="16"/>
  <c r="D83" i="16" s="1"/>
  <c r="H83" i="16" s="1"/>
  <c r="C39" i="16"/>
  <c r="E68" i="16" s="1"/>
  <c r="F68" i="16" s="1"/>
  <c r="F39" i="16"/>
  <c r="E63" i="16" s="1"/>
  <c r="F63" i="16" s="1"/>
  <c r="N38" i="16"/>
  <c r="D82" i="16" s="1"/>
  <c r="H82" i="16" s="1"/>
  <c r="P38" i="16"/>
  <c r="D71" i="16" s="1"/>
  <c r="H71" i="16" s="1"/>
  <c r="X39" i="16"/>
  <c r="E73" i="16" s="1"/>
  <c r="F73" i="16" s="1"/>
  <c r="B39" i="16"/>
  <c r="G39" i="16"/>
  <c r="E69" i="16" s="1"/>
  <c r="F69" i="16" s="1"/>
  <c r="K38" i="16"/>
  <c r="D70" i="16" s="1"/>
  <c r="H70" i="16" s="1"/>
  <c r="R39" i="16"/>
  <c r="E83" i="16" s="1"/>
  <c r="F83" i="16" s="1"/>
  <c r="Z38" i="16"/>
  <c r="S39" i="16"/>
  <c r="E66" i="16" s="1"/>
  <c r="F66" i="16" s="1"/>
  <c r="F38" i="16"/>
  <c r="D63" i="16" s="1"/>
  <c r="H63" i="16" s="1"/>
  <c r="I39" i="16"/>
  <c r="E81" i="16" s="1"/>
  <c r="F81" i="16" s="1"/>
  <c r="K39" i="16"/>
  <c r="E70" i="16" s="1"/>
  <c r="F70" i="16" s="1"/>
  <c r="O39" i="16"/>
  <c r="E65" i="16" s="1"/>
  <c r="F65" i="16" s="1"/>
  <c r="T39" i="16"/>
  <c r="E72" i="16" s="1"/>
  <c r="F72" i="16" s="1"/>
  <c r="J39" i="16"/>
  <c r="E64" i="16" s="1"/>
  <c r="F64" i="16" s="1"/>
  <c r="J38" i="16"/>
  <c r="D64" i="16" s="1"/>
  <c r="H64" i="16" s="1"/>
  <c r="W38" i="16"/>
  <c r="D67" i="16" s="1"/>
  <c r="H67" i="16" s="1"/>
  <c r="E39" i="16"/>
  <c r="E80" i="16" s="1"/>
  <c r="F80" i="16" s="1"/>
  <c r="T38" i="16"/>
  <c r="D72" i="16" s="1"/>
  <c r="H72" i="16" s="1"/>
  <c r="E62" i="16"/>
  <c r="F62" i="16" s="1"/>
  <c r="Z39" i="16"/>
  <c r="D62" i="16"/>
  <c r="H62" i="16" s="1"/>
  <c r="S38" i="16"/>
  <c r="D66" i="16" s="1"/>
  <c r="H66" i="16" s="1"/>
  <c r="E38" i="16"/>
  <c r="D80" i="16" s="1"/>
  <c r="H80" i="16" s="1"/>
  <c r="L57" i="16"/>
  <c r="L56" i="16"/>
  <c r="O56" i="16"/>
  <c r="O57" i="16"/>
  <c r="U57" i="16"/>
  <c r="U56" i="16"/>
  <c r="H57" i="16"/>
  <c r="H56" i="16"/>
  <c r="Y39" i="16"/>
  <c r="E79" i="16" s="1"/>
  <c r="F79" i="16" s="1"/>
  <c r="Y38" i="16"/>
  <c r="D79" i="16" s="1"/>
  <c r="H79" i="16" s="1"/>
  <c r="H38" i="16"/>
  <c r="D75" i="16" s="1"/>
  <c r="H75" i="16" s="1"/>
  <c r="H39" i="16"/>
  <c r="E75" i="16" s="1"/>
  <c r="F75" i="16" s="1"/>
  <c r="K57" i="16"/>
  <c r="K56" i="16"/>
  <c r="N56" i="16"/>
  <c r="N57" i="16"/>
  <c r="J56" i="16"/>
  <c r="J57" i="16"/>
  <c r="W39" i="16"/>
  <c r="E67" i="16" s="1"/>
  <c r="F67" i="16" s="1"/>
  <c r="F57" i="16"/>
  <c r="F56" i="16"/>
  <c r="D39" i="16"/>
  <c r="E74" i="16" s="1"/>
  <c r="F74" i="16" s="1"/>
  <c r="D38" i="16"/>
  <c r="D74" i="16" s="1"/>
  <c r="H74" i="16" s="1"/>
  <c r="R57" i="16"/>
  <c r="R56" i="16"/>
  <c r="D56" i="16"/>
  <c r="D57" i="16"/>
  <c r="B57" i="16"/>
  <c r="B56" i="16"/>
  <c r="Y57" i="16"/>
  <c r="Y56" i="16"/>
  <c r="Q39" i="16"/>
  <c r="E77" i="16" s="1"/>
  <c r="F77" i="16" s="1"/>
  <c r="Q38" i="16"/>
  <c r="D77" i="16" s="1"/>
  <c r="H77" i="16" s="1"/>
  <c r="C57" i="16"/>
  <c r="C56" i="16"/>
  <c r="T56" i="16"/>
  <c r="T57" i="16"/>
  <c r="E57" i="16"/>
  <c r="E56" i="16"/>
  <c r="V57" i="16"/>
  <c r="V56" i="16"/>
  <c r="U39" i="16"/>
  <c r="E78" i="16" s="1"/>
  <c r="F78" i="16" s="1"/>
  <c r="U38" i="16"/>
  <c r="D78" i="16" s="1"/>
  <c r="H78" i="16" s="1"/>
  <c r="P57" i="16"/>
  <c r="P56" i="16"/>
  <c r="W57" i="16"/>
  <c r="W56" i="16"/>
  <c r="S56" i="16"/>
  <c r="S57" i="16"/>
  <c r="Q57" i="16"/>
  <c r="Q56" i="16"/>
  <c r="L39" i="16"/>
  <c r="E76" i="16" s="1"/>
  <c r="F76" i="16" s="1"/>
  <c r="L38" i="16"/>
  <c r="D76" i="16" s="1"/>
  <c r="H76" i="16" s="1"/>
  <c r="G57" i="16"/>
  <c r="G56" i="16"/>
  <c r="X57" i="16"/>
  <c r="X56" i="16"/>
  <c r="I56" i="16"/>
  <c r="I57" i="16"/>
  <c r="Z57" i="16"/>
  <c r="Z56" i="1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I102" i="6"/>
  <c r="H102" i="6"/>
  <c r="G102" i="6"/>
  <c r="I101" i="6"/>
  <c r="H101" i="6"/>
  <c r="G76" i="16" l="1"/>
  <c r="B89" i="16"/>
  <c r="G80" i="16"/>
  <c r="B88" i="16"/>
  <c r="B90" i="16" s="1"/>
  <c r="G66" i="16"/>
  <c r="F85" i="16"/>
  <c r="G69" i="16"/>
  <c r="G84" i="16"/>
  <c r="G65" i="16"/>
  <c r="G63" i="16"/>
  <c r="G64" i="16"/>
  <c r="G68" i="16"/>
  <c r="G79" i="16"/>
  <c r="G83" i="16"/>
  <c r="G71" i="16"/>
  <c r="G74" i="16"/>
  <c r="G70" i="16"/>
  <c r="G81" i="16"/>
  <c r="G73" i="16"/>
  <c r="G78" i="16"/>
  <c r="G77" i="16"/>
  <c r="G72" i="16"/>
  <c r="G67" i="16"/>
  <c r="G75" i="16"/>
  <c r="G82" i="16"/>
  <c r="G62" i="16"/>
  <c r="J120" i="6"/>
  <c r="J116" i="6"/>
  <c r="J112" i="6"/>
  <c r="J108" i="6"/>
  <c r="J104" i="6"/>
  <c r="J127" i="6"/>
  <c r="J124" i="6"/>
  <c r="J101" i="6"/>
  <c r="J121" i="6"/>
  <c r="J117" i="6"/>
  <c r="J113" i="6"/>
  <c r="J109" i="6"/>
  <c r="J105" i="6"/>
  <c r="J128" i="6"/>
  <c r="J125" i="6"/>
  <c r="J129" i="6"/>
  <c r="J123" i="6"/>
  <c r="J119" i="6"/>
  <c r="J115" i="6"/>
  <c r="J111" i="6"/>
  <c r="J107" i="6"/>
  <c r="J103" i="6"/>
  <c r="J126" i="6"/>
  <c r="J122" i="6"/>
  <c r="J118" i="6"/>
  <c r="J114" i="6"/>
  <c r="J110" i="6"/>
  <c r="J106" i="6"/>
  <c r="J102" i="6"/>
  <c r="I70" i="13"/>
  <c r="I74" i="13"/>
  <c r="I78" i="13"/>
  <c r="I82" i="13"/>
  <c r="H71" i="13"/>
  <c r="H75" i="13"/>
  <c r="H79" i="13"/>
  <c r="H83" i="13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I229" i="13"/>
  <c r="H229" i="13"/>
  <c r="G229" i="13"/>
  <c r="I228" i="13"/>
  <c r="H228" i="13"/>
  <c r="G228" i="13"/>
  <c r="I227" i="13"/>
  <c r="H227" i="13"/>
  <c r="G227" i="13"/>
  <c r="I226" i="13"/>
  <c r="H226" i="13"/>
  <c r="G226" i="13"/>
  <c r="I225" i="13"/>
  <c r="H225" i="13"/>
  <c r="G225" i="13"/>
  <c r="I224" i="13"/>
  <c r="H224" i="13"/>
  <c r="G224" i="13"/>
  <c r="I223" i="13"/>
  <c r="H223" i="13"/>
  <c r="G223" i="13"/>
  <c r="I222" i="13"/>
  <c r="H222" i="13"/>
  <c r="G222" i="13"/>
  <c r="I221" i="13"/>
  <c r="H221" i="13"/>
  <c r="G221" i="13"/>
  <c r="I220" i="13"/>
  <c r="H220" i="13"/>
  <c r="G220" i="13"/>
  <c r="I219" i="13"/>
  <c r="H219" i="13"/>
  <c r="G219" i="13"/>
  <c r="I218" i="13"/>
  <c r="H218" i="13"/>
  <c r="G218" i="13"/>
  <c r="I217" i="13"/>
  <c r="H217" i="13"/>
  <c r="G217" i="13"/>
  <c r="I216" i="13"/>
  <c r="H216" i="13"/>
  <c r="G216" i="13"/>
  <c r="I215" i="13"/>
  <c r="H215" i="13"/>
  <c r="G215" i="13"/>
  <c r="I214" i="13"/>
  <c r="H214" i="13"/>
  <c r="G214" i="13"/>
  <c r="I213" i="13"/>
  <c r="H213" i="13"/>
  <c r="G213" i="13"/>
  <c r="I212" i="13"/>
  <c r="H212" i="13"/>
  <c r="G212" i="13"/>
  <c r="I211" i="13"/>
  <c r="H211" i="13"/>
  <c r="G211" i="13"/>
  <c r="I210" i="13"/>
  <c r="H210" i="13"/>
  <c r="G210" i="13"/>
  <c r="I209" i="13"/>
  <c r="H209" i="13"/>
  <c r="G209" i="13"/>
  <c r="I208" i="13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H204" i="13"/>
  <c r="G204" i="13"/>
  <c r="I203" i="13"/>
  <c r="H203" i="13"/>
  <c r="G203" i="13"/>
  <c r="I202" i="13"/>
  <c r="H202" i="13"/>
  <c r="G202" i="13"/>
  <c r="I201" i="13"/>
  <c r="H201" i="13"/>
  <c r="G201" i="13"/>
  <c r="I200" i="13"/>
  <c r="H200" i="13"/>
  <c r="G200" i="13"/>
  <c r="I199" i="13"/>
  <c r="H199" i="13"/>
  <c r="G199" i="13"/>
  <c r="I198" i="13"/>
  <c r="H198" i="13"/>
  <c r="G198" i="13"/>
  <c r="I197" i="13"/>
  <c r="H197" i="13"/>
  <c r="G197" i="13"/>
  <c r="I196" i="13"/>
  <c r="H196" i="13"/>
  <c r="G196" i="13"/>
  <c r="I195" i="13"/>
  <c r="H195" i="13"/>
  <c r="G195" i="13"/>
  <c r="I194" i="13"/>
  <c r="H194" i="13"/>
  <c r="G194" i="13"/>
  <c r="I193" i="13"/>
  <c r="H193" i="13"/>
  <c r="G193" i="13"/>
  <c r="I192" i="13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G143" i="13"/>
  <c r="I142" i="13"/>
  <c r="H142" i="13"/>
  <c r="G142" i="13"/>
  <c r="I141" i="13"/>
  <c r="H141" i="13"/>
  <c r="G141" i="13"/>
  <c r="I140" i="13"/>
  <c r="H140" i="13"/>
  <c r="G140" i="13"/>
  <c r="I139" i="13"/>
  <c r="H139" i="13"/>
  <c r="G139" i="13"/>
  <c r="I138" i="13"/>
  <c r="H138" i="13"/>
  <c r="G138" i="13"/>
  <c r="I137" i="13"/>
  <c r="H137" i="13"/>
  <c r="G137" i="13"/>
  <c r="I136" i="13"/>
  <c r="H136" i="13"/>
  <c r="G136" i="13"/>
  <c r="I135" i="13"/>
  <c r="H135" i="13"/>
  <c r="G135" i="13"/>
  <c r="I134" i="13"/>
  <c r="H134" i="13"/>
  <c r="G134" i="13"/>
  <c r="I133" i="13"/>
  <c r="H133" i="13"/>
  <c r="G133" i="13"/>
  <c r="I132" i="13"/>
  <c r="H132" i="13"/>
  <c r="G132" i="13"/>
  <c r="I131" i="13"/>
  <c r="H131" i="13"/>
  <c r="G131" i="13"/>
  <c r="I130" i="13"/>
  <c r="H130" i="13"/>
  <c r="G130" i="13"/>
  <c r="I129" i="13"/>
  <c r="H129" i="13"/>
  <c r="G129" i="13"/>
  <c r="I128" i="13"/>
  <c r="H128" i="13"/>
  <c r="G128" i="13"/>
  <c r="I127" i="13"/>
  <c r="H127" i="13"/>
  <c r="G127" i="13"/>
  <c r="I126" i="13"/>
  <c r="H126" i="13"/>
  <c r="G126" i="13"/>
  <c r="I125" i="13"/>
  <c r="H125" i="13"/>
  <c r="G125" i="13"/>
  <c r="B125" i="13"/>
  <c r="I124" i="13"/>
  <c r="H124" i="13"/>
  <c r="G124" i="13"/>
  <c r="B124" i="13"/>
  <c r="I123" i="13"/>
  <c r="H123" i="13"/>
  <c r="G123" i="13"/>
  <c r="I122" i="13"/>
  <c r="H122" i="13"/>
  <c r="G122" i="13"/>
  <c r="B122" i="13"/>
  <c r="I121" i="13"/>
  <c r="H121" i="13"/>
  <c r="G121" i="13"/>
  <c r="B121" i="13"/>
  <c r="I120" i="13"/>
  <c r="H120" i="13"/>
  <c r="G120" i="13"/>
  <c r="I119" i="13"/>
  <c r="H119" i="13"/>
  <c r="G119" i="13"/>
  <c r="B119" i="13"/>
  <c r="I118" i="13"/>
  <c r="H118" i="13"/>
  <c r="G118" i="13"/>
  <c r="B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103" i="13"/>
  <c r="H103" i="13"/>
  <c r="G103" i="13"/>
  <c r="I102" i="13"/>
  <c r="H102" i="13"/>
  <c r="G102" i="13"/>
  <c r="I101" i="13"/>
  <c r="H101" i="13"/>
  <c r="G101" i="13"/>
  <c r="I100" i="13"/>
  <c r="H100" i="13"/>
  <c r="G100" i="13"/>
  <c r="I99" i="13"/>
  <c r="H99" i="13"/>
  <c r="G99" i="13"/>
  <c r="B84" i="13"/>
  <c r="H84" i="13" s="1"/>
  <c r="B83" i="13"/>
  <c r="B82" i="13"/>
  <c r="H82" i="13" s="1"/>
  <c r="B81" i="13"/>
  <c r="H81" i="13" s="1"/>
  <c r="B80" i="13"/>
  <c r="H80" i="13" s="1"/>
  <c r="B79" i="13"/>
  <c r="B78" i="13"/>
  <c r="H78" i="13" s="1"/>
  <c r="B77" i="13"/>
  <c r="H77" i="13" s="1"/>
  <c r="B76" i="13"/>
  <c r="H76" i="13" s="1"/>
  <c r="B75" i="13"/>
  <c r="B74" i="13"/>
  <c r="H74" i="13" s="1"/>
  <c r="B73" i="13"/>
  <c r="H73" i="13" s="1"/>
  <c r="B72" i="13"/>
  <c r="H72" i="13" s="1"/>
  <c r="B71" i="13"/>
  <c r="B70" i="13"/>
  <c r="H70" i="13" s="1"/>
  <c r="B69" i="13"/>
  <c r="H69" i="13" s="1"/>
  <c r="B68" i="13"/>
  <c r="H68" i="13" s="1"/>
  <c r="B67" i="13"/>
  <c r="B66" i="13"/>
  <c r="H66" i="13" s="1"/>
  <c r="B65" i="13"/>
  <c r="H65" i="13" s="1"/>
  <c r="B64" i="13"/>
  <c r="H64" i="13" s="1"/>
  <c r="B63" i="13"/>
  <c r="B62" i="13"/>
  <c r="B20" i="13"/>
  <c r="B19" i="13"/>
  <c r="V52" i="13" s="1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C79" i="13" s="1"/>
  <c r="I79" i="13" s="1"/>
  <c r="W16" i="13"/>
  <c r="C73" i="13" s="1"/>
  <c r="I73" i="13" s="1"/>
  <c r="V16" i="13"/>
  <c r="C67" i="13" s="1"/>
  <c r="I67" i="13" s="1"/>
  <c r="U16" i="13"/>
  <c r="C84" i="13" s="1"/>
  <c r="I84" i="13" s="1"/>
  <c r="T16" i="13"/>
  <c r="C78" i="13" s="1"/>
  <c r="S16" i="13"/>
  <c r="C72" i="13" s="1"/>
  <c r="I72" i="13" s="1"/>
  <c r="R16" i="13"/>
  <c r="C66" i="13" s="1"/>
  <c r="I66" i="13" s="1"/>
  <c r="Q16" i="13"/>
  <c r="C83" i="13" s="1"/>
  <c r="I83" i="13" s="1"/>
  <c r="P16" i="13"/>
  <c r="C77" i="13" s="1"/>
  <c r="I77" i="13" s="1"/>
  <c r="O16" i="13"/>
  <c r="C71" i="13" s="1"/>
  <c r="I71" i="13" s="1"/>
  <c r="N16" i="13"/>
  <c r="C65" i="13" s="1"/>
  <c r="I65" i="13" s="1"/>
  <c r="M16" i="13"/>
  <c r="C82" i="13" s="1"/>
  <c r="L16" i="13"/>
  <c r="C76" i="13" s="1"/>
  <c r="I76" i="13" s="1"/>
  <c r="K16" i="13"/>
  <c r="C70" i="13" s="1"/>
  <c r="J16" i="13"/>
  <c r="C64" i="13" s="1"/>
  <c r="I64" i="13" s="1"/>
  <c r="I16" i="13"/>
  <c r="C81" i="13" s="1"/>
  <c r="I81" i="13" s="1"/>
  <c r="H16" i="13"/>
  <c r="C75" i="13" s="1"/>
  <c r="I75" i="13" s="1"/>
  <c r="G16" i="13"/>
  <c r="C69" i="13" s="1"/>
  <c r="I69" i="13" s="1"/>
  <c r="F16" i="13"/>
  <c r="C63" i="13" s="1"/>
  <c r="I63" i="13" s="1"/>
  <c r="E16" i="13"/>
  <c r="C80" i="13" s="1"/>
  <c r="I80" i="13" s="1"/>
  <c r="D16" i="13"/>
  <c r="C74" i="13" s="1"/>
  <c r="C16" i="13"/>
  <c r="C68" i="13" s="1"/>
  <c r="I68" i="13" s="1"/>
  <c r="B16" i="13"/>
  <c r="B20" i="6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66" i="12"/>
  <c r="J124" i="13" l="1"/>
  <c r="J125" i="13"/>
  <c r="J129" i="13"/>
  <c r="J133" i="13"/>
  <c r="J137" i="13"/>
  <c r="J141" i="13"/>
  <c r="J118" i="13"/>
  <c r="J120" i="13"/>
  <c r="J121" i="13"/>
  <c r="J127" i="13"/>
  <c r="J131" i="13"/>
  <c r="J135" i="13"/>
  <c r="J139" i="13"/>
  <c r="J143" i="13"/>
  <c r="J148" i="13"/>
  <c r="J152" i="13"/>
  <c r="J156" i="13"/>
  <c r="J160" i="13"/>
  <c r="J164" i="13"/>
  <c r="J168" i="13"/>
  <c r="J172" i="13"/>
  <c r="J176" i="13"/>
  <c r="J180" i="13"/>
  <c r="J184" i="13"/>
  <c r="J188" i="13"/>
  <c r="J192" i="13"/>
  <c r="J196" i="13"/>
  <c r="J200" i="13"/>
  <c r="J204" i="13"/>
  <c r="J208" i="13"/>
  <c r="J212" i="13"/>
  <c r="J216" i="13"/>
  <c r="J220" i="13"/>
  <c r="J224" i="13"/>
  <c r="J228" i="13"/>
  <c r="H63" i="13"/>
  <c r="H67" i="13"/>
  <c r="B91" i="16"/>
  <c r="G85" i="16"/>
  <c r="R55" i="6"/>
  <c r="N55" i="6"/>
  <c r="J210" i="13"/>
  <c r="J214" i="13"/>
  <c r="J218" i="13"/>
  <c r="J222" i="13"/>
  <c r="J226" i="13"/>
  <c r="J99" i="13"/>
  <c r="J101" i="13"/>
  <c r="J105" i="13"/>
  <c r="J109" i="13"/>
  <c r="J113" i="13"/>
  <c r="J117" i="13"/>
  <c r="J126" i="13"/>
  <c r="J130" i="13"/>
  <c r="J134" i="13"/>
  <c r="J138" i="13"/>
  <c r="J142" i="13"/>
  <c r="J128" i="13"/>
  <c r="J132" i="13"/>
  <c r="J136" i="13"/>
  <c r="J140" i="13"/>
  <c r="J144" i="13"/>
  <c r="J119" i="13"/>
  <c r="J207" i="13"/>
  <c r="J211" i="13"/>
  <c r="J215" i="13"/>
  <c r="J219" i="13"/>
  <c r="J223" i="13"/>
  <c r="J227" i="13"/>
  <c r="J145" i="13"/>
  <c r="J149" i="13"/>
  <c r="J153" i="13"/>
  <c r="J157" i="13"/>
  <c r="J161" i="13"/>
  <c r="J165" i="13"/>
  <c r="J169" i="13"/>
  <c r="J173" i="13"/>
  <c r="J177" i="13"/>
  <c r="J181" i="13"/>
  <c r="J185" i="13"/>
  <c r="J189" i="13"/>
  <c r="J193" i="13"/>
  <c r="J197" i="13"/>
  <c r="J201" i="13"/>
  <c r="J205" i="13"/>
  <c r="J209" i="13"/>
  <c r="J213" i="13"/>
  <c r="J217" i="13"/>
  <c r="J221" i="13"/>
  <c r="J225" i="13"/>
  <c r="J229" i="13"/>
  <c r="H26" i="13"/>
  <c r="R26" i="13"/>
  <c r="E27" i="13"/>
  <c r="P27" i="13"/>
  <c r="B28" i="13"/>
  <c r="M28" i="13"/>
  <c r="X28" i="13"/>
  <c r="N29" i="13"/>
  <c r="D30" i="13"/>
  <c r="S30" i="13"/>
  <c r="H31" i="13"/>
  <c r="W31" i="13"/>
  <c r="S32" i="13"/>
  <c r="N34" i="13"/>
  <c r="K37" i="13"/>
  <c r="S46" i="13"/>
  <c r="H50" i="13"/>
  <c r="N55" i="13"/>
  <c r="I26" i="13"/>
  <c r="T26" i="13"/>
  <c r="F27" i="13"/>
  <c r="Q27" i="13"/>
  <c r="D28" i="13"/>
  <c r="N28" i="13"/>
  <c r="B29" i="13"/>
  <c r="P29" i="13"/>
  <c r="F30" i="13"/>
  <c r="T30" i="13"/>
  <c r="K31" i="13"/>
  <c r="X31" i="13"/>
  <c r="X32" i="13"/>
  <c r="S34" i="13"/>
  <c r="C44" i="13"/>
  <c r="P47" i="13"/>
  <c r="F51" i="13"/>
  <c r="B26" i="13"/>
  <c r="M26" i="13"/>
  <c r="X26" i="13"/>
  <c r="J27" i="13"/>
  <c r="U27" i="13"/>
  <c r="H28" i="13"/>
  <c r="R28" i="13"/>
  <c r="G29" i="13"/>
  <c r="V29" i="13"/>
  <c r="K30" i="13"/>
  <c r="B31" i="13"/>
  <c r="P31" i="13"/>
  <c r="F32" i="13"/>
  <c r="P33" i="13"/>
  <c r="P35" i="13"/>
  <c r="X44" i="13"/>
  <c r="N48" i="13"/>
  <c r="N52" i="13"/>
  <c r="D26" i="13"/>
  <c r="N26" i="13"/>
  <c r="Y26" i="13"/>
  <c r="L27" i="13"/>
  <c r="V27" i="13"/>
  <c r="I28" i="13"/>
  <c r="T28" i="13"/>
  <c r="H29" i="13"/>
  <c r="W29" i="13"/>
  <c r="N30" i="13"/>
  <c r="C31" i="13"/>
  <c r="R31" i="13"/>
  <c r="H32" i="13"/>
  <c r="V33" i="13"/>
  <c r="N36" i="13"/>
  <c r="V45" i="13"/>
  <c r="K49" i="13"/>
  <c r="V53" i="13"/>
  <c r="J26" i="13"/>
  <c r="B27" i="13"/>
  <c r="X27" i="13"/>
  <c r="P28" i="13"/>
  <c r="R29" i="13"/>
  <c r="V30" i="13"/>
  <c r="J32" i="13"/>
  <c r="S36" i="13"/>
  <c r="H44" i="13"/>
  <c r="S48" i="13"/>
  <c r="Y55" i="13"/>
  <c r="U55" i="13"/>
  <c r="Q55" i="13"/>
  <c r="M55" i="13"/>
  <c r="I55" i="13"/>
  <c r="E55" i="13"/>
  <c r="Y54" i="13"/>
  <c r="U54" i="13"/>
  <c r="Q54" i="13"/>
  <c r="M54" i="13"/>
  <c r="I54" i="13"/>
  <c r="E54" i="13"/>
  <c r="Y53" i="13"/>
  <c r="U53" i="13"/>
  <c r="Q53" i="13"/>
  <c r="M53" i="13"/>
  <c r="I53" i="13"/>
  <c r="E53" i="13"/>
  <c r="Y52" i="13"/>
  <c r="U52" i="13"/>
  <c r="Q52" i="13"/>
  <c r="M52" i="13"/>
  <c r="I52" i="13"/>
  <c r="E52" i="13"/>
  <c r="Y51" i="13"/>
  <c r="U51" i="13"/>
  <c r="Q51" i="13"/>
  <c r="M51" i="13"/>
  <c r="I51" i="13"/>
  <c r="E51" i="13"/>
  <c r="Y50" i="13"/>
  <c r="U50" i="13"/>
  <c r="Q50" i="13"/>
  <c r="M50" i="13"/>
  <c r="I50" i="13"/>
  <c r="E50" i="13"/>
  <c r="Y49" i="13"/>
  <c r="U49" i="13"/>
  <c r="Q49" i="13"/>
  <c r="M49" i="13"/>
  <c r="I49" i="13"/>
  <c r="E49" i="13"/>
  <c r="Y48" i="13"/>
  <c r="U48" i="13"/>
  <c r="Q48" i="13"/>
  <c r="M48" i="13"/>
  <c r="I48" i="13"/>
  <c r="E48" i="13"/>
  <c r="Y47" i="13"/>
  <c r="U47" i="13"/>
  <c r="Q47" i="13"/>
  <c r="M47" i="13"/>
  <c r="I47" i="13"/>
  <c r="E47" i="13"/>
  <c r="Y46" i="13"/>
  <c r="U46" i="13"/>
  <c r="Q46" i="13"/>
  <c r="M46" i="13"/>
  <c r="I46" i="13"/>
  <c r="E46" i="13"/>
  <c r="Y45" i="13"/>
  <c r="U45" i="13"/>
  <c r="Q45" i="13"/>
  <c r="M45" i="13"/>
  <c r="I45" i="13"/>
  <c r="E45" i="13"/>
  <c r="Y44" i="13"/>
  <c r="U44" i="13"/>
  <c r="Q44" i="13"/>
  <c r="M44" i="13"/>
  <c r="I44" i="13"/>
  <c r="E44" i="13"/>
  <c r="Y37" i="13"/>
  <c r="U37" i="13"/>
  <c r="Q37" i="13"/>
  <c r="M37" i="13"/>
  <c r="I37" i="13"/>
  <c r="E37" i="13"/>
  <c r="Y36" i="13"/>
  <c r="U36" i="13"/>
  <c r="Q36" i="13"/>
  <c r="M36" i="13"/>
  <c r="I36" i="13"/>
  <c r="E36" i="13"/>
  <c r="Y35" i="13"/>
  <c r="U35" i="13"/>
  <c r="Q35" i="13"/>
  <c r="M35" i="13"/>
  <c r="I35" i="13"/>
  <c r="E35" i="13"/>
  <c r="Y34" i="13"/>
  <c r="U34" i="13"/>
  <c r="Q34" i="13"/>
  <c r="M34" i="13"/>
  <c r="I34" i="13"/>
  <c r="E34" i="13"/>
  <c r="Y33" i="13"/>
  <c r="U33" i="13"/>
  <c r="Q33" i="13"/>
  <c r="M33" i="13"/>
  <c r="I33" i="13"/>
  <c r="E33" i="13"/>
  <c r="Y32" i="13"/>
  <c r="U32" i="13"/>
  <c r="Q32" i="13"/>
  <c r="M32" i="13"/>
  <c r="I32" i="13"/>
  <c r="E32" i="13"/>
  <c r="Y31" i="13"/>
  <c r="U31" i="13"/>
  <c r="Q31" i="13"/>
  <c r="M31" i="13"/>
  <c r="I31" i="13"/>
  <c r="E31" i="13"/>
  <c r="Y30" i="13"/>
  <c r="U30" i="13"/>
  <c r="Q30" i="13"/>
  <c r="M30" i="13"/>
  <c r="I30" i="13"/>
  <c r="E30" i="13"/>
  <c r="Y29" i="13"/>
  <c r="U29" i="13"/>
  <c r="Q29" i="13"/>
  <c r="M29" i="13"/>
  <c r="I29" i="13"/>
  <c r="E29" i="13"/>
  <c r="Y28" i="13"/>
  <c r="X55" i="13"/>
  <c r="T55" i="13"/>
  <c r="P55" i="13"/>
  <c r="L55" i="13"/>
  <c r="H55" i="13"/>
  <c r="D55" i="13"/>
  <c r="X54" i="13"/>
  <c r="C62" i="13"/>
  <c r="W55" i="13"/>
  <c r="S55" i="13"/>
  <c r="O55" i="13"/>
  <c r="K55" i="13"/>
  <c r="G55" i="13"/>
  <c r="C55" i="13"/>
  <c r="W54" i="13"/>
  <c r="S54" i="13"/>
  <c r="O54" i="13"/>
  <c r="K54" i="13"/>
  <c r="G54" i="13"/>
  <c r="C54" i="13"/>
  <c r="W53" i="13"/>
  <c r="S53" i="13"/>
  <c r="O53" i="13"/>
  <c r="K53" i="13"/>
  <c r="G53" i="13"/>
  <c r="C53" i="13"/>
  <c r="W52" i="13"/>
  <c r="S52" i="13"/>
  <c r="O52" i="13"/>
  <c r="K52" i="13"/>
  <c r="G52" i="13"/>
  <c r="C52" i="13"/>
  <c r="W51" i="13"/>
  <c r="S51" i="13"/>
  <c r="O51" i="13"/>
  <c r="K51" i="13"/>
  <c r="G51" i="13"/>
  <c r="J55" i="13"/>
  <c r="T54" i="13"/>
  <c r="L54" i="13"/>
  <c r="D54" i="13"/>
  <c r="T53" i="13"/>
  <c r="L53" i="13"/>
  <c r="D53" i="13"/>
  <c r="T52" i="13"/>
  <c r="L52" i="13"/>
  <c r="D52" i="13"/>
  <c r="T51" i="13"/>
  <c r="L51" i="13"/>
  <c r="D51" i="13"/>
  <c r="W50" i="13"/>
  <c r="R50" i="13"/>
  <c r="L50" i="13"/>
  <c r="G50" i="13"/>
  <c r="B50" i="13"/>
  <c r="T49" i="13"/>
  <c r="O49" i="13"/>
  <c r="J49" i="13"/>
  <c r="D49" i="13"/>
  <c r="W48" i="13"/>
  <c r="R48" i="13"/>
  <c r="L48" i="13"/>
  <c r="G48" i="13"/>
  <c r="B48" i="13"/>
  <c r="T47" i="13"/>
  <c r="O47" i="13"/>
  <c r="J47" i="13"/>
  <c r="D47" i="13"/>
  <c r="W46" i="13"/>
  <c r="R46" i="13"/>
  <c r="L46" i="13"/>
  <c r="G46" i="13"/>
  <c r="B46" i="13"/>
  <c r="T45" i="13"/>
  <c r="O45" i="13"/>
  <c r="J45" i="13"/>
  <c r="D45" i="13"/>
  <c r="W44" i="13"/>
  <c r="R44" i="13"/>
  <c r="L44" i="13"/>
  <c r="G44" i="13"/>
  <c r="B44" i="13"/>
  <c r="T37" i="13"/>
  <c r="O37" i="13"/>
  <c r="J37" i="13"/>
  <c r="D37" i="13"/>
  <c r="W36" i="13"/>
  <c r="R36" i="13"/>
  <c r="L36" i="13"/>
  <c r="G36" i="13"/>
  <c r="B36" i="13"/>
  <c r="T35" i="13"/>
  <c r="O35" i="13"/>
  <c r="J35" i="13"/>
  <c r="D35" i="13"/>
  <c r="W34" i="13"/>
  <c r="R34" i="13"/>
  <c r="L34" i="13"/>
  <c r="G34" i="13"/>
  <c r="B34" i="13"/>
  <c r="T33" i="13"/>
  <c r="O33" i="13"/>
  <c r="J33" i="13"/>
  <c r="D33" i="13"/>
  <c r="W32" i="13"/>
  <c r="R32" i="13"/>
  <c r="L32" i="13"/>
  <c r="G32" i="13"/>
  <c r="B32" i="13"/>
  <c r="T31" i="13"/>
  <c r="O31" i="13"/>
  <c r="J31" i="13"/>
  <c r="D31" i="13"/>
  <c r="W30" i="13"/>
  <c r="R30" i="13"/>
  <c r="L30" i="13"/>
  <c r="G30" i="13"/>
  <c r="B30" i="13"/>
  <c r="T29" i="13"/>
  <c r="O29" i="13"/>
  <c r="J29" i="13"/>
  <c r="D29" i="13"/>
  <c r="W28" i="13"/>
  <c r="S28" i="13"/>
  <c r="O28" i="13"/>
  <c r="K28" i="13"/>
  <c r="G28" i="13"/>
  <c r="C28" i="13"/>
  <c r="W27" i="13"/>
  <c r="S27" i="13"/>
  <c r="O27" i="13"/>
  <c r="K27" i="13"/>
  <c r="G27" i="13"/>
  <c r="C27" i="13"/>
  <c r="W26" i="13"/>
  <c r="S26" i="13"/>
  <c r="O26" i="13"/>
  <c r="K26" i="13"/>
  <c r="G26" i="13"/>
  <c r="C26" i="13"/>
  <c r="V55" i="13"/>
  <c r="F55" i="13"/>
  <c r="R54" i="13"/>
  <c r="J54" i="13"/>
  <c r="B54" i="13"/>
  <c r="R53" i="13"/>
  <c r="J53" i="13"/>
  <c r="B53" i="13"/>
  <c r="R52" i="13"/>
  <c r="J52" i="13"/>
  <c r="B52" i="13"/>
  <c r="R51" i="13"/>
  <c r="J51" i="13"/>
  <c r="C51" i="13"/>
  <c r="V50" i="13"/>
  <c r="P50" i="13"/>
  <c r="K50" i="13"/>
  <c r="F50" i="13"/>
  <c r="X49" i="13"/>
  <c r="S49" i="13"/>
  <c r="N49" i="13"/>
  <c r="H49" i="13"/>
  <c r="C49" i="13"/>
  <c r="V48" i="13"/>
  <c r="P48" i="13"/>
  <c r="K48" i="13"/>
  <c r="F48" i="13"/>
  <c r="X47" i="13"/>
  <c r="S47" i="13"/>
  <c r="N47" i="13"/>
  <c r="H47" i="13"/>
  <c r="C47" i="13"/>
  <c r="V46" i="13"/>
  <c r="P46" i="13"/>
  <c r="K46" i="13"/>
  <c r="F46" i="13"/>
  <c r="X45" i="13"/>
  <c r="S45" i="13"/>
  <c r="N45" i="13"/>
  <c r="H45" i="13"/>
  <c r="C45" i="13"/>
  <c r="V44" i="13"/>
  <c r="P44" i="13"/>
  <c r="K44" i="13"/>
  <c r="F44" i="13"/>
  <c r="X37" i="13"/>
  <c r="S37" i="13"/>
  <c r="N37" i="13"/>
  <c r="H37" i="13"/>
  <c r="C37" i="13"/>
  <c r="V36" i="13"/>
  <c r="P36" i="13"/>
  <c r="K36" i="13"/>
  <c r="F36" i="13"/>
  <c r="X35" i="13"/>
  <c r="S35" i="13"/>
  <c r="N35" i="13"/>
  <c r="H35" i="13"/>
  <c r="C35" i="13"/>
  <c r="V34" i="13"/>
  <c r="P34" i="13"/>
  <c r="K34" i="13"/>
  <c r="F34" i="13"/>
  <c r="X33" i="13"/>
  <c r="S33" i="13"/>
  <c r="N33" i="13"/>
  <c r="H33" i="13"/>
  <c r="C33" i="13"/>
  <c r="V32" i="13"/>
  <c r="P32" i="13"/>
  <c r="K32" i="13"/>
  <c r="R55" i="13"/>
  <c r="B55" i="13"/>
  <c r="P54" i="13"/>
  <c r="H54" i="13"/>
  <c r="X53" i="13"/>
  <c r="P53" i="13"/>
  <c r="H53" i="13"/>
  <c r="X52" i="13"/>
  <c r="P52" i="13"/>
  <c r="H52" i="13"/>
  <c r="X51" i="13"/>
  <c r="P51" i="13"/>
  <c r="H51" i="13"/>
  <c r="B51" i="13"/>
  <c r="T50" i="13"/>
  <c r="O50" i="13"/>
  <c r="J50" i="13"/>
  <c r="D50" i="13"/>
  <c r="W49" i="13"/>
  <c r="R49" i="13"/>
  <c r="L49" i="13"/>
  <c r="G49" i="13"/>
  <c r="B49" i="13"/>
  <c r="T48" i="13"/>
  <c r="O48" i="13"/>
  <c r="J48" i="13"/>
  <c r="D48" i="13"/>
  <c r="W47" i="13"/>
  <c r="R47" i="13"/>
  <c r="L47" i="13"/>
  <c r="G47" i="13"/>
  <c r="B47" i="13"/>
  <c r="T46" i="13"/>
  <c r="O46" i="13"/>
  <c r="J46" i="13"/>
  <c r="D46" i="13"/>
  <c r="W45" i="13"/>
  <c r="R45" i="13"/>
  <c r="L45" i="13"/>
  <c r="G45" i="13"/>
  <c r="B45" i="13"/>
  <c r="T44" i="13"/>
  <c r="O44" i="13"/>
  <c r="J44" i="13"/>
  <c r="D44" i="13"/>
  <c r="W37" i="13"/>
  <c r="R37" i="13"/>
  <c r="L37" i="13"/>
  <c r="G37" i="13"/>
  <c r="B37" i="13"/>
  <c r="T36" i="13"/>
  <c r="O36" i="13"/>
  <c r="J36" i="13"/>
  <c r="D36" i="13"/>
  <c r="W35" i="13"/>
  <c r="R35" i="13"/>
  <c r="L35" i="13"/>
  <c r="G35" i="13"/>
  <c r="B35" i="13"/>
  <c r="T34" i="13"/>
  <c r="O34" i="13"/>
  <c r="J34" i="13"/>
  <c r="D34" i="13"/>
  <c r="W33" i="13"/>
  <c r="R33" i="13"/>
  <c r="L33" i="13"/>
  <c r="G33" i="13"/>
  <c r="B33" i="13"/>
  <c r="T32" i="13"/>
  <c r="O32" i="13"/>
  <c r="E26" i="13"/>
  <c r="P26" i="13"/>
  <c r="U26" i="13"/>
  <c r="H27" i="13"/>
  <c r="M27" i="13"/>
  <c r="M39" i="13" s="1"/>
  <c r="E82" i="13" s="1"/>
  <c r="F82" i="13" s="1"/>
  <c r="R27" i="13"/>
  <c r="E28" i="13"/>
  <c r="J28" i="13"/>
  <c r="U28" i="13"/>
  <c r="C29" i="13"/>
  <c r="K29" i="13"/>
  <c r="X29" i="13"/>
  <c r="H30" i="13"/>
  <c r="O30" i="13"/>
  <c r="F31" i="13"/>
  <c r="L31" i="13"/>
  <c r="S31" i="13"/>
  <c r="C32" i="13"/>
  <c r="F33" i="13"/>
  <c r="C34" i="13"/>
  <c r="X34" i="13"/>
  <c r="V35" i="13"/>
  <c r="P37" i="13"/>
  <c r="F45" i="13"/>
  <c r="C46" i="13"/>
  <c r="X46" i="13"/>
  <c r="V47" i="13"/>
  <c r="P49" i="13"/>
  <c r="N50" i="13"/>
  <c r="N51" i="13"/>
  <c r="F54" i="13"/>
  <c r="F26" i="13"/>
  <c r="L26" i="13"/>
  <c r="Q26" i="13"/>
  <c r="V26" i="13"/>
  <c r="D27" i="13"/>
  <c r="I27" i="13"/>
  <c r="N27" i="13"/>
  <c r="T27" i="13"/>
  <c r="T38" i="13" s="1"/>
  <c r="D78" i="13" s="1"/>
  <c r="Y27" i="13"/>
  <c r="F28" i="13"/>
  <c r="L28" i="13"/>
  <c r="Q28" i="13"/>
  <c r="V28" i="13"/>
  <c r="F29" i="13"/>
  <c r="L29" i="13"/>
  <c r="S29" i="13"/>
  <c r="C30" i="13"/>
  <c r="J30" i="13"/>
  <c r="P30" i="13"/>
  <c r="X30" i="13"/>
  <c r="G31" i="13"/>
  <c r="N31" i="13"/>
  <c r="V31" i="13"/>
  <c r="D32" i="13"/>
  <c r="N32" i="13"/>
  <c r="K33" i="13"/>
  <c r="H34" i="13"/>
  <c r="F35" i="13"/>
  <c r="C36" i="13"/>
  <c r="X36" i="13"/>
  <c r="V37" i="13"/>
  <c r="N44" i="13"/>
  <c r="K45" i="13"/>
  <c r="H46" i="13"/>
  <c r="F47" i="13"/>
  <c r="C48" i="13"/>
  <c r="X48" i="13"/>
  <c r="V49" i="13"/>
  <c r="S50" i="13"/>
  <c r="V51" i="13"/>
  <c r="F53" i="13"/>
  <c r="N54" i="13"/>
  <c r="K35" i="13"/>
  <c r="H36" i="13"/>
  <c r="F37" i="13"/>
  <c r="S44" i="13"/>
  <c r="P45" i="13"/>
  <c r="N46" i="13"/>
  <c r="K47" i="13"/>
  <c r="H48" i="13"/>
  <c r="F49" i="13"/>
  <c r="C50" i="13"/>
  <c r="X50" i="13"/>
  <c r="F52" i="13"/>
  <c r="N53" i="13"/>
  <c r="V54" i="13"/>
  <c r="B89" i="13"/>
  <c r="B88" i="13"/>
  <c r="B90" i="13" s="1"/>
  <c r="J100" i="13"/>
  <c r="J104" i="13"/>
  <c r="J108" i="13"/>
  <c r="J112" i="13"/>
  <c r="J116" i="13"/>
  <c r="J103" i="13"/>
  <c r="J107" i="13"/>
  <c r="J111" i="13"/>
  <c r="J115" i="13"/>
  <c r="J123" i="13"/>
  <c r="J102" i="13"/>
  <c r="J106" i="13"/>
  <c r="J110" i="13"/>
  <c r="J114" i="13"/>
  <c r="J122" i="13"/>
  <c r="J147" i="13"/>
  <c r="J151" i="13"/>
  <c r="J155" i="13"/>
  <c r="J159" i="13"/>
  <c r="J163" i="13"/>
  <c r="J167" i="13"/>
  <c r="J171" i="13"/>
  <c r="J175" i="13"/>
  <c r="J179" i="13"/>
  <c r="J183" i="13"/>
  <c r="J187" i="13"/>
  <c r="J191" i="13"/>
  <c r="J195" i="13"/>
  <c r="J199" i="13"/>
  <c r="J203" i="13"/>
  <c r="J146" i="13"/>
  <c r="J150" i="13"/>
  <c r="J154" i="13"/>
  <c r="J158" i="13"/>
  <c r="J162" i="13"/>
  <c r="J166" i="13"/>
  <c r="J170" i="13"/>
  <c r="J174" i="13"/>
  <c r="J178" i="13"/>
  <c r="J182" i="13"/>
  <c r="J186" i="13"/>
  <c r="J190" i="13"/>
  <c r="J194" i="13"/>
  <c r="J198" i="13"/>
  <c r="J202" i="13"/>
  <c r="J206" i="13"/>
  <c r="R44" i="6"/>
  <c r="J45" i="6"/>
  <c r="B46" i="6"/>
  <c r="R46" i="6"/>
  <c r="J47" i="6"/>
  <c r="B48" i="6"/>
  <c r="R48" i="6"/>
  <c r="J49" i="6"/>
  <c r="B50" i="6"/>
  <c r="R50" i="6"/>
  <c r="J51" i="6"/>
  <c r="B52" i="6"/>
  <c r="R52" i="6"/>
  <c r="J53" i="6"/>
  <c r="B54" i="6"/>
  <c r="R54" i="6"/>
  <c r="L44" i="6"/>
  <c r="D47" i="6"/>
  <c r="D49" i="6"/>
  <c r="D51" i="6"/>
  <c r="T51" i="6"/>
  <c r="T53" i="6"/>
  <c r="D44" i="6"/>
  <c r="T44" i="6"/>
  <c r="L45" i="6"/>
  <c r="D46" i="6"/>
  <c r="T46" i="6"/>
  <c r="L47" i="6"/>
  <c r="D48" i="6"/>
  <c r="T48" i="6"/>
  <c r="L49" i="6"/>
  <c r="D50" i="6"/>
  <c r="T50" i="6"/>
  <c r="L51" i="6"/>
  <c r="D52" i="6"/>
  <c r="T52" i="6"/>
  <c r="L53" i="6"/>
  <c r="D54" i="6"/>
  <c r="B55" i="6"/>
  <c r="D45" i="6"/>
  <c r="T45" i="6"/>
  <c r="L46" i="6"/>
  <c r="T47" i="6"/>
  <c r="L48" i="6"/>
  <c r="T49" i="6"/>
  <c r="L50" i="6"/>
  <c r="L52" i="6"/>
  <c r="D53" i="6"/>
  <c r="L54" i="6"/>
  <c r="J44" i="6"/>
  <c r="B45" i="6"/>
  <c r="R45" i="6"/>
  <c r="J46" i="6"/>
  <c r="B47" i="6"/>
  <c r="R47" i="6"/>
  <c r="J48" i="6"/>
  <c r="B49" i="6"/>
  <c r="R49" i="6"/>
  <c r="J50" i="6"/>
  <c r="B51" i="6"/>
  <c r="R51" i="6"/>
  <c r="J52" i="6"/>
  <c r="B53" i="6"/>
  <c r="R53" i="6"/>
  <c r="J54" i="6"/>
  <c r="T54" i="6"/>
  <c r="D55" i="6"/>
  <c r="Y55" i="6"/>
  <c r="U55" i="6"/>
  <c r="Q55" i="6"/>
  <c r="M55" i="6"/>
  <c r="I55" i="6"/>
  <c r="E55" i="6"/>
  <c r="Y54" i="6"/>
  <c r="U54" i="6"/>
  <c r="Q54" i="6"/>
  <c r="M54" i="6"/>
  <c r="I54" i="6"/>
  <c r="E54" i="6"/>
  <c r="Y53" i="6"/>
  <c r="U53" i="6"/>
  <c r="Q53" i="6"/>
  <c r="M53" i="6"/>
  <c r="I53" i="6"/>
  <c r="E53" i="6"/>
  <c r="Y52" i="6"/>
  <c r="U52" i="6"/>
  <c r="Q52" i="6"/>
  <c r="M52" i="6"/>
  <c r="I52" i="6"/>
  <c r="E52" i="6"/>
  <c r="Y51" i="6"/>
  <c r="U51" i="6"/>
  <c r="Q51" i="6"/>
  <c r="M51" i="6"/>
  <c r="I51" i="6"/>
  <c r="E51" i="6"/>
  <c r="Y50" i="6"/>
  <c r="U50" i="6"/>
  <c r="Q50" i="6"/>
  <c r="M50" i="6"/>
  <c r="I50" i="6"/>
  <c r="E50" i="6"/>
  <c r="Y49" i="6"/>
  <c r="U49" i="6"/>
  <c r="Q49" i="6"/>
  <c r="M49" i="6"/>
  <c r="I49" i="6"/>
  <c r="E49" i="6"/>
  <c r="Y48" i="6"/>
  <c r="U48" i="6"/>
  <c r="Q48" i="6"/>
  <c r="M48" i="6"/>
  <c r="I48" i="6"/>
  <c r="E48" i="6"/>
  <c r="Y47" i="6"/>
  <c r="U47" i="6"/>
  <c r="Q47" i="6"/>
  <c r="M47" i="6"/>
  <c r="I47" i="6"/>
  <c r="E47" i="6"/>
  <c r="Y46" i="6"/>
  <c r="U46" i="6"/>
  <c r="Q46" i="6"/>
  <c r="M46" i="6"/>
  <c r="I46" i="6"/>
  <c r="E46" i="6"/>
  <c r="Y45" i="6"/>
  <c r="U45" i="6"/>
  <c r="Q45" i="6"/>
  <c r="M45" i="6"/>
  <c r="I45" i="6"/>
  <c r="E45" i="6"/>
  <c r="Y44" i="6"/>
  <c r="U44" i="6"/>
  <c r="Q44" i="6"/>
  <c r="M44" i="6"/>
  <c r="I44" i="6"/>
  <c r="E44" i="6"/>
  <c r="B44" i="6"/>
  <c r="X55" i="6"/>
  <c r="T55" i="6"/>
  <c r="P55" i="6"/>
  <c r="L55" i="6"/>
  <c r="H55" i="6"/>
  <c r="W55" i="6"/>
  <c r="S55" i="6"/>
  <c r="O55" i="6"/>
  <c r="K55" i="6"/>
  <c r="G55" i="6"/>
  <c r="C55" i="6"/>
  <c r="W54" i="6"/>
  <c r="S54" i="6"/>
  <c r="O54" i="6"/>
  <c r="K54" i="6"/>
  <c r="G54" i="6"/>
  <c r="C54" i="6"/>
  <c r="W53" i="6"/>
  <c r="S53" i="6"/>
  <c r="O53" i="6"/>
  <c r="K53" i="6"/>
  <c r="G53" i="6"/>
  <c r="C53" i="6"/>
  <c r="W52" i="6"/>
  <c r="S52" i="6"/>
  <c r="O52" i="6"/>
  <c r="K52" i="6"/>
  <c r="G52" i="6"/>
  <c r="C52" i="6"/>
  <c r="W51" i="6"/>
  <c r="S51" i="6"/>
  <c r="O51" i="6"/>
  <c r="K51" i="6"/>
  <c r="G51" i="6"/>
  <c r="C51" i="6"/>
  <c r="W50" i="6"/>
  <c r="S50" i="6"/>
  <c r="O50" i="6"/>
  <c r="K50" i="6"/>
  <c r="G50" i="6"/>
  <c r="C50" i="6"/>
  <c r="W49" i="6"/>
  <c r="S49" i="6"/>
  <c r="O49" i="6"/>
  <c r="K49" i="6"/>
  <c r="G49" i="6"/>
  <c r="C49" i="6"/>
  <c r="W48" i="6"/>
  <c r="S48" i="6"/>
  <c r="O48" i="6"/>
  <c r="K48" i="6"/>
  <c r="G48" i="6"/>
  <c r="C48" i="6"/>
  <c r="W47" i="6"/>
  <c r="S47" i="6"/>
  <c r="O47" i="6"/>
  <c r="K47" i="6"/>
  <c r="G47" i="6"/>
  <c r="C47" i="6"/>
  <c r="W46" i="6"/>
  <c r="S46" i="6"/>
  <c r="O46" i="6"/>
  <c r="K46" i="6"/>
  <c r="G46" i="6"/>
  <c r="C46" i="6"/>
  <c r="W45" i="6"/>
  <c r="S45" i="6"/>
  <c r="O45" i="6"/>
  <c r="K45" i="6"/>
  <c r="G45" i="6"/>
  <c r="C45" i="6"/>
  <c r="W44" i="6"/>
  <c r="S44" i="6"/>
  <c r="O44" i="6"/>
  <c r="K44" i="6"/>
  <c r="G44" i="6"/>
  <c r="C44" i="6"/>
  <c r="F44" i="6"/>
  <c r="N44" i="6"/>
  <c r="V44" i="6"/>
  <c r="F45" i="6"/>
  <c r="N45" i="6"/>
  <c r="V45" i="6"/>
  <c r="F46" i="6"/>
  <c r="N46" i="6"/>
  <c r="V46" i="6"/>
  <c r="F47" i="6"/>
  <c r="N47" i="6"/>
  <c r="V47" i="6"/>
  <c r="F48" i="6"/>
  <c r="N48" i="6"/>
  <c r="V48" i="6"/>
  <c r="F49" i="6"/>
  <c r="N49" i="6"/>
  <c r="V49" i="6"/>
  <c r="F50" i="6"/>
  <c r="N50" i="6"/>
  <c r="V50" i="6"/>
  <c r="F51" i="6"/>
  <c r="N51" i="6"/>
  <c r="V51" i="6"/>
  <c r="F52" i="6"/>
  <c r="N52" i="6"/>
  <c r="V52" i="6"/>
  <c r="F53" i="6"/>
  <c r="N53" i="6"/>
  <c r="V53" i="6"/>
  <c r="F54" i="6"/>
  <c r="N54" i="6"/>
  <c r="V54" i="6"/>
  <c r="F55" i="6"/>
  <c r="V55" i="6"/>
  <c r="H44" i="6"/>
  <c r="P44" i="6"/>
  <c r="X44" i="6"/>
  <c r="H45" i="6"/>
  <c r="P45" i="6"/>
  <c r="X45" i="6"/>
  <c r="H46" i="6"/>
  <c r="P46" i="6"/>
  <c r="X46" i="6"/>
  <c r="H47" i="6"/>
  <c r="P47" i="6"/>
  <c r="X47" i="6"/>
  <c r="H48" i="6"/>
  <c r="P48" i="6"/>
  <c r="X48" i="6"/>
  <c r="H49" i="6"/>
  <c r="P49" i="6"/>
  <c r="X49" i="6"/>
  <c r="H50" i="6"/>
  <c r="P50" i="6"/>
  <c r="X50" i="6"/>
  <c r="H51" i="6"/>
  <c r="P51" i="6"/>
  <c r="X51" i="6"/>
  <c r="H52" i="6"/>
  <c r="P52" i="6"/>
  <c r="X52" i="6"/>
  <c r="H53" i="6"/>
  <c r="P53" i="6"/>
  <c r="X53" i="6"/>
  <c r="H54" i="6"/>
  <c r="P54" i="6"/>
  <c r="X54" i="6"/>
  <c r="J55" i="6"/>
  <c r="B38" i="13" l="1"/>
  <c r="I62" i="13"/>
  <c r="M38" i="13"/>
  <c r="D82" i="13" s="1"/>
  <c r="N39" i="13"/>
  <c r="E65" i="13" s="1"/>
  <c r="F65" i="13" s="1"/>
  <c r="I39" i="13"/>
  <c r="E81" i="13" s="1"/>
  <c r="F81" i="13" s="1"/>
  <c r="S57" i="6"/>
  <c r="C56" i="6"/>
  <c r="W56" i="6"/>
  <c r="K57" i="6"/>
  <c r="E57" i="6"/>
  <c r="U57" i="6"/>
  <c r="M56" i="6"/>
  <c r="R57" i="6"/>
  <c r="D56" i="6"/>
  <c r="T57" i="6"/>
  <c r="P56" i="6"/>
  <c r="X57" i="13"/>
  <c r="R38" i="13"/>
  <c r="D66" i="13" s="1"/>
  <c r="N38" i="13"/>
  <c r="D65" i="13" s="1"/>
  <c r="C57" i="13"/>
  <c r="X39" i="13"/>
  <c r="E79" i="13" s="1"/>
  <c r="F79" i="13" s="1"/>
  <c r="H39" i="13"/>
  <c r="E75" i="13" s="1"/>
  <c r="F75" i="13" s="1"/>
  <c r="B39" i="13"/>
  <c r="T39" i="13"/>
  <c r="E78" i="13" s="1"/>
  <c r="F78" i="13" s="1"/>
  <c r="Y39" i="13"/>
  <c r="Y38" i="13"/>
  <c r="D39" i="13"/>
  <c r="E74" i="13" s="1"/>
  <c r="F74" i="13" s="1"/>
  <c r="C56" i="13"/>
  <c r="X56" i="13"/>
  <c r="O56" i="13"/>
  <c r="O57" i="13"/>
  <c r="V56" i="13"/>
  <c r="V57" i="13"/>
  <c r="Q57" i="13"/>
  <c r="Q56" i="13"/>
  <c r="H57" i="13"/>
  <c r="H56" i="13"/>
  <c r="X38" i="13"/>
  <c r="D79" i="13" s="1"/>
  <c r="D62" i="13"/>
  <c r="F38" i="13"/>
  <c r="D63" i="13" s="1"/>
  <c r="F39" i="13"/>
  <c r="E63" i="13" s="1"/>
  <c r="F63" i="13" s="1"/>
  <c r="G82" i="13" s="1"/>
  <c r="H38" i="13"/>
  <c r="D75" i="13" s="1"/>
  <c r="T56" i="13"/>
  <c r="T57" i="13"/>
  <c r="F56" i="13"/>
  <c r="F57" i="13"/>
  <c r="O39" i="13"/>
  <c r="E71" i="13" s="1"/>
  <c r="F71" i="13" s="1"/>
  <c r="O38" i="13"/>
  <c r="D71" i="13" s="1"/>
  <c r="G57" i="13"/>
  <c r="G56" i="13"/>
  <c r="E57" i="13"/>
  <c r="E56" i="13"/>
  <c r="U57" i="13"/>
  <c r="U56" i="13"/>
  <c r="D38" i="13"/>
  <c r="D74" i="13" s="1"/>
  <c r="I38" i="13"/>
  <c r="D81" i="13" s="1"/>
  <c r="S57" i="13"/>
  <c r="S56" i="13"/>
  <c r="B57" i="13"/>
  <c r="B56" i="13"/>
  <c r="J39" i="13"/>
  <c r="E64" i="13" s="1"/>
  <c r="F64" i="13" s="1"/>
  <c r="J38" i="13"/>
  <c r="D64" i="13" s="1"/>
  <c r="E62" i="13"/>
  <c r="F62" i="13" s="1"/>
  <c r="N57" i="13"/>
  <c r="N56" i="13"/>
  <c r="K56" i="13"/>
  <c r="K57" i="13"/>
  <c r="C39" i="13"/>
  <c r="E68" i="13" s="1"/>
  <c r="F68" i="13" s="1"/>
  <c r="C38" i="13"/>
  <c r="D68" i="13" s="1"/>
  <c r="S39" i="13"/>
  <c r="E72" i="13" s="1"/>
  <c r="F72" i="13" s="1"/>
  <c r="S38" i="13"/>
  <c r="D72" i="13" s="1"/>
  <c r="L57" i="13"/>
  <c r="L56" i="13"/>
  <c r="Y57" i="13"/>
  <c r="Y56" i="13"/>
  <c r="L38" i="13"/>
  <c r="D76" i="13" s="1"/>
  <c r="L39" i="13"/>
  <c r="E76" i="13" s="1"/>
  <c r="F76" i="13" s="1"/>
  <c r="E39" i="13"/>
  <c r="E80" i="13" s="1"/>
  <c r="F80" i="13" s="1"/>
  <c r="E38" i="13"/>
  <c r="D80" i="13" s="1"/>
  <c r="K38" i="13"/>
  <c r="D70" i="13" s="1"/>
  <c r="K39" i="13"/>
  <c r="E70" i="13" s="1"/>
  <c r="F70" i="13" s="1"/>
  <c r="W57" i="13"/>
  <c r="W56" i="13"/>
  <c r="R39" i="13"/>
  <c r="E66" i="13" s="1"/>
  <c r="F66" i="13" s="1"/>
  <c r="V38" i="13"/>
  <c r="D67" i="13" s="1"/>
  <c r="V39" i="13"/>
  <c r="E67" i="13" s="1"/>
  <c r="F67" i="13" s="1"/>
  <c r="U39" i="13"/>
  <c r="E84" i="13" s="1"/>
  <c r="F84" i="13" s="1"/>
  <c r="U38" i="13"/>
  <c r="D84" i="13" s="1"/>
  <c r="D56" i="13"/>
  <c r="D57" i="13"/>
  <c r="I57" i="13"/>
  <c r="I56" i="13"/>
  <c r="B91" i="13"/>
  <c r="Q39" i="13"/>
  <c r="E83" i="13" s="1"/>
  <c r="F83" i="13" s="1"/>
  <c r="Q38" i="13"/>
  <c r="D83" i="13" s="1"/>
  <c r="P38" i="13"/>
  <c r="D77" i="13" s="1"/>
  <c r="P39" i="13"/>
  <c r="E77" i="13" s="1"/>
  <c r="F77" i="13" s="1"/>
  <c r="J56" i="13"/>
  <c r="J57" i="13"/>
  <c r="P56" i="13"/>
  <c r="P57" i="13"/>
  <c r="G38" i="13"/>
  <c r="D69" i="13" s="1"/>
  <c r="G39" i="13"/>
  <c r="E69" i="13" s="1"/>
  <c r="F69" i="13" s="1"/>
  <c r="W38" i="13"/>
  <c r="D73" i="13" s="1"/>
  <c r="W39" i="13"/>
  <c r="E73" i="13" s="1"/>
  <c r="F73" i="13" s="1"/>
  <c r="G73" i="13" s="1"/>
  <c r="R57" i="13"/>
  <c r="R56" i="13"/>
  <c r="M57" i="13"/>
  <c r="M56" i="13"/>
  <c r="U56" i="6"/>
  <c r="R56" i="6"/>
  <c r="T56" i="6"/>
  <c r="D57" i="6"/>
  <c r="K56" i="6"/>
  <c r="E56" i="6"/>
  <c r="J56" i="6"/>
  <c r="H56" i="6"/>
  <c r="X56" i="6"/>
  <c r="N56" i="6"/>
  <c r="G56" i="6"/>
  <c r="W57" i="6"/>
  <c r="L56" i="6"/>
  <c r="Q57" i="6"/>
  <c r="F57" i="6"/>
  <c r="O57" i="6"/>
  <c r="I57" i="6"/>
  <c r="Y57" i="6"/>
  <c r="Q56" i="6"/>
  <c r="O56" i="6"/>
  <c r="F56" i="6"/>
  <c r="X57" i="6"/>
  <c r="C57" i="6"/>
  <c r="S56" i="6"/>
  <c r="M57" i="6"/>
  <c r="L57" i="6"/>
  <c r="P57" i="6"/>
  <c r="V57" i="6"/>
  <c r="B57" i="6"/>
  <c r="B56" i="6"/>
  <c r="J57" i="6"/>
  <c r="Y56" i="6"/>
  <c r="I56" i="6"/>
  <c r="G57" i="6"/>
  <c r="V56" i="6"/>
  <c r="H57" i="6"/>
  <c r="N57" i="6"/>
  <c r="B37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C35" i="11"/>
  <c r="C36" i="11"/>
  <c r="B36" i="11"/>
  <c r="B35" i="11"/>
  <c r="Y43" i="11" s="1"/>
  <c r="V3" i="11"/>
  <c r="W3" i="11"/>
  <c r="X3" i="11"/>
  <c r="Y3" i="11"/>
  <c r="R3" i="11"/>
  <c r="S3" i="11"/>
  <c r="T3" i="11"/>
  <c r="U3" i="11"/>
  <c r="N3" i="11"/>
  <c r="O3" i="11"/>
  <c r="P3" i="11"/>
  <c r="Q3" i="11"/>
  <c r="J3" i="11"/>
  <c r="K3" i="11"/>
  <c r="L3" i="11"/>
  <c r="M3" i="11"/>
  <c r="F3" i="11"/>
  <c r="G3" i="11"/>
  <c r="H3" i="11"/>
  <c r="I3" i="11"/>
  <c r="B3" i="11"/>
  <c r="C3" i="11"/>
  <c r="D3" i="11"/>
  <c r="E3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2" i="11"/>
  <c r="B31" i="11"/>
  <c r="G77" i="13" l="1"/>
  <c r="G83" i="13"/>
  <c r="G67" i="13"/>
  <c r="G80" i="13"/>
  <c r="G72" i="13"/>
  <c r="G75" i="13"/>
  <c r="G70" i="13"/>
  <c r="G79" i="13"/>
  <c r="G66" i="13"/>
  <c r="G68" i="13"/>
  <c r="G78" i="13"/>
  <c r="G81" i="13"/>
  <c r="G76" i="13"/>
  <c r="G64" i="13"/>
  <c r="G63" i="13"/>
  <c r="G69" i="13"/>
  <c r="G84" i="13"/>
  <c r="G62" i="13"/>
  <c r="F85" i="13"/>
  <c r="G71" i="13"/>
  <c r="G74" i="13"/>
  <c r="G65" i="13"/>
  <c r="B33" i="11"/>
  <c r="V33" i="11"/>
  <c r="R33" i="11"/>
  <c r="N33" i="11"/>
  <c r="J33" i="11"/>
  <c r="F33" i="11"/>
  <c r="Y33" i="11"/>
  <c r="U33" i="11"/>
  <c r="Q33" i="11"/>
  <c r="M33" i="11"/>
  <c r="I33" i="11"/>
  <c r="E33" i="11"/>
  <c r="X33" i="11"/>
  <c r="T33" i="11"/>
  <c r="P33" i="11"/>
  <c r="L33" i="11"/>
  <c r="H33" i="11"/>
  <c r="D33" i="11"/>
  <c r="W33" i="11"/>
  <c r="S33" i="11"/>
  <c r="O33" i="11"/>
  <c r="K33" i="11"/>
  <c r="G33" i="11"/>
  <c r="C33" i="11"/>
  <c r="Q41" i="11"/>
  <c r="Q48" i="11"/>
  <c r="Y45" i="11"/>
  <c r="I43" i="11"/>
  <c r="V41" i="11"/>
  <c r="L41" i="11"/>
  <c r="N52" i="11"/>
  <c r="Y49" i="11"/>
  <c r="I47" i="11"/>
  <c r="Q44" i="11"/>
  <c r="U41" i="11"/>
  <c r="J41" i="11"/>
  <c r="Y51" i="11"/>
  <c r="I49" i="11"/>
  <c r="Q46" i="11"/>
  <c r="F42" i="11"/>
  <c r="B42" i="11"/>
  <c r="R42" i="11"/>
  <c r="J43" i="11"/>
  <c r="B44" i="11"/>
  <c r="R44" i="11"/>
  <c r="J45" i="11"/>
  <c r="B46" i="11"/>
  <c r="R46" i="11"/>
  <c r="J47" i="11"/>
  <c r="B48" i="11"/>
  <c r="R48" i="11"/>
  <c r="J49" i="11"/>
  <c r="B50" i="11"/>
  <c r="R50" i="11"/>
  <c r="J51" i="11"/>
  <c r="B52" i="11"/>
  <c r="P52" i="11"/>
  <c r="H41" i="11"/>
  <c r="M41" i="11"/>
  <c r="R41" i="11"/>
  <c r="X41" i="11"/>
  <c r="B43" i="11"/>
  <c r="B45" i="11"/>
  <c r="B47" i="11"/>
  <c r="J48" i="11"/>
  <c r="B49" i="11"/>
  <c r="J50" i="11"/>
  <c r="R51" i="11"/>
  <c r="U52" i="11"/>
  <c r="I42" i="11"/>
  <c r="Y42" i="11"/>
  <c r="Q43" i="11"/>
  <c r="I44" i="11"/>
  <c r="Y44" i="11"/>
  <c r="Q45" i="11"/>
  <c r="I46" i="11"/>
  <c r="Y46" i="11"/>
  <c r="Q47" i="11"/>
  <c r="I48" i="11"/>
  <c r="Y48" i="11"/>
  <c r="Q49" i="11"/>
  <c r="I50" i="11"/>
  <c r="Y50" i="11"/>
  <c r="Q51" i="11"/>
  <c r="I52" i="11"/>
  <c r="T52" i="11"/>
  <c r="D41" i="11"/>
  <c r="I41" i="11"/>
  <c r="N41" i="11"/>
  <c r="T41" i="11"/>
  <c r="Y41" i="11"/>
  <c r="J42" i="11"/>
  <c r="R43" i="11"/>
  <c r="J44" i="11"/>
  <c r="R45" i="11"/>
  <c r="J46" i="11"/>
  <c r="R47" i="11"/>
  <c r="R49" i="11"/>
  <c r="B51" i="11"/>
  <c r="J52" i="11"/>
  <c r="F41" i="11"/>
  <c r="I51" i="11"/>
  <c r="B41" i="11"/>
  <c r="P41" i="11"/>
  <c r="E41" i="11"/>
  <c r="Y52" i="11"/>
  <c r="Q50" i="11"/>
  <c r="Y47" i="11"/>
  <c r="I45" i="11"/>
  <c r="Q42" i="11"/>
  <c r="X52" i="11"/>
  <c r="R52" i="11"/>
  <c r="M52" i="11"/>
  <c r="F52" i="11"/>
  <c r="V51" i="11"/>
  <c r="N51" i="11"/>
  <c r="F51" i="11"/>
  <c r="V50" i="11"/>
  <c r="N50" i="11"/>
  <c r="F50" i="11"/>
  <c r="V49" i="11"/>
  <c r="N49" i="11"/>
  <c r="F49" i="11"/>
  <c r="V48" i="11"/>
  <c r="N48" i="11"/>
  <c r="F48" i="11"/>
  <c r="V47" i="11"/>
  <c r="N47" i="11"/>
  <c r="F47" i="11"/>
  <c r="V46" i="11"/>
  <c r="N46" i="11"/>
  <c r="F46" i="11"/>
  <c r="V45" i="11"/>
  <c r="N45" i="11"/>
  <c r="F45" i="11"/>
  <c r="V44" i="11"/>
  <c r="N44" i="11"/>
  <c r="F44" i="11"/>
  <c r="V43" i="11"/>
  <c r="N43" i="11"/>
  <c r="F43" i="11"/>
  <c r="V42" i="11"/>
  <c r="N42" i="11"/>
  <c r="C42" i="11"/>
  <c r="G42" i="11"/>
  <c r="K42" i="11"/>
  <c r="O42" i="11"/>
  <c r="S42" i="11"/>
  <c r="W42" i="11"/>
  <c r="C43" i="11"/>
  <c r="G43" i="11"/>
  <c r="K43" i="11"/>
  <c r="O43" i="11"/>
  <c r="S43" i="11"/>
  <c r="W43" i="11"/>
  <c r="C44" i="11"/>
  <c r="G44" i="11"/>
  <c r="K44" i="11"/>
  <c r="O44" i="11"/>
  <c r="S44" i="11"/>
  <c r="W44" i="11"/>
  <c r="C45" i="11"/>
  <c r="G45" i="11"/>
  <c r="K45" i="11"/>
  <c r="O45" i="11"/>
  <c r="S45" i="11"/>
  <c r="W45" i="11"/>
  <c r="C46" i="11"/>
  <c r="G46" i="11"/>
  <c r="K46" i="11"/>
  <c r="O46" i="11"/>
  <c r="S46" i="11"/>
  <c r="W46" i="11"/>
  <c r="C47" i="11"/>
  <c r="G47" i="11"/>
  <c r="K47" i="11"/>
  <c r="O47" i="11"/>
  <c r="S47" i="11"/>
  <c r="W47" i="11"/>
  <c r="C48" i="11"/>
  <c r="G48" i="11"/>
  <c r="K48" i="11"/>
  <c r="O48" i="11"/>
  <c r="S48" i="11"/>
  <c r="W48" i="11"/>
  <c r="C49" i="11"/>
  <c r="G49" i="11"/>
  <c r="K49" i="11"/>
  <c r="O49" i="11"/>
  <c r="S49" i="11"/>
  <c r="W49" i="11"/>
  <c r="C50" i="11"/>
  <c r="G50" i="11"/>
  <c r="K50" i="11"/>
  <c r="O50" i="11"/>
  <c r="S50" i="11"/>
  <c r="W50" i="11"/>
  <c r="C51" i="11"/>
  <c r="G51" i="11"/>
  <c r="K51" i="11"/>
  <c r="O51" i="11"/>
  <c r="S51" i="11"/>
  <c r="W51" i="11"/>
  <c r="C52" i="11"/>
  <c r="G52" i="11"/>
  <c r="K52" i="11"/>
  <c r="O52" i="11"/>
  <c r="S52" i="11"/>
  <c r="W52" i="11"/>
  <c r="D42" i="11"/>
  <c r="H42" i="11"/>
  <c r="L42" i="11"/>
  <c r="P42" i="11"/>
  <c r="T42" i="11"/>
  <c r="X42" i="11"/>
  <c r="D43" i="11"/>
  <c r="H43" i="11"/>
  <c r="L43" i="11"/>
  <c r="P43" i="11"/>
  <c r="T43" i="11"/>
  <c r="X43" i="11"/>
  <c r="D44" i="11"/>
  <c r="H44" i="11"/>
  <c r="L44" i="11"/>
  <c r="P44" i="11"/>
  <c r="T44" i="11"/>
  <c r="X44" i="11"/>
  <c r="D45" i="11"/>
  <c r="H45" i="11"/>
  <c r="L45" i="11"/>
  <c r="P45" i="11"/>
  <c r="T45" i="11"/>
  <c r="X45" i="11"/>
  <c r="D46" i="11"/>
  <c r="H46" i="11"/>
  <c r="L46" i="11"/>
  <c r="P46" i="11"/>
  <c r="T46" i="11"/>
  <c r="X46" i="11"/>
  <c r="D47" i="11"/>
  <c r="H47" i="11"/>
  <c r="L47" i="11"/>
  <c r="P47" i="11"/>
  <c r="T47" i="11"/>
  <c r="X47" i="11"/>
  <c r="D48" i="11"/>
  <c r="H48" i="11"/>
  <c r="L48" i="11"/>
  <c r="P48" i="11"/>
  <c r="T48" i="11"/>
  <c r="X48" i="11"/>
  <c r="D49" i="11"/>
  <c r="H49" i="11"/>
  <c r="L49" i="11"/>
  <c r="P49" i="11"/>
  <c r="T49" i="11"/>
  <c r="X49" i="11"/>
  <c r="D50" i="11"/>
  <c r="H50" i="11"/>
  <c r="L50" i="11"/>
  <c r="P50" i="11"/>
  <c r="T50" i="11"/>
  <c r="X50" i="11"/>
  <c r="D51" i="11"/>
  <c r="H51" i="11"/>
  <c r="L51" i="11"/>
  <c r="P51" i="11"/>
  <c r="T51" i="11"/>
  <c r="X51" i="11"/>
  <c r="D52" i="11"/>
  <c r="H52" i="11"/>
  <c r="W41" i="11"/>
  <c r="S41" i="11"/>
  <c r="O41" i="11"/>
  <c r="K41" i="11"/>
  <c r="G41" i="11"/>
  <c r="C41" i="11"/>
  <c r="V52" i="11"/>
  <c r="Q52" i="11"/>
  <c r="L52" i="11"/>
  <c r="E52" i="11"/>
  <c r="U51" i="11"/>
  <c r="M51" i="11"/>
  <c r="E51" i="11"/>
  <c r="U50" i="11"/>
  <c r="M50" i="11"/>
  <c r="E50" i="11"/>
  <c r="U49" i="11"/>
  <c r="M49" i="11"/>
  <c r="E49" i="11"/>
  <c r="U48" i="11"/>
  <c r="M48" i="11"/>
  <c r="E48" i="11"/>
  <c r="U47" i="11"/>
  <c r="M47" i="11"/>
  <c r="E47" i="11"/>
  <c r="U46" i="11"/>
  <c r="M46" i="11"/>
  <c r="E46" i="11"/>
  <c r="U45" i="11"/>
  <c r="M45" i="11"/>
  <c r="E45" i="11"/>
  <c r="U44" i="11"/>
  <c r="M44" i="11"/>
  <c r="E44" i="11"/>
  <c r="U43" i="11"/>
  <c r="M43" i="11"/>
  <c r="E43" i="11"/>
  <c r="U42" i="11"/>
  <c r="M42" i="11"/>
  <c r="E42" i="11"/>
  <c r="G50" i="10"/>
  <c r="G49" i="10"/>
  <c r="G46" i="10"/>
  <c r="G45" i="10"/>
  <c r="G42" i="10"/>
  <c r="G41" i="10"/>
  <c r="G37" i="10"/>
  <c r="G34" i="10"/>
  <c r="G33" i="10"/>
  <c r="G29" i="10"/>
  <c r="G44" i="10"/>
  <c r="G40" i="10"/>
  <c r="G36" i="10"/>
  <c r="G48" i="10"/>
  <c r="G32" i="10"/>
  <c r="G51" i="10"/>
  <c r="G47" i="10"/>
  <c r="G43" i="10"/>
  <c r="G39" i="10"/>
  <c r="G38" i="10"/>
  <c r="G35" i="10"/>
  <c r="G31" i="10"/>
  <c r="G3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" i="10"/>
  <c r="D113" i="6"/>
  <c r="B113" i="6"/>
  <c r="C113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136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L3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C79" i="6" s="1"/>
  <c r="K79" i="6" s="1"/>
  <c r="W16" i="6"/>
  <c r="C73" i="6" s="1"/>
  <c r="K73" i="6" s="1"/>
  <c r="V16" i="6"/>
  <c r="U16" i="6"/>
  <c r="C84" i="6" s="1"/>
  <c r="K84" i="6" s="1"/>
  <c r="T16" i="6"/>
  <c r="C78" i="6" s="1"/>
  <c r="K78" i="6" s="1"/>
  <c r="S16" i="6"/>
  <c r="C72" i="6" s="1"/>
  <c r="K72" i="6" s="1"/>
  <c r="R16" i="6"/>
  <c r="C66" i="6" s="1"/>
  <c r="K66" i="6" s="1"/>
  <c r="Q16" i="6"/>
  <c r="C83" i="6" s="1"/>
  <c r="K83" i="6" s="1"/>
  <c r="P16" i="6"/>
  <c r="C77" i="6" s="1"/>
  <c r="K77" i="6" s="1"/>
  <c r="O16" i="6"/>
  <c r="C71" i="6" s="1"/>
  <c r="K71" i="6" s="1"/>
  <c r="N16" i="6"/>
  <c r="C65" i="6" s="1"/>
  <c r="K65" i="6" s="1"/>
  <c r="M16" i="6"/>
  <c r="C82" i="6" s="1"/>
  <c r="K82" i="6" s="1"/>
  <c r="L16" i="6"/>
  <c r="C76" i="6" s="1"/>
  <c r="K76" i="6" s="1"/>
  <c r="K16" i="6"/>
  <c r="C70" i="6" s="1"/>
  <c r="K70" i="6" s="1"/>
  <c r="J16" i="6"/>
  <c r="C64" i="6" s="1"/>
  <c r="K64" i="6" s="1"/>
  <c r="I16" i="6"/>
  <c r="C81" i="6" s="1"/>
  <c r="K81" i="6" s="1"/>
  <c r="H16" i="6"/>
  <c r="C75" i="6" s="1"/>
  <c r="K75" i="6" s="1"/>
  <c r="G16" i="6"/>
  <c r="C69" i="6" s="1"/>
  <c r="K69" i="6" s="1"/>
  <c r="F16" i="6"/>
  <c r="E16" i="6"/>
  <c r="C80" i="6" s="1"/>
  <c r="K80" i="6" s="1"/>
  <c r="D16" i="6"/>
  <c r="C74" i="6" s="1"/>
  <c r="K74" i="6" s="1"/>
  <c r="C16" i="6"/>
  <c r="C68" i="6" s="1"/>
  <c r="K68" i="6" s="1"/>
  <c r="B16" i="6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43" i="3"/>
  <c r="H199" i="5"/>
  <c r="G199" i="5"/>
  <c r="F199" i="5"/>
  <c r="H198" i="5"/>
  <c r="I198" i="5" s="1"/>
  <c r="G198" i="5"/>
  <c r="F198" i="5"/>
  <c r="H197" i="5"/>
  <c r="G197" i="5"/>
  <c r="F197" i="5"/>
  <c r="H196" i="5"/>
  <c r="G196" i="5"/>
  <c r="F196" i="5"/>
  <c r="H195" i="5"/>
  <c r="G195" i="5"/>
  <c r="F195" i="5"/>
  <c r="H194" i="5"/>
  <c r="I194" i="5" s="1"/>
  <c r="G194" i="5"/>
  <c r="F194" i="5"/>
  <c r="H193" i="5"/>
  <c r="G193" i="5"/>
  <c r="F193" i="5"/>
  <c r="H192" i="5"/>
  <c r="G192" i="5"/>
  <c r="F192" i="5"/>
  <c r="H191" i="5"/>
  <c r="G191" i="5"/>
  <c r="F191" i="5"/>
  <c r="H190" i="5"/>
  <c r="I190" i="5" s="1"/>
  <c r="G190" i="5"/>
  <c r="F190" i="5"/>
  <c r="H189" i="5"/>
  <c r="G189" i="5"/>
  <c r="F189" i="5"/>
  <c r="H188" i="5"/>
  <c r="G188" i="5"/>
  <c r="F188" i="5"/>
  <c r="H187" i="5"/>
  <c r="G187" i="5"/>
  <c r="F187" i="5"/>
  <c r="H186" i="5"/>
  <c r="I186" i="5" s="1"/>
  <c r="G186" i="5"/>
  <c r="F186" i="5"/>
  <c r="H185" i="5"/>
  <c r="G185" i="5"/>
  <c r="F185" i="5"/>
  <c r="H184" i="5"/>
  <c r="G184" i="5"/>
  <c r="F184" i="5"/>
  <c r="H183" i="5"/>
  <c r="G183" i="5"/>
  <c r="F183" i="5"/>
  <c r="H182" i="5"/>
  <c r="I182" i="5" s="1"/>
  <c r="G182" i="5"/>
  <c r="F182" i="5"/>
  <c r="H181" i="5"/>
  <c r="G181" i="5"/>
  <c r="F181" i="5"/>
  <c r="H180" i="5"/>
  <c r="G180" i="5"/>
  <c r="F180" i="5"/>
  <c r="H179" i="5"/>
  <c r="G179" i="5"/>
  <c r="F179" i="5"/>
  <c r="H178" i="5"/>
  <c r="I178" i="5" s="1"/>
  <c r="G178" i="5"/>
  <c r="F178" i="5"/>
  <c r="H177" i="5"/>
  <c r="G177" i="5"/>
  <c r="F177" i="5"/>
  <c r="H176" i="5"/>
  <c r="G176" i="5"/>
  <c r="F176" i="5"/>
  <c r="H175" i="5"/>
  <c r="G175" i="5"/>
  <c r="F175" i="5"/>
  <c r="H174" i="5"/>
  <c r="I174" i="5" s="1"/>
  <c r="G174" i="5"/>
  <c r="F174" i="5"/>
  <c r="H173" i="5"/>
  <c r="G173" i="5"/>
  <c r="F173" i="5"/>
  <c r="H172" i="5"/>
  <c r="G172" i="5"/>
  <c r="F172" i="5"/>
  <c r="H171" i="5"/>
  <c r="G171" i="5"/>
  <c r="F171" i="5"/>
  <c r="H170" i="5"/>
  <c r="I170" i="5" s="1"/>
  <c r="G170" i="5"/>
  <c r="F170" i="5"/>
  <c r="H169" i="5"/>
  <c r="G169" i="5"/>
  <c r="F169" i="5"/>
  <c r="H168" i="5"/>
  <c r="G168" i="5"/>
  <c r="F168" i="5"/>
  <c r="H167" i="5"/>
  <c r="G167" i="5"/>
  <c r="F167" i="5"/>
  <c r="H166" i="5"/>
  <c r="I166" i="5" s="1"/>
  <c r="G166" i="5"/>
  <c r="F166" i="5"/>
  <c r="H165" i="5"/>
  <c r="G165" i="5"/>
  <c r="F165" i="5"/>
  <c r="H164" i="5"/>
  <c r="G164" i="5"/>
  <c r="F164" i="5"/>
  <c r="H163" i="5"/>
  <c r="G163" i="5"/>
  <c r="F163" i="5"/>
  <c r="H162" i="5"/>
  <c r="I162" i="5" s="1"/>
  <c r="G162" i="5"/>
  <c r="F162" i="5"/>
  <c r="H161" i="5"/>
  <c r="G161" i="5"/>
  <c r="F161" i="5"/>
  <c r="H160" i="5"/>
  <c r="G160" i="5"/>
  <c r="F160" i="5"/>
  <c r="H159" i="5"/>
  <c r="G159" i="5"/>
  <c r="F159" i="5"/>
  <c r="H158" i="5"/>
  <c r="I158" i="5" s="1"/>
  <c r="G158" i="5"/>
  <c r="F158" i="5"/>
  <c r="H157" i="5"/>
  <c r="G157" i="5"/>
  <c r="F157" i="5"/>
  <c r="H156" i="5"/>
  <c r="G156" i="5"/>
  <c r="F156" i="5"/>
  <c r="H155" i="5"/>
  <c r="G155" i="5"/>
  <c r="F155" i="5"/>
  <c r="H154" i="5"/>
  <c r="I154" i="5" s="1"/>
  <c r="G154" i="5"/>
  <c r="F154" i="5"/>
  <c r="H153" i="5"/>
  <c r="G153" i="5"/>
  <c r="F153" i="5"/>
  <c r="H152" i="5"/>
  <c r="G152" i="5"/>
  <c r="F152" i="5"/>
  <c r="H151" i="5"/>
  <c r="G151" i="5"/>
  <c r="F151" i="5"/>
  <c r="H150" i="5"/>
  <c r="I150" i="5" s="1"/>
  <c r="G150" i="5"/>
  <c r="F150" i="5"/>
  <c r="H149" i="5"/>
  <c r="G149" i="5"/>
  <c r="F149" i="5"/>
  <c r="H148" i="5"/>
  <c r="G148" i="5"/>
  <c r="F148" i="5"/>
  <c r="H147" i="5"/>
  <c r="G147" i="5"/>
  <c r="F147" i="5"/>
  <c r="H146" i="5"/>
  <c r="I146" i="5" s="1"/>
  <c r="G146" i="5"/>
  <c r="F146" i="5"/>
  <c r="H145" i="5"/>
  <c r="G145" i="5"/>
  <c r="F145" i="5"/>
  <c r="H144" i="5"/>
  <c r="G144" i="5"/>
  <c r="F144" i="5"/>
  <c r="H143" i="5"/>
  <c r="G143" i="5"/>
  <c r="F143" i="5"/>
  <c r="H142" i="5"/>
  <c r="I142" i="5" s="1"/>
  <c r="G142" i="5"/>
  <c r="F142" i="5"/>
  <c r="H141" i="5"/>
  <c r="G141" i="5"/>
  <c r="F141" i="5"/>
  <c r="H140" i="5"/>
  <c r="G140" i="5"/>
  <c r="F140" i="5"/>
  <c r="H139" i="5"/>
  <c r="G139" i="5"/>
  <c r="F139" i="5"/>
  <c r="H138" i="5"/>
  <c r="I138" i="5" s="1"/>
  <c r="G138" i="5"/>
  <c r="F138" i="5"/>
  <c r="H137" i="5"/>
  <c r="G137" i="5"/>
  <c r="F137" i="5"/>
  <c r="H136" i="5"/>
  <c r="G136" i="5"/>
  <c r="F136" i="5"/>
  <c r="H135" i="5"/>
  <c r="G135" i="5"/>
  <c r="F135" i="5"/>
  <c r="H134" i="5"/>
  <c r="I134" i="5" s="1"/>
  <c r="G134" i="5"/>
  <c r="F134" i="5"/>
  <c r="H133" i="5"/>
  <c r="G133" i="5"/>
  <c r="F133" i="5"/>
  <c r="H132" i="5"/>
  <c r="G132" i="5"/>
  <c r="F132" i="5"/>
  <c r="H131" i="5"/>
  <c r="G131" i="5"/>
  <c r="F131" i="5"/>
  <c r="H130" i="5"/>
  <c r="I130" i="5" s="1"/>
  <c r="G130" i="5"/>
  <c r="F130" i="5"/>
  <c r="H129" i="5"/>
  <c r="G129" i="5"/>
  <c r="F129" i="5"/>
  <c r="H128" i="5"/>
  <c r="G128" i="5"/>
  <c r="F128" i="5"/>
  <c r="H127" i="5"/>
  <c r="G127" i="5"/>
  <c r="F127" i="5"/>
  <c r="H126" i="5"/>
  <c r="I126" i="5" s="1"/>
  <c r="G126" i="5"/>
  <c r="F126" i="5"/>
  <c r="H125" i="5"/>
  <c r="G125" i="5"/>
  <c r="F125" i="5"/>
  <c r="H124" i="5"/>
  <c r="G124" i="5"/>
  <c r="F124" i="5"/>
  <c r="H123" i="5"/>
  <c r="G123" i="5"/>
  <c r="F123" i="5"/>
  <c r="H122" i="5"/>
  <c r="I122" i="5" s="1"/>
  <c r="G122" i="5"/>
  <c r="F122" i="5"/>
  <c r="H121" i="5"/>
  <c r="G121" i="5"/>
  <c r="F121" i="5"/>
  <c r="H120" i="5"/>
  <c r="G120" i="5"/>
  <c r="F120" i="5"/>
  <c r="H119" i="5"/>
  <c r="G119" i="5"/>
  <c r="F119" i="5"/>
  <c r="H118" i="5"/>
  <c r="I118" i="5" s="1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I113" i="5" s="1"/>
  <c r="F113" i="5"/>
  <c r="H112" i="5"/>
  <c r="G112" i="5"/>
  <c r="I112" i="5" s="1"/>
  <c r="F112" i="5"/>
  <c r="H111" i="5"/>
  <c r="G111" i="5"/>
  <c r="F111" i="5"/>
  <c r="H110" i="5"/>
  <c r="G110" i="5"/>
  <c r="F110" i="5"/>
  <c r="H109" i="5"/>
  <c r="G109" i="5"/>
  <c r="I109" i="5" s="1"/>
  <c r="F109" i="5"/>
  <c r="H108" i="5"/>
  <c r="G108" i="5"/>
  <c r="I108" i="5" s="1"/>
  <c r="F108" i="5"/>
  <c r="H107" i="5"/>
  <c r="G107" i="5"/>
  <c r="F107" i="5"/>
  <c r="H106" i="5"/>
  <c r="G106" i="5"/>
  <c r="F106" i="5"/>
  <c r="H105" i="5"/>
  <c r="G105" i="5"/>
  <c r="I105" i="5" s="1"/>
  <c r="F105" i="5"/>
  <c r="H104" i="5"/>
  <c r="G104" i="5"/>
  <c r="I104" i="5" s="1"/>
  <c r="F104" i="5"/>
  <c r="H103" i="5"/>
  <c r="G103" i="5"/>
  <c r="F103" i="5"/>
  <c r="H102" i="5"/>
  <c r="G102" i="5"/>
  <c r="F102" i="5"/>
  <c r="H101" i="5"/>
  <c r="G101" i="5"/>
  <c r="I101" i="5" s="1"/>
  <c r="F101" i="5"/>
  <c r="H100" i="5"/>
  <c r="G100" i="5"/>
  <c r="I100" i="5" s="1"/>
  <c r="F100" i="5"/>
  <c r="H99" i="5"/>
  <c r="G99" i="5"/>
  <c r="F99" i="5"/>
  <c r="H98" i="5"/>
  <c r="G98" i="5"/>
  <c r="F98" i="5"/>
  <c r="H97" i="5"/>
  <c r="G97" i="5"/>
  <c r="I97" i="5" s="1"/>
  <c r="F97" i="5"/>
  <c r="H96" i="5"/>
  <c r="G96" i="5"/>
  <c r="I96" i="5" s="1"/>
  <c r="F96" i="5"/>
  <c r="H95" i="5"/>
  <c r="G95" i="5"/>
  <c r="F95" i="5"/>
  <c r="H94" i="5"/>
  <c r="G94" i="5"/>
  <c r="F94" i="5"/>
  <c r="B94" i="5"/>
  <c r="H93" i="5"/>
  <c r="G93" i="5"/>
  <c r="F93" i="5"/>
  <c r="B93" i="5"/>
  <c r="H92" i="5"/>
  <c r="G92" i="5"/>
  <c r="F92" i="5"/>
  <c r="H91" i="5"/>
  <c r="G91" i="5"/>
  <c r="I91" i="5" s="1"/>
  <c r="F91" i="5"/>
  <c r="B91" i="5"/>
  <c r="H90" i="5"/>
  <c r="G90" i="5"/>
  <c r="F90" i="5"/>
  <c r="B90" i="5"/>
  <c r="H89" i="5"/>
  <c r="G89" i="5"/>
  <c r="I89" i="5" s="1"/>
  <c r="F89" i="5"/>
  <c r="H88" i="5"/>
  <c r="G88" i="5"/>
  <c r="I88" i="5" s="1"/>
  <c r="F88" i="5"/>
  <c r="B88" i="5"/>
  <c r="H87" i="5"/>
  <c r="G87" i="5"/>
  <c r="F87" i="5"/>
  <c r="B87" i="5"/>
  <c r="H86" i="5"/>
  <c r="G86" i="5"/>
  <c r="I86" i="5" s="1"/>
  <c r="F86" i="5"/>
  <c r="H85" i="5"/>
  <c r="G85" i="5"/>
  <c r="F85" i="5"/>
  <c r="H84" i="5"/>
  <c r="G84" i="5"/>
  <c r="F84" i="5"/>
  <c r="H83" i="5"/>
  <c r="G83" i="5"/>
  <c r="I83" i="5" s="1"/>
  <c r="F83" i="5"/>
  <c r="H82" i="5"/>
  <c r="G82" i="5"/>
  <c r="I82" i="5" s="1"/>
  <c r="F82" i="5"/>
  <c r="H81" i="5"/>
  <c r="G81" i="5"/>
  <c r="F81" i="5"/>
  <c r="H80" i="5"/>
  <c r="G80" i="5"/>
  <c r="F80" i="5"/>
  <c r="H79" i="5"/>
  <c r="G79" i="5"/>
  <c r="I79" i="5" s="1"/>
  <c r="F79" i="5"/>
  <c r="H78" i="5"/>
  <c r="G78" i="5"/>
  <c r="I78" i="5" s="1"/>
  <c r="F78" i="5"/>
  <c r="H77" i="5"/>
  <c r="G77" i="5"/>
  <c r="F77" i="5"/>
  <c r="H76" i="5"/>
  <c r="G76" i="5"/>
  <c r="F76" i="5"/>
  <c r="H75" i="5"/>
  <c r="G75" i="5"/>
  <c r="I75" i="5" s="1"/>
  <c r="F75" i="5"/>
  <c r="H74" i="5"/>
  <c r="G74" i="5"/>
  <c r="I74" i="5" s="1"/>
  <c r="F74" i="5"/>
  <c r="H73" i="5"/>
  <c r="G73" i="5"/>
  <c r="F73" i="5"/>
  <c r="H72" i="5"/>
  <c r="G72" i="5"/>
  <c r="F72" i="5"/>
  <c r="H71" i="5"/>
  <c r="G71" i="5"/>
  <c r="I71" i="5" s="1"/>
  <c r="F71" i="5"/>
  <c r="H70" i="5"/>
  <c r="G70" i="5"/>
  <c r="I70" i="5" s="1"/>
  <c r="F70" i="5"/>
  <c r="H69" i="5"/>
  <c r="G69" i="5"/>
  <c r="F69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13" i="5"/>
  <c r="C32" i="5" s="1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C49" i="5" s="1"/>
  <c r="W10" i="5"/>
  <c r="C43" i="5" s="1"/>
  <c r="V10" i="5"/>
  <c r="C37" i="5" s="1"/>
  <c r="U10" i="5"/>
  <c r="C54" i="5" s="1"/>
  <c r="T10" i="5"/>
  <c r="C48" i="5" s="1"/>
  <c r="S10" i="5"/>
  <c r="C42" i="5" s="1"/>
  <c r="R10" i="5"/>
  <c r="C36" i="5" s="1"/>
  <c r="Q10" i="5"/>
  <c r="C53" i="5" s="1"/>
  <c r="P10" i="5"/>
  <c r="C47" i="5" s="1"/>
  <c r="O10" i="5"/>
  <c r="C41" i="5" s="1"/>
  <c r="N10" i="5"/>
  <c r="C35" i="5" s="1"/>
  <c r="M10" i="5"/>
  <c r="C52" i="5" s="1"/>
  <c r="L10" i="5"/>
  <c r="C46" i="5" s="1"/>
  <c r="K10" i="5"/>
  <c r="C40" i="5" s="1"/>
  <c r="J10" i="5"/>
  <c r="C34" i="5" s="1"/>
  <c r="I10" i="5"/>
  <c r="C51" i="5" s="1"/>
  <c r="H10" i="5"/>
  <c r="C45" i="5" s="1"/>
  <c r="G10" i="5"/>
  <c r="C39" i="5" s="1"/>
  <c r="F10" i="5"/>
  <c r="C33" i="5" s="1"/>
  <c r="E10" i="5"/>
  <c r="C50" i="5" s="1"/>
  <c r="D10" i="5"/>
  <c r="C44" i="5" s="1"/>
  <c r="C10" i="5"/>
  <c r="C38" i="5" s="1"/>
  <c r="B10" i="5"/>
  <c r="G70" i="2"/>
  <c r="H70" i="2"/>
  <c r="F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69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71" i="2"/>
  <c r="G72" i="2"/>
  <c r="G73" i="2"/>
  <c r="G69" i="2"/>
  <c r="B94" i="2"/>
  <c r="B93" i="2"/>
  <c r="B91" i="2"/>
  <c r="B90" i="2"/>
  <c r="S19" i="2"/>
  <c r="J18" i="2"/>
  <c r="B21" i="2"/>
  <c r="B13" i="2"/>
  <c r="V22" i="2" s="1"/>
  <c r="G10" i="2"/>
  <c r="C39" i="2" s="1"/>
  <c r="F10" i="2"/>
  <c r="C33" i="2" s="1"/>
  <c r="E10" i="2"/>
  <c r="C50" i="2" s="1"/>
  <c r="D10" i="2"/>
  <c r="C44" i="2" s="1"/>
  <c r="C10" i="2"/>
  <c r="C38" i="2" s="1"/>
  <c r="B11" i="2"/>
  <c r="B10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C63" i="6" l="1"/>
  <c r="K63" i="6" s="1"/>
  <c r="G85" i="13"/>
  <c r="F26" i="6"/>
  <c r="Q26" i="6"/>
  <c r="C27" i="6"/>
  <c r="N27" i="6"/>
  <c r="E28" i="6"/>
  <c r="U28" i="6"/>
  <c r="M29" i="6"/>
  <c r="E30" i="6"/>
  <c r="U30" i="6"/>
  <c r="M31" i="6"/>
  <c r="E32" i="6"/>
  <c r="U32" i="6"/>
  <c r="U33" i="6"/>
  <c r="N34" i="6"/>
  <c r="L35" i="6"/>
  <c r="P36" i="6"/>
  <c r="X37" i="6"/>
  <c r="B26" i="6"/>
  <c r="G26" i="6"/>
  <c r="M26" i="6"/>
  <c r="R26" i="6"/>
  <c r="W26" i="6"/>
  <c r="E27" i="6"/>
  <c r="J27" i="6"/>
  <c r="O27" i="6"/>
  <c r="W27" i="6"/>
  <c r="G28" i="6"/>
  <c r="O28" i="6"/>
  <c r="W28" i="6"/>
  <c r="G29" i="6"/>
  <c r="O29" i="6"/>
  <c r="W29" i="6"/>
  <c r="G30" i="6"/>
  <c r="O30" i="6"/>
  <c r="W30" i="6"/>
  <c r="G31" i="6"/>
  <c r="O31" i="6"/>
  <c r="W31" i="6"/>
  <c r="G32" i="6"/>
  <c r="O32" i="6"/>
  <c r="W32" i="6"/>
  <c r="G33" i="6"/>
  <c r="O33" i="6"/>
  <c r="W33" i="6"/>
  <c r="G34" i="6"/>
  <c r="Q34" i="6"/>
  <c r="D35" i="6"/>
  <c r="N35" i="6"/>
  <c r="D36" i="6"/>
  <c r="T36" i="6"/>
  <c r="Y37" i="6"/>
  <c r="U37" i="6"/>
  <c r="Q37" i="6"/>
  <c r="M37" i="6"/>
  <c r="I37" i="6"/>
  <c r="E37" i="6"/>
  <c r="Y36" i="6"/>
  <c r="U36" i="6"/>
  <c r="Q36" i="6"/>
  <c r="M36" i="6"/>
  <c r="I36" i="6"/>
  <c r="E36" i="6"/>
  <c r="Y35" i="6"/>
  <c r="U35" i="6"/>
  <c r="W37" i="6"/>
  <c r="S37" i="6"/>
  <c r="O37" i="6"/>
  <c r="K37" i="6"/>
  <c r="G37" i="6"/>
  <c r="C37" i="6"/>
  <c r="W36" i="6"/>
  <c r="S36" i="6"/>
  <c r="O36" i="6"/>
  <c r="K36" i="6"/>
  <c r="G36" i="6"/>
  <c r="C36" i="6"/>
  <c r="W35" i="6"/>
  <c r="S35" i="6"/>
  <c r="O35" i="6"/>
  <c r="K35" i="6"/>
  <c r="G35" i="6"/>
  <c r="C35" i="6"/>
  <c r="W34" i="6"/>
  <c r="S34" i="6"/>
  <c r="O34" i="6"/>
  <c r="K34" i="6"/>
  <c r="R37" i="6"/>
  <c r="J37" i="6"/>
  <c r="B37" i="6"/>
  <c r="R36" i="6"/>
  <c r="J36" i="6"/>
  <c r="B36" i="6"/>
  <c r="R35" i="6"/>
  <c r="M35" i="6"/>
  <c r="H35" i="6"/>
  <c r="B35" i="6"/>
  <c r="U34" i="6"/>
  <c r="P34" i="6"/>
  <c r="J34" i="6"/>
  <c r="F34" i="6"/>
  <c r="B34" i="6"/>
  <c r="V33" i="6"/>
  <c r="R33" i="6"/>
  <c r="N33" i="6"/>
  <c r="J33" i="6"/>
  <c r="F33" i="6"/>
  <c r="B33" i="6"/>
  <c r="V32" i="6"/>
  <c r="R32" i="6"/>
  <c r="N32" i="6"/>
  <c r="J32" i="6"/>
  <c r="F32" i="6"/>
  <c r="B32" i="6"/>
  <c r="V31" i="6"/>
  <c r="R31" i="6"/>
  <c r="N31" i="6"/>
  <c r="J31" i="6"/>
  <c r="F31" i="6"/>
  <c r="B31" i="6"/>
  <c r="V30" i="6"/>
  <c r="R30" i="6"/>
  <c r="N30" i="6"/>
  <c r="J30" i="6"/>
  <c r="F30" i="6"/>
  <c r="B30" i="6"/>
  <c r="V29" i="6"/>
  <c r="R29" i="6"/>
  <c r="N29" i="6"/>
  <c r="J29" i="6"/>
  <c r="F29" i="6"/>
  <c r="B29" i="6"/>
  <c r="V28" i="6"/>
  <c r="R28" i="6"/>
  <c r="N28" i="6"/>
  <c r="J28" i="6"/>
  <c r="F28" i="6"/>
  <c r="B28" i="6"/>
  <c r="V27" i="6"/>
  <c r="R27" i="6"/>
  <c r="V37" i="6"/>
  <c r="N37" i="6"/>
  <c r="F37" i="6"/>
  <c r="V36" i="6"/>
  <c r="N36" i="6"/>
  <c r="F36" i="6"/>
  <c r="V35" i="6"/>
  <c r="P35" i="6"/>
  <c r="J35" i="6"/>
  <c r="E35" i="6"/>
  <c r="X34" i="6"/>
  <c r="R34" i="6"/>
  <c r="M34" i="6"/>
  <c r="H34" i="6"/>
  <c r="D34" i="6"/>
  <c r="X33" i="6"/>
  <c r="T33" i="6"/>
  <c r="P33" i="6"/>
  <c r="L33" i="6"/>
  <c r="H33" i="6"/>
  <c r="D33" i="6"/>
  <c r="X32" i="6"/>
  <c r="T32" i="6"/>
  <c r="P32" i="6"/>
  <c r="L32" i="6"/>
  <c r="H32" i="6"/>
  <c r="D32" i="6"/>
  <c r="X31" i="6"/>
  <c r="T31" i="6"/>
  <c r="P31" i="6"/>
  <c r="L31" i="6"/>
  <c r="H31" i="6"/>
  <c r="D31" i="6"/>
  <c r="X30" i="6"/>
  <c r="T30" i="6"/>
  <c r="P30" i="6"/>
  <c r="L30" i="6"/>
  <c r="H30" i="6"/>
  <c r="D30" i="6"/>
  <c r="X29" i="6"/>
  <c r="T29" i="6"/>
  <c r="P29" i="6"/>
  <c r="L29" i="6"/>
  <c r="H29" i="6"/>
  <c r="D29" i="6"/>
  <c r="X28" i="6"/>
  <c r="T28" i="6"/>
  <c r="P28" i="6"/>
  <c r="L28" i="6"/>
  <c r="H28" i="6"/>
  <c r="D28" i="6"/>
  <c r="X27" i="6"/>
  <c r="T27" i="6"/>
  <c r="P27" i="6"/>
  <c r="L27" i="6"/>
  <c r="H27" i="6"/>
  <c r="D27" i="6"/>
  <c r="X26" i="6"/>
  <c r="T26" i="6"/>
  <c r="P26" i="6"/>
  <c r="L26" i="6"/>
  <c r="H26" i="6"/>
  <c r="D26" i="6"/>
  <c r="K26" i="6"/>
  <c r="V26" i="6"/>
  <c r="I27" i="6"/>
  <c r="U27" i="6"/>
  <c r="M28" i="6"/>
  <c r="E29" i="6"/>
  <c r="U29" i="6"/>
  <c r="M30" i="6"/>
  <c r="E31" i="6"/>
  <c r="U31" i="6"/>
  <c r="M32" i="6"/>
  <c r="E33" i="6"/>
  <c r="M33" i="6"/>
  <c r="E34" i="6"/>
  <c r="Y34" i="6"/>
  <c r="X35" i="6"/>
  <c r="H37" i="6"/>
  <c r="C26" i="6"/>
  <c r="I26" i="6"/>
  <c r="N26" i="6"/>
  <c r="S26" i="6"/>
  <c r="Y26" i="6"/>
  <c r="F27" i="6"/>
  <c r="K27" i="6"/>
  <c r="Q27" i="6"/>
  <c r="Y27" i="6"/>
  <c r="I28" i="6"/>
  <c r="Q28" i="6"/>
  <c r="Y28" i="6"/>
  <c r="I29" i="6"/>
  <c r="Q29" i="6"/>
  <c r="Y29" i="6"/>
  <c r="I30" i="6"/>
  <c r="Q30" i="6"/>
  <c r="Y30" i="6"/>
  <c r="I31" i="6"/>
  <c r="Q31" i="6"/>
  <c r="Y31" i="6"/>
  <c r="I32" i="6"/>
  <c r="Q32" i="6"/>
  <c r="Y32" i="6"/>
  <c r="I33" i="6"/>
  <c r="Q33" i="6"/>
  <c r="Y33" i="6"/>
  <c r="I34" i="6"/>
  <c r="T34" i="6"/>
  <c r="F35" i="6"/>
  <c r="Q35" i="6"/>
  <c r="H36" i="6"/>
  <c r="X36" i="6"/>
  <c r="P37" i="6"/>
  <c r="E26" i="6"/>
  <c r="J26" i="6"/>
  <c r="O26" i="6"/>
  <c r="U26" i="6"/>
  <c r="B27" i="6"/>
  <c r="G27" i="6"/>
  <c r="M27" i="6"/>
  <c r="S27" i="6"/>
  <c r="C28" i="6"/>
  <c r="K28" i="6"/>
  <c r="S28" i="6"/>
  <c r="C29" i="6"/>
  <c r="K29" i="6"/>
  <c r="S29" i="6"/>
  <c r="C30" i="6"/>
  <c r="K30" i="6"/>
  <c r="S30" i="6"/>
  <c r="C31" i="6"/>
  <c r="K31" i="6"/>
  <c r="S31" i="6"/>
  <c r="C32" i="6"/>
  <c r="K32" i="6"/>
  <c r="S32" i="6"/>
  <c r="C33" i="6"/>
  <c r="K33" i="6"/>
  <c r="S33" i="6"/>
  <c r="C34" i="6"/>
  <c r="L34" i="6"/>
  <c r="V34" i="6"/>
  <c r="I35" i="6"/>
  <c r="T35" i="6"/>
  <c r="L36" i="6"/>
  <c r="D37" i="6"/>
  <c r="T37" i="6"/>
  <c r="K62" i="6"/>
  <c r="Y65" i="11"/>
  <c r="Y68" i="11" s="1"/>
  <c r="C70" i="11"/>
  <c r="B70" i="11"/>
  <c r="B75" i="11"/>
  <c r="B74" i="11"/>
  <c r="B76" i="11" s="1"/>
  <c r="Q65" i="11"/>
  <c r="Q68" i="11" s="1"/>
  <c r="X66" i="11"/>
  <c r="X67" i="11" s="1"/>
  <c r="J66" i="11"/>
  <c r="J67" i="11" s="1"/>
  <c r="I65" i="11"/>
  <c r="I68" i="11" s="1"/>
  <c r="J65" i="11"/>
  <c r="J68" i="11" s="1"/>
  <c r="L65" i="11"/>
  <c r="L68" i="11" s="1"/>
  <c r="F66" i="11"/>
  <c r="F67" i="11" s="1"/>
  <c r="E66" i="11"/>
  <c r="E67" i="11" s="1"/>
  <c r="Q66" i="11"/>
  <c r="Q67" i="11" s="1"/>
  <c r="P65" i="11"/>
  <c r="P68" i="11" s="1"/>
  <c r="M66" i="11"/>
  <c r="M67" i="11" s="1"/>
  <c r="N66" i="11"/>
  <c r="N67" i="11" s="1"/>
  <c r="U66" i="11"/>
  <c r="U67" i="11" s="1"/>
  <c r="Y66" i="11"/>
  <c r="Y67" i="11" s="1"/>
  <c r="R66" i="11"/>
  <c r="R67" i="11" s="1"/>
  <c r="X65" i="11"/>
  <c r="X68" i="11" s="1"/>
  <c r="H65" i="11"/>
  <c r="H68" i="11" s="1"/>
  <c r="V66" i="11"/>
  <c r="V67" i="11" s="1"/>
  <c r="F65" i="11"/>
  <c r="F68" i="11" s="1"/>
  <c r="B65" i="11"/>
  <c r="B68" i="11" s="1"/>
  <c r="T66" i="11"/>
  <c r="T67" i="11" s="1"/>
  <c r="I66" i="11"/>
  <c r="I67" i="11" s="1"/>
  <c r="C65" i="11"/>
  <c r="C68" i="11" s="1"/>
  <c r="C66" i="11"/>
  <c r="C67" i="11" s="1"/>
  <c r="S65" i="11"/>
  <c r="S68" i="11" s="1"/>
  <c r="S66" i="11"/>
  <c r="S67" i="11" s="1"/>
  <c r="M65" i="11"/>
  <c r="M68" i="11" s="1"/>
  <c r="N65" i="11"/>
  <c r="N68" i="11" s="1"/>
  <c r="U65" i="11"/>
  <c r="U68" i="11" s="1"/>
  <c r="O66" i="11"/>
  <c r="O67" i="11" s="1"/>
  <c r="O65" i="11"/>
  <c r="O68" i="11" s="1"/>
  <c r="D66" i="11"/>
  <c r="D67" i="11" s="1"/>
  <c r="G66" i="11"/>
  <c r="G67" i="11" s="1"/>
  <c r="G65" i="11"/>
  <c r="G68" i="11" s="1"/>
  <c r="W66" i="11"/>
  <c r="W67" i="11" s="1"/>
  <c r="W65" i="11"/>
  <c r="W68" i="11" s="1"/>
  <c r="L66" i="11"/>
  <c r="L67" i="11" s="1"/>
  <c r="H66" i="11"/>
  <c r="H67" i="11" s="1"/>
  <c r="R65" i="11"/>
  <c r="R68" i="11" s="1"/>
  <c r="D65" i="11"/>
  <c r="D68" i="11" s="1"/>
  <c r="P66" i="11"/>
  <c r="P67" i="11" s="1"/>
  <c r="E65" i="11"/>
  <c r="E68" i="11" s="1"/>
  <c r="V65" i="11"/>
  <c r="V68" i="11" s="1"/>
  <c r="K65" i="11"/>
  <c r="K68" i="11" s="1"/>
  <c r="K66" i="11"/>
  <c r="K67" i="11" s="1"/>
  <c r="T65" i="11"/>
  <c r="T68" i="11" s="1"/>
  <c r="B66" i="11"/>
  <c r="B67" i="11" s="1"/>
  <c r="I90" i="5"/>
  <c r="I116" i="5"/>
  <c r="I120" i="5"/>
  <c r="I124" i="5"/>
  <c r="I128" i="5"/>
  <c r="I132" i="5"/>
  <c r="I136" i="5"/>
  <c r="I140" i="5"/>
  <c r="I144" i="5"/>
  <c r="I148" i="5"/>
  <c r="I152" i="5"/>
  <c r="I156" i="5"/>
  <c r="I160" i="5"/>
  <c r="I164" i="5"/>
  <c r="I168" i="5"/>
  <c r="I172" i="5"/>
  <c r="I176" i="5"/>
  <c r="I180" i="5"/>
  <c r="I184" i="5"/>
  <c r="I188" i="5"/>
  <c r="I192" i="5"/>
  <c r="I196" i="5"/>
  <c r="I73" i="5"/>
  <c r="I77" i="5"/>
  <c r="I81" i="5"/>
  <c r="I85" i="5"/>
  <c r="I95" i="5"/>
  <c r="I99" i="5"/>
  <c r="I103" i="5"/>
  <c r="I107" i="5"/>
  <c r="I111" i="5"/>
  <c r="I72" i="5"/>
  <c r="I76" i="5"/>
  <c r="I80" i="5"/>
  <c r="I84" i="5"/>
  <c r="I92" i="5"/>
  <c r="I94" i="5"/>
  <c r="I98" i="5"/>
  <c r="I102" i="5"/>
  <c r="I106" i="5"/>
  <c r="I110" i="5"/>
  <c r="I114" i="5"/>
  <c r="I87" i="5"/>
  <c r="I69" i="5"/>
  <c r="I93" i="5"/>
  <c r="U18" i="5"/>
  <c r="K17" i="5"/>
  <c r="P20" i="5"/>
  <c r="K22" i="5"/>
  <c r="C18" i="5"/>
  <c r="S19" i="5"/>
  <c r="M21" i="5"/>
  <c r="G17" i="5"/>
  <c r="P18" i="5"/>
  <c r="K20" i="5"/>
  <c r="E22" i="5"/>
  <c r="W17" i="5"/>
  <c r="M19" i="5"/>
  <c r="H21" i="5"/>
  <c r="O17" i="5"/>
  <c r="G18" i="5"/>
  <c r="C19" i="5"/>
  <c r="X19" i="5"/>
  <c r="U20" i="5"/>
  <c r="S21" i="5"/>
  <c r="S22" i="5"/>
  <c r="C17" i="5"/>
  <c r="S17" i="5"/>
  <c r="K18" i="5"/>
  <c r="H19" i="5"/>
  <c r="E20" i="5"/>
  <c r="C21" i="5"/>
  <c r="X21" i="5"/>
  <c r="D17" i="5"/>
  <c r="H17" i="5"/>
  <c r="L17" i="5"/>
  <c r="P17" i="5"/>
  <c r="T17" i="5"/>
  <c r="X17" i="5"/>
  <c r="D18" i="5"/>
  <c r="H18" i="5"/>
  <c r="L18" i="5"/>
  <c r="Q18" i="5"/>
  <c r="W18" i="5"/>
  <c r="D19" i="5"/>
  <c r="I19" i="5"/>
  <c r="O19" i="5"/>
  <c r="T19" i="5"/>
  <c r="Y19" i="5"/>
  <c r="G20" i="5"/>
  <c r="L20" i="5"/>
  <c r="Q20" i="5"/>
  <c r="W20" i="5"/>
  <c r="D21" i="5"/>
  <c r="I21" i="5"/>
  <c r="O21" i="5"/>
  <c r="T21" i="5"/>
  <c r="Y21" i="5"/>
  <c r="G22" i="5"/>
  <c r="M22" i="5"/>
  <c r="U22" i="5"/>
  <c r="X22" i="5"/>
  <c r="T22" i="5"/>
  <c r="P22" i="5"/>
  <c r="L22" i="5"/>
  <c r="V22" i="5"/>
  <c r="R22" i="5"/>
  <c r="N22" i="5"/>
  <c r="J22" i="5"/>
  <c r="F22" i="5"/>
  <c r="B22" i="5"/>
  <c r="V21" i="5"/>
  <c r="R21" i="5"/>
  <c r="N21" i="5"/>
  <c r="J21" i="5"/>
  <c r="F21" i="5"/>
  <c r="B21" i="5"/>
  <c r="V20" i="5"/>
  <c r="R20" i="5"/>
  <c r="N20" i="5"/>
  <c r="J20" i="5"/>
  <c r="F20" i="5"/>
  <c r="B20" i="5"/>
  <c r="V19" i="5"/>
  <c r="R19" i="5"/>
  <c r="N19" i="5"/>
  <c r="J19" i="5"/>
  <c r="F19" i="5"/>
  <c r="B19" i="5"/>
  <c r="V18" i="5"/>
  <c r="R18" i="5"/>
  <c r="N18" i="5"/>
  <c r="E17" i="5"/>
  <c r="I17" i="5"/>
  <c r="M17" i="5"/>
  <c r="Q17" i="5"/>
  <c r="U17" i="5"/>
  <c r="Y17" i="5"/>
  <c r="E18" i="5"/>
  <c r="I18" i="5"/>
  <c r="M18" i="5"/>
  <c r="S18" i="5"/>
  <c r="X18" i="5"/>
  <c r="E19" i="5"/>
  <c r="K19" i="5"/>
  <c r="P19" i="5"/>
  <c r="U19" i="5"/>
  <c r="C20" i="5"/>
  <c r="H20" i="5"/>
  <c r="M20" i="5"/>
  <c r="S20" i="5"/>
  <c r="X20" i="5"/>
  <c r="E21" i="5"/>
  <c r="K21" i="5"/>
  <c r="P21" i="5"/>
  <c r="U21" i="5"/>
  <c r="C22" i="5"/>
  <c r="H22" i="5"/>
  <c r="O22" i="5"/>
  <c r="W22" i="5"/>
  <c r="B17" i="5"/>
  <c r="F17" i="5"/>
  <c r="J17" i="5"/>
  <c r="N17" i="5"/>
  <c r="R17" i="5"/>
  <c r="V17" i="5"/>
  <c r="B18" i="5"/>
  <c r="F18" i="5"/>
  <c r="J18" i="5"/>
  <c r="O18" i="5"/>
  <c r="T18" i="5"/>
  <c r="Y18" i="5"/>
  <c r="G19" i="5"/>
  <c r="L19" i="5"/>
  <c r="Q19" i="5"/>
  <c r="W19" i="5"/>
  <c r="D20" i="5"/>
  <c r="I20" i="5"/>
  <c r="O20" i="5"/>
  <c r="T20" i="5"/>
  <c r="Y20" i="5"/>
  <c r="G21" i="5"/>
  <c r="L21" i="5"/>
  <c r="Q21" i="5"/>
  <c r="W21" i="5"/>
  <c r="D22" i="5"/>
  <c r="I22" i="5"/>
  <c r="Q22" i="5"/>
  <c r="Y22" i="5"/>
  <c r="I117" i="5"/>
  <c r="I121" i="5"/>
  <c r="I125" i="5"/>
  <c r="I129" i="5"/>
  <c r="I133" i="5"/>
  <c r="I137" i="5"/>
  <c r="I141" i="5"/>
  <c r="I145" i="5"/>
  <c r="I149" i="5"/>
  <c r="I153" i="5"/>
  <c r="I157" i="5"/>
  <c r="I161" i="5"/>
  <c r="I165" i="5"/>
  <c r="I169" i="5"/>
  <c r="I173" i="5"/>
  <c r="I177" i="5"/>
  <c r="I181" i="5"/>
  <c r="I185" i="5"/>
  <c r="I189" i="5"/>
  <c r="I193" i="5"/>
  <c r="I197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E21" i="2"/>
  <c r="N22" i="2"/>
  <c r="Q17" i="2"/>
  <c r="L20" i="2"/>
  <c r="C19" i="2"/>
  <c r="U21" i="2"/>
  <c r="B22" i="2"/>
  <c r="R17" i="2"/>
  <c r="K18" i="2"/>
  <c r="D19" i="2"/>
  <c r="T19" i="2"/>
  <c r="M20" i="2"/>
  <c r="F21" i="2"/>
  <c r="V21" i="2"/>
  <c r="O22" i="2"/>
  <c r="I17" i="2"/>
  <c r="Y17" i="2"/>
  <c r="R18" i="2"/>
  <c r="K19" i="2"/>
  <c r="D20" i="2"/>
  <c r="T20" i="2"/>
  <c r="M21" i="2"/>
  <c r="F22" i="2"/>
  <c r="Y22" i="2"/>
  <c r="S22" i="2"/>
  <c r="K22" i="2"/>
  <c r="C22" i="2"/>
  <c r="R21" i="2"/>
  <c r="J21" i="2"/>
  <c r="Y20" i="2"/>
  <c r="Q20" i="2"/>
  <c r="I20" i="2"/>
  <c r="X19" i="2"/>
  <c r="P19" i="2"/>
  <c r="H19" i="2"/>
  <c r="W18" i="2"/>
  <c r="O18" i="2"/>
  <c r="G18" i="2"/>
  <c r="V17" i="2"/>
  <c r="N17" i="2"/>
  <c r="F17" i="2"/>
  <c r="B18" i="2"/>
  <c r="C32" i="2"/>
  <c r="R22" i="2"/>
  <c r="J22" i="2"/>
  <c r="Y21" i="2"/>
  <c r="Q21" i="2"/>
  <c r="I21" i="2"/>
  <c r="X20" i="2"/>
  <c r="P20" i="2"/>
  <c r="H20" i="2"/>
  <c r="W19" i="2"/>
  <c r="O19" i="2"/>
  <c r="G19" i="2"/>
  <c r="V18" i="2"/>
  <c r="N18" i="2"/>
  <c r="F18" i="2"/>
  <c r="U17" i="2"/>
  <c r="M17" i="2"/>
  <c r="E17" i="2"/>
  <c r="B17" i="2"/>
  <c r="J17" i="2"/>
  <c r="C18" i="2"/>
  <c r="S18" i="2"/>
  <c r="L19" i="2"/>
  <c r="E20" i="2"/>
  <c r="U20" i="2"/>
  <c r="N21" i="2"/>
  <c r="G22" i="2"/>
  <c r="W22" i="2"/>
  <c r="B19" i="2"/>
  <c r="C17" i="2"/>
  <c r="G17" i="2"/>
  <c r="K17" i="2"/>
  <c r="O17" i="2"/>
  <c r="S17" i="2"/>
  <c r="W17" i="2"/>
  <c r="D18" i="2"/>
  <c r="H18" i="2"/>
  <c r="L18" i="2"/>
  <c r="P18" i="2"/>
  <c r="T18" i="2"/>
  <c r="X18" i="2"/>
  <c r="E19" i="2"/>
  <c r="I19" i="2"/>
  <c r="M19" i="2"/>
  <c r="Q19" i="2"/>
  <c r="U19" i="2"/>
  <c r="Y19" i="2"/>
  <c r="F20" i="2"/>
  <c r="J20" i="2"/>
  <c r="N20" i="2"/>
  <c r="R20" i="2"/>
  <c r="V20" i="2"/>
  <c r="C21" i="2"/>
  <c r="G21" i="2"/>
  <c r="K21" i="2"/>
  <c r="O21" i="2"/>
  <c r="S21" i="2"/>
  <c r="W21" i="2"/>
  <c r="D22" i="2"/>
  <c r="H22" i="2"/>
  <c r="L22" i="2"/>
  <c r="P22" i="2"/>
  <c r="T22" i="2"/>
  <c r="X22" i="2"/>
  <c r="B20" i="2"/>
  <c r="D17" i="2"/>
  <c r="H17" i="2"/>
  <c r="L17" i="2"/>
  <c r="P17" i="2"/>
  <c r="T17" i="2"/>
  <c r="X17" i="2"/>
  <c r="E18" i="2"/>
  <c r="I18" i="2"/>
  <c r="M18" i="2"/>
  <c r="Q18" i="2"/>
  <c r="U18" i="2"/>
  <c r="Y18" i="2"/>
  <c r="F19" i="2"/>
  <c r="J19" i="2"/>
  <c r="N19" i="2"/>
  <c r="R19" i="2"/>
  <c r="V19" i="2"/>
  <c r="C20" i="2"/>
  <c r="G20" i="2"/>
  <c r="K20" i="2"/>
  <c r="O20" i="2"/>
  <c r="S20" i="2"/>
  <c r="W20" i="2"/>
  <c r="D21" i="2"/>
  <c r="H21" i="2"/>
  <c r="L21" i="2"/>
  <c r="P21" i="2"/>
  <c r="T21" i="2"/>
  <c r="X21" i="2"/>
  <c r="E22" i="2"/>
  <c r="I22" i="2"/>
  <c r="M22" i="2"/>
  <c r="Q22" i="2"/>
  <c r="U22" i="2"/>
  <c r="E11" i="1"/>
  <c r="E10" i="1"/>
  <c r="E9" i="1"/>
  <c r="H27" i="1"/>
  <c r="G27" i="1"/>
  <c r="F27" i="1"/>
  <c r="E27" i="1"/>
  <c r="D27" i="1"/>
  <c r="C27" i="1"/>
  <c r="B27" i="1"/>
  <c r="G26" i="1"/>
  <c r="F26" i="1"/>
  <c r="E26" i="1"/>
  <c r="D26" i="1"/>
  <c r="C26" i="1"/>
  <c r="H26" i="1" s="1"/>
  <c r="B26" i="1"/>
  <c r="G25" i="1"/>
  <c r="F25" i="1"/>
  <c r="E25" i="1"/>
  <c r="D25" i="1"/>
  <c r="C25" i="1"/>
  <c r="B25" i="1"/>
  <c r="H25" i="1" s="1"/>
  <c r="G24" i="1"/>
  <c r="F24" i="1"/>
  <c r="E24" i="1"/>
  <c r="D24" i="1"/>
  <c r="C24" i="1"/>
  <c r="B24" i="1"/>
  <c r="H24" i="1" s="1"/>
  <c r="H9" i="1"/>
  <c r="E8" i="1"/>
  <c r="H8" i="1" s="1"/>
  <c r="D62" i="6" l="1"/>
  <c r="J62" i="6" s="1"/>
  <c r="I38" i="6"/>
  <c r="D81" i="6" s="1"/>
  <c r="J81" i="6" s="1"/>
  <c r="I39" i="6"/>
  <c r="E81" i="6" s="1"/>
  <c r="H81" i="6" s="1"/>
  <c r="O38" i="6"/>
  <c r="D71" i="6" s="1"/>
  <c r="J71" i="6" s="1"/>
  <c r="O39" i="6"/>
  <c r="E71" i="6" s="1"/>
  <c r="H71" i="6" s="1"/>
  <c r="Y38" i="6"/>
  <c r="Y39" i="6"/>
  <c r="C39" i="6"/>
  <c r="E68" i="6" s="1"/>
  <c r="H68" i="6" s="1"/>
  <c r="C38" i="6"/>
  <c r="D68" i="6" s="1"/>
  <c r="J68" i="6" s="1"/>
  <c r="V39" i="6"/>
  <c r="V38" i="6"/>
  <c r="L39" i="6"/>
  <c r="E76" i="6" s="1"/>
  <c r="H76" i="6" s="1"/>
  <c r="L38" i="6"/>
  <c r="D76" i="6" s="1"/>
  <c r="J76" i="6" s="1"/>
  <c r="W38" i="6"/>
  <c r="D73" i="6" s="1"/>
  <c r="J73" i="6" s="1"/>
  <c r="W39" i="6"/>
  <c r="E73" i="6" s="1"/>
  <c r="H73" i="6" s="1"/>
  <c r="B39" i="6"/>
  <c r="B38" i="6"/>
  <c r="E62" i="6"/>
  <c r="H62" i="6" s="1"/>
  <c r="Q38" i="6"/>
  <c r="D83" i="6" s="1"/>
  <c r="J83" i="6" s="1"/>
  <c r="Q39" i="6"/>
  <c r="E83" i="6" s="1"/>
  <c r="H83" i="6" s="1"/>
  <c r="U38" i="6"/>
  <c r="D84" i="6" s="1"/>
  <c r="J84" i="6" s="1"/>
  <c r="U39" i="6"/>
  <c r="E84" i="6" s="1"/>
  <c r="H84" i="6" s="1"/>
  <c r="X39" i="6"/>
  <c r="E79" i="6" s="1"/>
  <c r="H79" i="6" s="1"/>
  <c r="X38" i="6"/>
  <c r="D79" i="6" s="1"/>
  <c r="J79" i="6" s="1"/>
  <c r="G38" i="6"/>
  <c r="D69" i="6" s="1"/>
  <c r="J69" i="6" s="1"/>
  <c r="G39" i="6"/>
  <c r="E69" i="6" s="1"/>
  <c r="H69" i="6" s="1"/>
  <c r="J39" i="6"/>
  <c r="E64" i="6" s="1"/>
  <c r="H64" i="6" s="1"/>
  <c r="J38" i="6"/>
  <c r="D64" i="6" s="1"/>
  <c r="J64" i="6" s="1"/>
  <c r="S38" i="6"/>
  <c r="D72" i="6" s="1"/>
  <c r="J72" i="6" s="1"/>
  <c r="S39" i="6"/>
  <c r="E72" i="6" s="1"/>
  <c r="H72" i="6" s="1"/>
  <c r="K38" i="6"/>
  <c r="D70" i="6" s="1"/>
  <c r="J70" i="6" s="1"/>
  <c r="K39" i="6"/>
  <c r="E70" i="6" s="1"/>
  <c r="H70" i="6" s="1"/>
  <c r="I70" i="6" s="1"/>
  <c r="P39" i="6"/>
  <c r="E77" i="6" s="1"/>
  <c r="H77" i="6" s="1"/>
  <c r="P38" i="6"/>
  <c r="D77" i="6" s="1"/>
  <c r="J77" i="6" s="1"/>
  <c r="R39" i="6"/>
  <c r="E66" i="6" s="1"/>
  <c r="H66" i="6" s="1"/>
  <c r="R38" i="6"/>
  <c r="D66" i="6" s="1"/>
  <c r="J66" i="6" s="1"/>
  <c r="F39" i="6"/>
  <c r="E63" i="6" s="1"/>
  <c r="H63" i="6" s="1"/>
  <c r="F38" i="6"/>
  <c r="D63" i="6" s="1"/>
  <c r="J63" i="6" s="1"/>
  <c r="H39" i="6"/>
  <c r="E75" i="6" s="1"/>
  <c r="H75" i="6" s="1"/>
  <c r="H38" i="6"/>
  <c r="D75" i="6" s="1"/>
  <c r="J75" i="6" s="1"/>
  <c r="E38" i="6"/>
  <c r="D80" i="6" s="1"/>
  <c r="J80" i="6" s="1"/>
  <c r="E39" i="6"/>
  <c r="E80" i="6" s="1"/>
  <c r="H80" i="6" s="1"/>
  <c r="N39" i="6"/>
  <c r="E65" i="6" s="1"/>
  <c r="H65" i="6" s="1"/>
  <c r="N38" i="6"/>
  <c r="D65" i="6" s="1"/>
  <c r="J65" i="6" s="1"/>
  <c r="D38" i="6"/>
  <c r="D74" i="6" s="1"/>
  <c r="J74" i="6" s="1"/>
  <c r="D39" i="6"/>
  <c r="E74" i="6" s="1"/>
  <c r="H74" i="6" s="1"/>
  <c r="T39" i="6"/>
  <c r="E78" i="6" s="1"/>
  <c r="H78" i="6" s="1"/>
  <c r="T38" i="6"/>
  <c r="D78" i="6" s="1"/>
  <c r="J78" i="6" s="1"/>
  <c r="M38" i="6"/>
  <c r="D82" i="6" s="1"/>
  <c r="J82" i="6" s="1"/>
  <c r="M39" i="6"/>
  <c r="E82" i="6" s="1"/>
  <c r="H82" i="6" s="1"/>
  <c r="B77" i="11"/>
  <c r="G24" i="5"/>
  <c r="E39" i="5" s="1"/>
  <c r="G39" i="5" s="1"/>
  <c r="K24" i="5"/>
  <c r="E40" i="5" s="1"/>
  <c r="G40" i="5" s="1"/>
  <c r="C24" i="5"/>
  <c r="E38" i="5" s="1"/>
  <c r="G38" i="5" s="1"/>
  <c r="S24" i="5"/>
  <c r="E42" i="5" s="1"/>
  <c r="G42" i="5" s="1"/>
  <c r="W24" i="5"/>
  <c r="E43" i="5" s="1"/>
  <c r="G43" i="5" s="1"/>
  <c r="G23" i="5"/>
  <c r="D39" i="5" s="1"/>
  <c r="F39" i="5" s="1"/>
  <c r="O23" i="5"/>
  <c r="D41" i="5" s="1"/>
  <c r="F41" i="5" s="1"/>
  <c r="V24" i="5"/>
  <c r="E37" i="5" s="1"/>
  <c r="G37" i="5" s="1"/>
  <c r="V23" i="5"/>
  <c r="D37" i="5" s="1"/>
  <c r="F37" i="5" s="1"/>
  <c r="F24" i="5"/>
  <c r="E33" i="5" s="1"/>
  <c r="G33" i="5" s="1"/>
  <c r="F23" i="5"/>
  <c r="D33" i="5" s="1"/>
  <c r="F33" i="5" s="1"/>
  <c r="U24" i="5"/>
  <c r="E54" i="5" s="1"/>
  <c r="G54" i="5" s="1"/>
  <c r="U23" i="5"/>
  <c r="D54" i="5" s="1"/>
  <c r="F54" i="5" s="1"/>
  <c r="E24" i="5"/>
  <c r="E50" i="5" s="1"/>
  <c r="G50" i="5" s="1"/>
  <c r="E23" i="5"/>
  <c r="D50" i="5" s="1"/>
  <c r="F50" i="5" s="1"/>
  <c r="P24" i="5"/>
  <c r="E47" i="5" s="1"/>
  <c r="G47" i="5" s="1"/>
  <c r="P23" i="5"/>
  <c r="D47" i="5" s="1"/>
  <c r="F47" i="5" s="1"/>
  <c r="S23" i="5"/>
  <c r="D42" i="5" s="1"/>
  <c r="F42" i="5" s="1"/>
  <c r="O24" i="5"/>
  <c r="E41" i="5" s="1"/>
  <c r="G41" i="5" s="1"/>
  <c r="R24" i="5"/>
  <c r="E36" i="5" s="1"/>
  <c r="G36" i="5" s="1"/>
  <c r="R23" i="5"/>
  <c r="D36" i="5" s="1"/>
  <c r="F36" i="5" s="1"/>
  <c r="D32" i="5"/>
  <c r="F32" i="5" s="1"/>
  <c r="B24" i="5"/>
  <c r="B23" i="5"/>
  <c r="E32" i="5"/>
  <c r="G32" i="5" s="1"/>
  <c r="Q24" i="5"/>
  <c r="E53" i="5" s="1"/>
  <c r="G53" i="5" s="1"/>
  <c r="Q23" i="5"/>
  <c r="D53" i="5" s="1"/>
  <c r="F53" i="5" s="1"/>
  <c r="L24" i="5"/>
  <c r="E46" i="5" s="1"/>
  <c r="G46" i="5" s="1"/>
  <c r="L23" i="5"/>
  <c r="D46" i="5" s="1"/>
  <c r="F46" i="5" s="1"/>
  <c r="C23" i="5"/>
  <c r="D38" i="5" s="1"/>
  <c r="F38" i="5" s="1"/>
  <c r="K23" i="5"/>
  <c r="D40" i="5" s="1"/>
  <c r="F40" i="5" s="1"/>
  <c r="N24" i="5"/>
  <c r="E35" i="5" s="1"/>
  <c r="G35" i="5" s="1"/>
  <c r="N23" i="5"/>
  <c r="D35" i="5" s="1"/>
  <c r="F35" i="5" s="1"/>
  <c r="W23" i="5"/>
  <c r="D43" i="5" s="1"/>
  <c r="F43" i="5" s="1"/>
  <c r="M24" i="5"/>
  <c r="E52" i="5" s="1"/>
  <c r="G52" i="5" s="1"/>
  <c r="M23" i="5"/>
  <c r="D52" i="5" s="1"/>
  <c r="F52" i="5" s="1"/>
  <c r="X24" i="5"/>
  <c r="E49" i="5" s="1"/>
  <c r="G49" i="5" s="1"/>
  <c r="X23" i="5"/>
  <c r="D49" i="5" s="1"/>
  <c r="F49" i="5" s="1"/>
  <c r="H24" i="5"/>
  <c r="E45" i="5" s="1"/>
  <c r="G45" i="5" s="1"/>
  <c r="H23" i="5"/>
  <c r="D45" i="5" s="1"/>
  <c r="F45" i="5" s="1"/>
  <c r="J24" i="5"/>
  <c r="E34" i="5" s="1"/>
  <c r="G34" i="5" s="1"/>
  <c r="J23" i="5"/>
  <c r="D34" i="5" s="1"/>
  <c r="F34" i="5" s="1"/>
  <c r="Y24" i="5"/>
  <c r="Y23" i="5"/>
  <c r="I24" i="5"/>
  <c r="E51" i="5" s="1"/>
  <c r="G51" i="5" s="1"/>
  <c r="I23" i="5"/>
  <c r="D51" i="5" s="1"/>
  <c r="F51" i="5" s="1"/>
  <c r="T24" i="5"/>
  <c r="E48" i="5" s="1"/>
  <c r="G48" i="5" s="1"/>
  <c r="T23" i="5"/>
  <c r="D48" i="5" s="1"/>
  <c r="F48" i="5" s="1"/>
  <c r="D24" i="5"/>
  <c r="E44" i="5" s="1"/>
  <c r="G44" i="5" s="1"/>
  <c r="D23" i="5"/>
  <c r="D44" i="5" s="1"/>
  <c r="F44" i="5" s="1"/>
  <c r="D32" i="2"/>
  <c r="F32" i="2" s="1"/>
  <c r="E32" i="2"/>
  <c r="G32" i="2" s="1"/>
  <c r="B24" i="2"/>
  <c r="H11" i="1"/>
  <c r="D35" i="1"/>
  <c r="I68" i="6" l="1"/>
  <c r="I78" i="6"/>
  <c r="I65" i="6"/>
  <c r="I75" i="6"/>
  <c r="I66" i="6"/>
  <c r="I64" i="6"/>
  <c r="I79" i="6"/>
  <c r="I73" i="6"/>
  <c r="I81" i="6"/>
  <c r="I76" i="6"/>
  <c r="I82" i="6"/>
  <c r="I74" i="6"/>
  <c r="I80" i="6"/>
  <c r="I72" i="6"/>
  <c r="I69" i="6"/>
  <c r="I84" i="6"/>
  <c r="I62" i="6"/>
  <c r="H85" i="6"/>
  <c r="I83" i="6"/>
  <c r="I63" i="6"/>
  <c r="I77" i="6"/>
  <c r="B89" i="6"/>
  <c r="B88" i="6"/>
  <c r="B90" i="6" s="1"/>
  <c r="I71" i="6"/>
  <c r="B58" i="5"/>
  <c r="B60" i="5" s="1"/>
  <c r="B59" i="5"/>
  <c r="F35" i="1"/>
  <c r="G9" i="1"/>
  <c r="C35" i="1"/>
  <c r="B35" i="1"/>
  <c r="E35" i="1"/>
  <c r="H10" i="1"/>
  <c r="B4" i="1"/>
  <c r="I85" i="6" l="1"/>
  <c r="B91" i="6"/>
  <c r="B61" i="5"/>
  <c r="I9" i="1"/>
  <c r="I8" i="1"/>
  <c r="G34" i="1"/>
  <c r="G10" i="1"/>
  <c r="B34" i="1"/>
  <c r="F34" i="1"/>
  <c r="D34" i="1"/>
  <c r="C34" i="1"/>
  <c r="E34" i="1"/>
  <c r="I10" i="1" l="1"/>
  <c r="J10" i="1" s="1"/>
  <c r="J9" i="1" s="1"/>
  <c r="J8" i="1" s="1"/>
  <c r="F33" i="1"/>
  <c r="G11" i="1"/>
  <c r="E33" i="1"/>
  <c r="B33" i="1"/>
  <c r="G33" i="1"/>
  <c r="D33" i="1"/>
  <c r="C33" i="1"/>
  <c r="F32" i="1" l="1"/>
  <c r="G32" i="1"/>
  <c r="C32" i="1"/>
  <c r="D32" i="1"/>
  <c r="E32" i="1"/>
  <c r="F69" i="2" l="1"/>
  <c r="H10" i="2" l="1"/>
  <c r="C45" i="2" s="1"/>
  <c r="I10" i="2"/>
  <c r="C51" i="2" s="1"/>
  <c r="J10" i="2"/>
  <c r="C34" i="2" s="1"/>
  <c r="K10" i="2"/>
  <c r="C40" i="2" s="1"/>
  <c r="L10" i="2"/>
  <c r="C46" i="2" s="1"/>
  <c r="M10" i="2"/>
  <c r="C52" i="2" s="1"/>
  <c r="N10" i="2"/>
  <c r="C35" i="2" s="1"/>
  <c r="O10" i="2"/>
  <c r="C41" i="2" s="1"/>
  <c r="P10" i="2"/>
  <c r="C47" i="2" s="1"/>
  <c r="Q10" i="2"/>
  <c r="C53" i="2" s="1"/>
  <c r="R10" i="2"/>
  <c r="C36" i="2" s="1"/>
  <c r="S10" i="2"/>
  <c r="C42" i="2" s="1"/>
  <c r="T10" i="2"/>
  <c r="C48" i="2" s="1"/>
  <c r="U10" i="2"/>
  <c r="C54" i="2" s="1"/>
  <c r="V10" i="2"/>
  <c r="C37" i="2" s="1"/>
  <c r="W10" i="2"/>
  <c r="C43" i="2" s="1"/>
  <c r="X10" i="2"/>
  <c r="C49" i="2" s="1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88" i="2" l="1"/>
  <c r="B87" i="2"/>
  <c r="F190" i="2"/>
  <c r="F191" i="2"/>
  <c r="F192" i="2"/>
  <c r="F193" i="2"/>
  <c r="F194" i="2"/>
  <c r="F195" i="2"/>
  <c r="F196" i="2"/>
  <c r="F197" i="2"/>
  <c r="F198" i="2"/>
  <c r="F199" i="2"/>
  <c r="F171" i="2"/>
  <c r="F172" i="2"/>
  <c r="F173" i="2"/>
  <c r="F174" i="2"/>
  <c r="I174" i="2"/>
  <c r="F175" i="2"/>
  <c r="F176" i="2"/>
  <c r="F177" i="2"/>
  <c r="F178" i="2"/>
  <c r="I178" i="2"/>
  <c r="F179" i="2"/>
  <c r="F180" i="2"/>
  <c r="F181" i="2"/>
  <c r="F182" i="2"/>
  <c r="I182" i="2"/>
  <c r="F183" i="2"/>
  <c r="F184" i="2"/>
  <c r="F185" i="2"/>
  <c r="F186" i="2"/>
  <c r="I186" i="2"/>
  <c r="F187" i="2"/>
  <c r="F188" i="2"/>
  <c r="F189" i="2"/>
  <c r="F170" i="2"/>
  <c r="I170" i="2"/>
  <c r="I187" i="2" l="1"/>
  <c r="I183" i="2"/>
  <c r="I179" i="2"/>
  <c r="I175" i="2"/>
  <c r="I188" i="2"/>
  <c r="I184" i="2"/>
  <c r="I180" i="2"/>
  <c r="I176" i="2"/>
  <c r="I172" i="2"/>
  <c r="I171" i="2"/>
  <c r="I197" i="2"/>
  <c r="I193" i="2"/>
  <c r="I189" i="2"/>
  <c r="I185" i="2"/>
  <c r="I181" i="2"/>
  <c r="I177" i="2"/>
  <c r="I173" i="2"/>
  <c r="I198" i="2"/>
  <c r="I194" i="2"/>
  <c r="I190" i="2"/>
  <c r="I199" i="2"/>
  <c r="I195" i="2"/>
  <c r="I191" i="2"/>
  <c r="I196" i="2"/>
  <c r="I192" i="2"/>
  <c r="I83" i="2" l="1"/>
  <c r="I75" i="2"/>
  <c r="I71" i="2"/>
  <c r="I163" i="2"/>
  <c r="I155" i="2"/>
  <c r="I147" i="2"/>
  <c r="I135" i="2"/>
  <c r="I131" i="2"/>
  <c r="I123" i="2"/>
  <c r="I119" i="2"/>
  <c r="I111" i="2"/>
  <c r="I107" i="2"/>
  <c r="I99" i="2"/>
  <c r="I91" i="2"/>
  <c r="I87" i="2"/>
  <c r="I79" i="2"/>
  <c r="I167" i="2"/>
  <c r="I159" i="2"/>
  <c r="I151" i="2"/>
  <c r="I143" i="2"/>
  <c r="I139" i="2"/>
  <c r="I127" i="2"/>
  <c r="I115" i="2"/>
  <c r="I103" i="2"/>
  <c r="I95" i="2"/>
  <c r="I86" i="2"/>
  <c r="I78" i="2"/>
  <c r="I70" i="2"/>
  <c r="I162" i="2"/>
  <c r="I154" i="2"/>
  <c r="I146" i="2"/>
  <c r="I138" i="2"/>
  <c r="I130" i="2"/>
  <c r="I122" i="2"/>
  <c r="I114" i="2"/>
  <c r="I106" i="2"/>
  <c r="I102" i="2"/>
  <c r="I94" i="2"/>
  <c r="I90" i="2"/>
  <c r="I89" i="2"/>
  <c r="I85" i="2"/>
  <c r="I81" i="2"/>
  <c r="I77" i="2"/>
  <c r="I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2" i="2"/>
  <c r="I74" i="2"/>
  <c r="I166" i="2"/>
  <c r="I158" i="2"/>
  <c r="I150" i="2"/>
  <c r="I142" i="2"/>
  <c r="I134" i="2"/>
  <c r="I126" i="2"/>
  <c r="I118" i="2"/>
  <c r="I110" i="2"/>
  <c r="I98" i="2"/>
  <c r="I88" i="2"/>
  <c r="I84" i="2"/>
  <c r="I80" i="2"/>
  <c r="I76" i="2"/>
  <c r="I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I69" i="2"/>
  <c r="X24" i="2" l="1"/>
  <c r="E49" i="2" s="1"/>
  <c r="G49" i="2" s="1"/>
  <c r="X23" i="2"/>
  <c r="D49" i="2" s="1"/>
  <c r="F49" i="2" s="1"/>
  <c r="I23" i="2"/>
  <c r="D51" i="2" s="1"/>
  <c r="F51" i="2" s="1"/>
  <c r="I24" i="2"/>
  <c r="E51" i="2" s="1"/>
  <c r="G51" i="2" s="1"/>
  <c r="J24" i="2"/>
  <c r="E34" i="2" s="1"/>
  <c r="G34" i="2" s="1"/>
  <c r="J23" i="2"/>
  <c r="D34" i="2" s="1"/>
  <c r="F34" i="2" s="1"/>
  <c r="E23" i="2"/>
  <c r="D50" i="2" s="1"/>
  <c r="F50" i="2" s="1"/>
  <c r="E24" i="2"/>
  <c r="E50" i="2" s="1"/>
  <c r="G50" i="2" s="1"/>
  <c r="K24" i="2"/>
  <c r="E40" i="2" s="1"/>
  <c r="G40" i="2" s="1"/>
  <c r="K23" i="2"/>
  <c r="D40" i="2" s="1"/>
  <c r="F40" i="2" s="1"/>
  <c r="Y23" i="2"/>
  <c r="Y24" i="2"/>
  <c r="H23" i="2"/>
  <c r="D45" i="2" s="1"/>
  <c r="F45" i="2" s="1"/>
  <c r="H24" i="2"/>
  <c r="E45" i="2" s="1"/>
  <c r="G45" i="2" s="1"/>
  <c r="V24" i="2"/>
  <c r="E37" i="2" s="1"/>
  <c r="G37" i="2" s="1"/>
  <c r="V23" i="2"/>
  <c r="D37" i="2" s="1"/>
  <c r="F37" i="2" s="1"/>
  <c r="W24" i="2"/>
  <c r="E43" i="2" s="1"/>
  <c r="G43" i="2" s="1"/>
  <c r="W23" i="2"/>
  <c r="D43" i="2" s="1"/>
  <c r="F43" i="2" s="1"/>
  <c r="Q23" i="2"/>
  <c r="D53" i="2" s="1"/>
  <c r="F53" i="2" s="1"/>
  <c r="Q24" i="2"/>
  <c r="E53" i="2" s="1"/>
  <c r="G53" i="2" s="1"/>
  <c r="N23" i="2"/>
  <c r="D35" i="2" s="1"/>
  <c r="F35" i="2" s="1"/>
  <c r="N24" i="2"/>
  <c r="E35" i="2" s="1"/>
  <c r="G35" i="2" s="1"/>
  <c r="M23" i="2"/>
  <c r="D52" i="2" s="1"/>
  <c r="F52" i="2" s="1"/>
  <c r="M24" i="2"/>
  <c r="E52" i="2" s="1"/>
  <c r="G52" i="2" s="1"/>
  <c r="O24" i="2"/>
  <c r="E41" i="2" s="1"/>
  <c r="G41" i="2" s="1"/>
  <c r="O23" i="2"/>
  <c r="D41" i="2" s="1"/>
  <c r="F41" i="2" s="1"/>
  <c r="T24" i="2"/>
  <c r="E48" i="2" s="1"/>
  <c r="G48" i="2" s="1"/>
  <c r="T23" i="2"/>
  <c r="D48" i="2" s="1"/>
  <c r="F48" i="2" s="1"/>
  <c r="L24" i="2"/>
  <c r="E46" i="2" s="1"/>
  <c r="G46" i="2" s="1"/>
  <c r="L23" i="2"/>
  <c r="D46" i="2" s="1"/>
  <c r="F46" i="2" s="1"/>
  <c r="F23" i="2"/>
  <c r="D33" i="2" s="1"/>
  <c r="F33" i="2" s="1"/>
  <c r="F24" i="2"/>
  <c r="E33" i="2" s="1"/>
  <c r="G33" i="2" s="1"/>
  <c r="G24" i="2"/>
  <c r="E39" i="2" s="1"/>
  <c r="G39" i="2" s="1"/>
  <c r="G23" i="2"/>
  <c r="D39" i="2" s="1"/>
  <c r="F39" i="2" s="1"/>
  <c r="P23" i="2"/>
  <c r="D47" i="2" s="1"/>
  <c r="F47" i="2" s="1"/>
  <c r="P24" i="2"/>
  <c r="E47" i="2" s="1"/>
  <c r="G47" i="2" s="1"/>
  <c r="D24" i="2"/>
  <c r="E44" i="2" s="1"/>
  <c r="G44" i="2" s="1"/>
  <c r="D23" i="2"/>
  <c r="D44" i="2" s="1"/>
  <c r="F44" i="2" s="1"/>
  <c r="U23" i="2"/>
  <c r="D54" i="2" s="1"/>
  <c r="F54" i="2" s="1"/>
  <c r="U24" i="2"/>
  <c r="E54" i="2" s="1"/>
  <c r="G54" i="2" s="1"/>
  <c r="R24" i="2"/>
  <c r="E36" i="2" s="1"/>
  <c r="G36" i="2" s="1"/>
  <c r="R23" i="2"/>
  <c r="D36" i="2" s="1"/>
  <c r="F36" i="2" s="1"/>
  <c r="C24" i="2"/>
  <c r="E38" i="2" s="1"/>
  <c r="G38" i="2" s="1"/>
  <c r="C23" i="2"/>
  <c r="D38" i="2" s="1"/>
  <c r="F38" i="2" s="1"/>
  <c r="S24" i="2"/>
  <c r="E42" i="2" s="1"/>
  <c r="G42" i="2" s="1"/>
  <c r="S23" i="2"/>
  <c r="D42" i="2" s="1"/>
  <c r="F42" i="2" s="1"/>
  <c r="B23" i="2"/>
  <c r="B59" i="2" l="1"/>
  <c r="B58" i="2"/>
  <c r="B60" i="2" s="1"/>
  <c r="B61" i="2" l="1"/>
</calcChain>
</file>

<file path=xl/sharedStrings.xml><?xml version="1.0" encoding="utf-8"?>
<sst xmlns="http://schemas.openxmlformats.org/spreadsheetml/2006/main" count="3182" uniqueCount="205">
  <si>
    <t>Cell dilutions</t>
  </si>
  <si>
    <t>Table 1. Dilution series for cell suspensions A-D.</t>
  </si>
  <si>
    <t>Cell suspension</t>
  </si>
  <si>
    <t>Volume Delft medium (mL)</t>
  </si>
  <si>
    <t>Final OD</t>
  </si>
  <si>
    <t>D</t>
  </si>
  <si>
    <t>–</t>
  </si>
  <si>
    <t>C</t>
  </si>
  <si>
    <t>B</t>
  </si>
  <si>
    <t>A</t>
  </si>
  <si>
    <t>Table 2. Volume of cell suspension (µL) added in each well.</t>
  </si>
  <si>
    <t>Table 3. Volume of Delft medium (µL) added in each well.</t>
  </si>
  <si>
    <t>Table 4. Final OD in each well.</t>
  </si>
  <si>
    <r>
      <t>OD</t>
    </r>
    <r>
      <rPr>
        <b/>
        <i/>
        <vertAlign val="subscript"/>
        <sz val="11"/>
        <color theme="1"/>
        <rFont val="Calibri"/>
        <family val="2"/>
        <scheme val="minor"/>
      </rPr>
      <t>init</t>
    </r>
  </si>
  <si>
    <t>RAW DATA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</si>
  <si>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</si>
  <si>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</si>
  <si>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</si>
  <si>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</si>
  <si>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</si>
  <si>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</si>
  <si>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</si>
  <si>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</si>
  <si>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</si>
  <si>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</si>
  <si>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</si>
  <si>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</si>
  <si>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</si>
  <si>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</si>
  <si>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</si>
  <si>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</si>
  <si>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</si>
  <si>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</si>
  <si>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</si>
  <si>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</si>
  <si>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</si>
  <si>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</si>
  <si>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</si>
  <si>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</si>
  <si>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Average G-value</t>
  </si>
  <si>
    <t>OD-value</t>
  </si>
  <si>
    <t>CALIBRATION</t>
  </si>
  <si>
    <t>Name</t>
  </si>
  <si>
    <t>Corrected G-value</t>
  </si>
  <si>
    <t>Standard deviation</t>
  </si>
  <si>
    <t>Corrected G-values</t>
  </si>
  <si>
    <t>Average corrected G-value</t>
  </si>
  <si>
    <t>SD</t>
  </si>
  <si>
    <t>General model:</t>
  </si>
  <si>
    <t xml:space="preserve">     f(x) = a*x/(b+x)</t>
  </si>
  <si>
    <t>Coefficients (with 95% confidence bounds):</t>
  </si>
  <si>
    <t>Goodness of fit:</t>
  </si>
  <si>
    <t xml:space="preserve">       a =</t>
  </si>
  <si>
    <t xml:space="preserve">       b =</t>
  </si>
  <si>
    <t>OD600</t>
  </si>
  <si>
    <t>OD600/G-values</t>
  </si>
  <si>
    <t>MATLAB non-linear regression</t>
  </si>
  <si>
    <t>Hanes-Wolf plot</t>
  </si>
  <si>
    <t>Slope</t>
  </si>
  <si>
    <t>Intercept</t>
  </si>
  <si>
    <t>Calculated</t>
  </si>
  <si>
    <t>Low CI</t>
  </si>
  <si>
    <t>High CI</t>
  </si>
  <si>
    <t>CI (%)</t>
  </si>
  <si>
    <t>OD = (b*G-value)/(a - G-value)</t>
  </si>
  <si>
    <t>Equation for converting corrected G-values to OD</t>
  </si>
  <si>
    <t>Delft medium (mL)</t>
  </si>
  <si>
    <t>Volume cell suspension (mL)</t>
  </si>
  <si>
    <t>Initial total volume (mL)</t>
  </si>
  <si>
    <t>Final volume (mL)</t>
  </si>
  <si>
    <t>DF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</si>
  <si>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 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 =</t>
    </r>
  </si>
  <si>
    <t>Suspension D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</si>
  <si>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</t>
    </r>
    <r>
      <rPr>
        <i/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</si>
  <si>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Suspension C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</si>
  <si>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 xml:space="preserve">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</si>
  <si>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Suspension B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</si>
  <si>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</si>
  <si>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Position</t>
  </si>
  <si>
    <t>1-1</t>
  </si>
  <si>
    <t>1-2</t>
  </si>
  <si>
    <t>2-1</t>
  </si>
  <si>
    <t>2-2</t>
  </si>
  <si>
    <t>3-1</t>
  </si>
  <si>
    <t>3-2</t>
  </si>
  <si>
    <t>Blank</t>
  </si>
  <si>
    <t>w</t>
  </si>
  <si>
    <t xml:space="preserve">       a =       139.3  (138.4, 140.2)</t>
  </si>
  <si>
    <t xml:space="preserve">       b =       4.441  (4.216, 4.666)</t>
  </si>
  <si>
    <t xml:space="preserve">  SSE: 6.864</t>
  </si>
  <si>
    <t xml:space="preserve">  R-square: 0.9986</t>
  </si>
  <si>
    <t xml:space="preserve">  Adjusted R-square: 0.9986</t>
  </si>
  <si>
    <t xml:space="preserve">  RMSE: 0.5717</t>
  </si>
  <si>
    <t xml:space="preserve">       a =       140.1  (139, 141.1)</t>
  </si>
  <si>
    <t xml:space="preserve">       b =       4.675  (4.438, 4.913)</t>
  </si>
  <si>
    <t xml:space="preserve">  SSE: 9.198</t>
  </si>
  <si>
    <t xml:space="preserve">  R-square: 0.9983</t>
  </si>
  <si>
    <t xml:space="preserve">  Adjusted R-square: 0.9982</t>
  </si>
  <si>
    <t xml:space="preserve">  RMSE: 0.6618</t>
  </si>
  <si>
    <t>Scanner 1 ON Scanner 2 OFF</t>
  </si>
  <si>
    <t>Scanner 1 ON Scanner 2 ON</t>
  </si>
  <si>
    <t>Average G-value scanner 2 OFF</t>
  </si>
  <si>
    <t>Average G-value Scanner 2 ON</t>
  </si>
  <si>
    <t>Average G-value Scanner 1</t>
  </si>
  <si>
    <t>Average G-value Scanner 2</t>
  </si>
  <si>
    <t>Residual</t>
  </si>
  <si>
    <t>OD VALUES</t>
  </si>
  <si>
    <t>Blank (corrected)</t>
  </si>
  <si>
    <t>Weights</t>
  </si>
  <si>
    <t>OD600/G-value</t>
  </si>
  <si>
    <t>Blank scanner 1</t>
  </si>
  <si>
    <t>Blank scanner 2</t>
  </si>
  <si>
    <t>p-value</t>
  </si>
  <si>
    <t>Scanner 1 Blanks</t>
  </si>
  <si>
    <t>Scanner 2 Blanks</t>
  </si>
  <si>
    <t>Blanks (OD600 = 0)</t>
  </si>
  <si>
    <t>Group</t>
  </si>
  <si>
    <t>Scanner 1</t>
  </si>
  <si>
    <t>Scanner 2</t>
  </si>
  <si>
    <t>ON</t>
  </si>
  <si>
    <t>OFF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</si>
  <si>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</si>
  <si>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</si>
  <si>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</si>
  <si>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</si>
  <si>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</si>
  <si>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</si>
  <si>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</si>
  <si>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</si>
  <si>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</si>
  <si>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</si>
  <si>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</si>
  <si>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</si>
  <si>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</si>
  <si>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</si>
  <si>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</si>
  <si>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</si>
  <si>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</si>
  <si>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</si>
  <si>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</si>
  <si>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 xml:space="preserve">OD600 = </t>
  </si>
  <si>
    <t>P-values</t>
  </si>
  <si>
    <t>Samples</t>
  </si>
  <si>
    <t>Blank SD</t>
  </si>
  <si>
    <t>Blank mean</t>
  </si>
  <si>
    <t>Normalized G-values</t>
  </si>
  <si>
    <t>Data  geometric mean</t>
  </si>
  <si>
    <t>Data SD</t>
  </si>
  <si>
    <t>G-value/OD600</t>
  </si>
  <si>
    <t>CI</t>
  </si>
  <si>
    <t>SD^(-2)</t>
  </si>
  <si>
    <t>Nonlinear regression model:</t>
  </si>
  <si>
    <t xml:space="preserve">    y ~ b1*x/(b2 + x)</t>
  </si>
  <si>
    <t>Estimated Coefficients:</t>
  </si>
  <si>
    <t xml:space="preserve">          Estimate    SE         tStat     pValue    </t>
  </si>
  <si>
    <t>Number of observations: 23, Error degrees of freedom: 21</t>
  </si>
  <si>
    <t>Confidence bounds of regression line</t>
  </si>
  <si>
    <t>Confidence bounds of new observations</t>
  </si>
  <si>
    <t xml:space="preserve">    y ~ b1 + (b2 - b1)/(1 + exp( - b3*(x - b4)))^(1/b5)</t>
  </si>
  <si>
    <t>R-Squared: 0.999,  Adjusted R-Squared 0.999</t>
  </si>
  <si>
    <t>OD = (ln( ((G-b1)/(b2-b1)^(-b5) - 1) - b3*b4)/-b3</t>
  </si>
  <si>
    <t>ln(OD)</t>
  </si>
  <si>
    <t>G-value</t>
  </si>
  <si>
    <t xml:space="preserve">          Estimate    SE          tStat     pValue    </t>
  </si>
  <si>
    <t xml:space="preserve">    b1    68.048        1.9153    35.529    4.0054e-18</t>
  </si>
  <si>
    <t xml:space="preserve">    b2    202.39       0.77287    261.86     1.095e-33</t>
  </si>
  <si>
    <t xml:space="preserve">    b3    1.2789      0.079011    16.187    3.5824e-12</t>
  </si>
  <si>
    <t xml:space="preserve">    b4    2.0689       0.16703    12.387     3.024e-10</t>
  </si>
  <si>
    <t xml:space="preserve">    b5    1.5364       0.25459    6.0348    1.0496e-05</t>
  </si>
  <si>
    <t>Number of observations: 23, Error degrees of freedom: 18</t>
  </si>
  <si>
    <t>Root Mean Squared Error: 0.701</t>
  </si>
  <si>
    <t>F-statistic vs. zero model: 3.2e+05, p-value = 7.18e-44</t>
  </si>
  <si>
    <t>Predicted ln(OD)</t>
  </si>
  <si>
    <t>Lowest value</t>
  </si>
  <si>
    <t>Highest value</t>
  </si>
  <si>
    <t>Inf</t>
  </si>
  <si>
    <t>Predicted OD</t>
  </si>
  <si>
    <t>CEN.PK113-7D: pH 3.5</t>
  </si>
  <si>
    <t>Time (h)</t>
  </si>
  <si>
    <t>OD</t>
  </si>
  <si>
    <t>OD Low</t>
  </si>
  <si>
    <t>OD High</t>
  </si>
  <si>
    <t>Monod model</t>
  </si>
  <si>
    <t>Logistic model</t>
  </si>
  <si>
    <t>Error Low</t>
  </si>
  <si>
    <t>Error High</t>
  </si>
  <si>
    <t>CEN.PK113-7D: pH 5.5 &amp; 200 g/L glucose</t>
  </si>
  <si>
    <t xml:space="preserve">    b1     148.8      0.64239    231.63    2.8609e-37</t>
  </si>
  <si>
    <t xml:space="preserve">    b2    4.6114      0.17904    25.757    2.2612e-17</t>
  </si>
  <si>
    <t>Root Mean Squared Error: 1.49</t>
  </si>
  <si>
    <t>R-Squared: 0.997,  Adjusted R-Squared 0.996</t>
  </si>
  <si>
    <t>F-statistic vs. zero model: 8.96e+04, p-value = 5.29e-42</t>
  </si>
  <si>
    <t xml:space="preserve">          Estimate    SE        tStat     pValue    </t>
  </si>
  <si>
    <t>Number of observations: 17, Error degrees of freedom: 15</t>
  </si>
  <si>
    <t>Root Mean Squared Error: 3.73</t>
  </si>
  <si>
    <t>R-Squared: 0.974,  Adjusted R-Squared 0.972</t>
  </si>
  <si>
    <t>F-statistic vs. zero model: 3.23e+03, p-value = 1.74e-20</t>
  </si>
  <si>
    <t xml:space="preserve">    b1    145.31      3.9651    36.648    7.5241e-13</t>
  </si>
  <si>
    <t xml:space="preserve">    b2    26.049      1.5568    16.733    3.5882e-09</t>
  </si>
  <si>
    <t xml:space="preserve">    b1    156.98      3.1067    50.531    2.2411e-14</t>
  </si>
  <si>
    <t xml:space="preserve">    b2    24.259      1.1255    21.553    2.3924e-10</t>
  </si>
  <si>
    <t>Number of observations: 13, Error degrees of freedom: 11</t>
  </si>
  <si>
    <t>Root Mean Squared Error: 1.21</t>
  </si>
  <si>
    <t>R-Squared: 0.997,  Adjusted R-Squared 0.997</t>
  </si>
  <si>
    <t>F-statistic vs. zero model: 3.69e+04, p-value = 9.01e-22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</si>
</sst>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17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22" applyNumberFormat="0" applyAlignment="0" applyProtection="0"/>
    <xf numFmtId="0" fontId="21" fillId="7" borderId="23" applyNumberFormat="0" applyAlignment="0" applyProtection="0"/>
    <xf numFmtId="0" fontId="22" fillId="7" borderId="22" applyNumberFormat="0" applyAlignment="0" applyProtection="0"/>
    <xf numFmtId="0" fontId="23" fillId="0" borderId="24" applyNumberFormat="0" applyFill="0" applyAlignment="0" applyProtection="0"/>
    <xf numFmtId="0" fontId="24" fillId="8" borderId="25" applyNumberFormat="0" applyAlignment="0" applyProtection="0"/>
    <xf numFmtId="0" fontId="25" fillId="0" borderId="0" applyNumberFormat="0" applyFill="0" applyBorder="0" applyAlignment="0" applyProtection="0"/>
    <xf numFmtId="0" fontId="14" fillId="9" borderId="26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27" applyNumberFormat="0" applyFill="0" applyAlignment="0" applyProtection="0"/>
    <xf numFmtId="0" fontId="27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7" fillId="33" borderId="0" applyNumberFormat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right"/>
    </xf>
    <xf numFmtId="2" fontId="1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4" fontId="1" fillId="0" borderId="0" xfId="0" applyNumberFormat="1" applyFont="1"/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1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0" xfId="0" applyFill="1" applyBorder="1" applyAlignment="1"/>
    <xf numFmtId="0" fontId="13" fillId="0" borderId="16" xfId="0" applyFont="1" applyFill="1" applyBorder="1" applyAlignment="1">
      <alignment horizontal="right"/>
    </xf>
    <xf numFmtId="0" fontId="0" fillId="0" borderId="17" xfId="0" applyFill="1" applyBorder="1" applyAlignment="1"/>
    <xf numFmtId="0" fontId="3" fillId="0" borderId="18" xfId="0" applyFont="1" applyFill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1" fillId="2" borderId="0" xfId="1" applyBorder="1" applyAlignment="1"/>
    <xf numFmtId="0" fontId="0" fillId="4" borderId="0" xfId="0" applyFill="1"/>
    <xf numFmtId="11" fontId="11" fillId="2" borderId="0" xfId="1" applyNumberFormat="1" applyBorder="1" applyAlignment="1"/>
    <xf numFmtId="0" fontId="12" fillId="3" borderId="0" xfId="2" applyBorder="1" applyAlignment="1"/>
    <xf numFmtId="0" fontId="0" fillId="0" borderId="3" xfId="0" applyBorder="1"/>
    <xf numFmtId="0" fontId="0" fillId="4" borderId="3" xfId="0" applyFill="1" applyBorder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1" fontId="11" fillId="2" borderId="0" xfId="1" applyNumberFormat="1" applyBorder="1" applyAlignment="1">
      <alignment horizontal="center" vertical="center"/>
    </xf>
    <xf numFmtId="11" fontId="12" fillId="3" borderId="0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/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'Raw data Sc1ON Sc2OFF'!#REF!</c:f>
            </c:numRef>
          </c:xVal>
          <c:y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40"/>
        <c:axId val="161494912"/>
      </c:scatterChart>
      <c:valAx>
        <c:axId val="161671040"/>
        <c:scaling>
          <c:orientation val="minMax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1494912"/>
        <c:crosses val="autoZero"/>
        <c:crossBetween val="midCat"/>
        <c:majorUnit val="10"/>
      </c:valAx>
      <c:valAx>
        <c:axId val="16149491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values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1671040"/>
        <c:crossesAt val="-5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841357117920815"/>
          <c:y val="5.5784703558761702E-2"/>
          <c:w val="8.7272893278988808E-2"/>
          <c:h val="0.1538994452040800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Comparison!$A$43:$A$173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  <c:pt idx="121">
                  <c:v>155</c:v>
                </c:pt>
                <c:pt idx="122">
                  <c:v>160</c:v>
                </c:pt>
                <c:pt idx="123">
                  <c:v>165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  <c:pt idx="127">
                  <c:v>185</c:v>
                </c:pt>
                <c:pt idx="128">
                  <c:v>190</c:v>
                </c:pt>
                <c:pt idx="129">
                  <c:v>195</c:v>
                </c:pt>
                <c:pt idx="130">
                  <c:v>200</c:v>
                </c:pt>
              </c:numCache>
            </c:numRef>
          </c:xVal>
          <c:yVal>
            <c:numRef>
              <c:f>Comparison!$J$43:$J$173</c:f>
              <c:numCache>
                <c:formatCode>0.00</c:formatCode>
                <c:ptCount val="131"/>
                <c:pt idx="0">
                  <c:v>0</c:v>
                </c:pt>
                <c:pt idx="1">
                  <c:v>0.56010488987443274</c:v>
                </c:pt>
                <c:pt idx="2">
                  <c:v>0.91468674373961534</c:v>
                </c:pt>
                <c:pt idx="3">
                  <c:v>1.1384579948440461</c:v>
                </c:pt>
                <c:pt idx="4">
                  <c:v>1.2766249919319534</c:v>
                </c:pt>
                <c:pt idx="5">
                  <c:v>1.3575547408796993</c:v>
                </c:pt>
                <c:pt idx="6">
                  <c:v>1.399591225129555</c:v>
                </c:pt>
                <c:pt idx="7">
                  <c:v>1.4148981768062612</c:v>
                </c:pt>
                <c:pt idx="8">
                  <c:v>1.4117124901887479</c:v>
                </c:pt>
                <c:pt idx="9">
                  <c:v>1.3957109686967186</c:v>
                </c:pt>
                <c:pt idx="10">
                  <c:v>1.37086384719791</c:v>
                </c:pt>
                <c:pt idx="11">
                  <c:v>1.3399815669205282</c:v>
                </c:pt>
                <c:pt idx="12">
                  <c:v>1.3050729794965008</c:v>
                </c:pt>
                <c:pt idx="13">
                  <c:v>1.2675847084637866</c:v>
                </c:pt>
                <c:pt idx="14">
                  <c:v>1.2285639367188566</c:v>
                </c:pt>
                <c:pt idx="15">
                  <c:v>1.1887708681303906</c:v>
                </c:pt>
                <c:pt idx="16">
                  <c:v>1.1487575201103368</c:v>
                </c:pt>
                <c:pt idx="17">
                  <c:v>1.1089236260846747</c:v>
                </c:pt>
                <c:pt idx="18">
                  <c:v>1.0695567479078392</c:v>
                </c:pt>
                <c:pt idx="19">
                  <c:v>1.0308613510679407</c:v>
                </c:pt>
                <c:pt idx="20">
                  <c:v>0.99298007152879109</c:v>
                </c:pt>
                <c:pt idx="21">
                  <c:v>0.95600939753477121</c:v>
                </c:pt>
                <c:pt idx="22">
                  <c:v>0.92001131642008716</c:v>
                </c:pt>
                <c:pt idx="23">
                  <c:v>0.88502201946961634</c:v>
                </c:pt>
                <c:pt idx="24">
                  <c:v>0.85105844377248729</c:v>
                </c:pt>
                <c:pt idx="25">
                  <c:v>0.81812321158793111</c:v>
                </c:pt>
                <c:pt idx="26">
                  <c:v>0.78620837421003387</c:v>
                </c:pt>
                <c:pt idx="27">
                  <c:v>0.75529825830612651</c:v>
                </c:pt>
                <c:pt idx="28">
                  <c:v>0.72537163457803899</c:v>
                </c:pt>
                <c:pt idx="29">
                  <c:v>0.6964033721127123</c:v>
                </c:pt>
                <c:pt idx="30">
                  <c:v>0.66836570062079659</c:v>
                </c:pt>
                <c:pt idx="31">
                  <c:v>0.64122917252738887</c:v>
                </c:pt>
                <c:pt idx="32">
                  <c:v>0.61496339451494464</c:v>
                </c:pt>
                <c:pt idx="33">
                  <c:v>0.5895375814672974</c:v>
                </c:pt>
                <c:pt idx="34">
                  <c:v>0.56492097328650459</c:v>
                </c:pt>
                <c:pt idx="35">
                  <c:v>0.5410831456524221</c:v>
                </c:pt>
                <c:pt idx="36">
                  <c:v>0.51799423867178973</c:v>
                </c:pt>
                <c:pt idx="37">
                  <c:v>0.49562512193587338</c:v>
                </c:pt>
                <c:pt idx="38">
                  <c:v>0.47394751035730565</c:v>
                </c:pt>
                <c:pt idx="39">
                  <c:v>0.45293404196384301</c:v>
                </c:pt>
                <c:pt idx="40">
                  <c:v>0.43255832636599223</c:v>
                </c:pt>
                <c:pt idx="41">
                  <c:v>0.41279497070884474</c:v>
                </c:pt>
                <c:pt idx="42">
                  <c:v>0.39361958843471712</c:v>
                </c:pt>
                <c:pt idx="43">
                  <c:v>0.37500879502960061</c:v>
                </c:pt>
                <c:pt idx="44">
                  <c:v>0.35694019402079391</c:v>
                </c:pt>
                <c:pt idx="45">
                  <c:v>0.33939235578569082</c:v>
                </c:pt>
                <c:pt idx="46">
                  <c:v>0.32234479117505543</c:v>
                </c:pt>
                <c:pt idx="47">
                  <c:v>0.30577792151527206</c:v>
                </c:pt>
                <c:pt idx="48">
                  <c:v>0.28967304620924494</c:v>
                </c:pt>
                <c:pt idx="49">
                  <c:v>0.27401230888231964</c:v>
                </c:pt>
                <c:pt idx="50">
                  <c:v>0.25877866280447392</c:v>
                </c:pt>
                <c:pt idx="51">
                  <c:v>0.24395583614914074</c:v>
                </c:pt>
                <c:pt idx="52">
                  <c:v>0.22952829751473303</c:v>
                </c:pt>
                <c:pt idx="53">
                  <c:v>0.21548122202833042</c:v>
                </c:pt>
                <c:pt idx="54">
                  <c:v>0.20180045826681692</c:v>
                </c:pt>
                <c:pt idx="55">
                  <c:v>0.18847249616482031</c:v>
                </c:pt>
                <c:pt idx="56">
                  <c:v>0.175484436026494</c:v>
                </c:pt>
                <c:pt idx="57">
                  <c:v>0.16282395871752442</c:v>
                </c:pt>
                <c:pt idx="58">
                  <c:v>0.15047929708200058</c:v>
                </c:pt>
                <c:pt idx="59">
                  <c:v>0.13843920860388437</c:v>
                </c:pt>
                <c:pt idx="60">
                  <c:v>0.12669294931444597</c:v>
                </c:pt>
                <c:pt idx="61">
                  <c:v>0.11523024893196521</c:v>
                </c:pt>
                <c:pt idx="62">
                  <c:v>0.10404128720932704</c:v>
                </c:pt>
                <c:pt idx="63">
                  <c:v>9.3116671458048472E-2</c:v>
                </c:pt>
                <c:pt idx="64">
                  <c:v>8.244741521002652E-2</c:v>
                </c:pt>
                <c:pt idx="65">
                  <c:v>7.2024917976108327E-2</c:v>
                </c:pt>
                <c:pt idx="66">
                  <c:v>6.184094605681878E-2</c:v>
                </c:pt>
                <c:pt idx="67">
                  <c:v>5.1887614359785061E-2</c:v>
                </c:pt>
                <c:pt idx="68">
                  <c:v>4.2157369177999726E-2</c:v>
                </c:pt>
                <c:pt idx="69">
                  <c:v>3.2642971882893335E-2</c:v>
                </c:pt>
                <c:pt idx="70">
                  <c:v>2.3337483486713495E-2</c:v>
                </c:pt>
                <c:pt idx="71">
                  <c:v>1.4234250030298767E-2</c:v>
                </c:pt>
                <c:pt idx="72">
                  <c:v>5.3268887528048481E-3</c:v>
                </c:pt>
                <c:pt idx="73">
                  <c:v>-3.3907249977005449E-3</c:v>
                </c:pt>
                <c:pt idx="74">
                  <c:v>-1.1924470152905542E-2</c:v>
                </c:pt>
                <c:pt idx="75">
                  <c:v>-2.0279991650568263E-2</c:v>
                </c:pt>
                <c:pt idx="76">
                  <c:v>-2.8462711534743335E-2</c:v>
                </c:pt>
                <c:pt idx="77">
                  <c:v>-3.6477839464822637E-2</c:v>
                </c:pt>
                <c:pt idx="78">
                  <c:v>-4.4330382666259993E-2</c:v>
                </c:pt>
                <c:pt idx="79">
                  <c:v>-5.202515535475527E-2</c:v>
                </c:pt>
                <c:pt idx="80">
                  <c:v>-5.9566787662760134E-2</c:v>
                </c:pt>
                <c:pt idx="81">
                  <c:v>-6.6959734097423507E-2</c:v>
                </c:pt>
                <c:pt idx="82">
                  <c:v>-7.4208281555584676E-2</c:v>
                </c:pt>
                <c:pt idx="83">
                  <c:v>-8.1316556921407823E-2</c:v>
                </c:pt>
                <c:pt idx="84">
                  <c:v>-8.8288534269992169E-2</c:v>
                </c:pt>
                <c:pt idx="85">
                  <c:v>-9.5128041699268806E-2</c:v>
                </c:pt>
                <c:pt idx="86">
                  <c:v>-0.10183876781148626</c:v>
                </c:pt>
                <c:pt idx="87">
                  <c:v>-0.10842426786332737</c:v>
                </c:pt>
                <c:pt idx="88">
                  <c:v>-0.11488796960411207</c:v>
                </c:pt>
                <c:pt idx="89">
                  <c:v>-0.12123317881889761</c:v>
                </c:pt>
                <c:pt idx="90">
                  <c:v>-0.12746308459324496</c:v>
                </c:pt>
                <c:pt idx="91">
                  <c:v>-0.13358076431535437</c:v>
                </c:pt>
                <c:pt idx="92">
                  <c:v>-0.13958918842958212</c:v>
                </c:pt>
                <c:pt idx="93">
                  <c:v>-0.14549122495580491</c:v>
                </c:pt>
                <c:pt idx="94">
                  <c:v>-0.15128964378681076</c:v>
                </c:pt>
                <c:pt idx="95">
                  <c:v>-0.15698712077643506</c:v>
                </c:pt>
                <c:pt idx="96">
                  <c:v>-0.16258624162952628</c:v>
                </c:pt>
                <c:pt idx="97">
                  <c:v>-0.16808950560474045</c:v>
                </c:pt>
                <c:pt idx="98">
                  <c:v>-0.17349932903992737</c:v>
                </c:pt>
                <c:pt idx="99">
                  <c:v>-0.17881804871031193</c:v>
                </c:pt>
                <c:pt idx="100">
                  <c:v>-0.18404792502745693</c:v>
                </c:pt>
                <c:pt idx="101">
                  <c:v>-0.23190869589384988</c:v>
                </c:pt>
                <c:pt idx="102">
                  <c:v>-0.27290593967026666</c:v>
                </c:pt>
                <c:pt idx="103">
                  <c:v>-0.30840966525721569</c:v>
                </c:pt>
                <c:pt idx="104">
                  <c:v>-0.33944993081726693</c:v>
                </c:pt>
                <c:pt idx="105">
                  <c:v>-0.36681555544771527</c:v>
                </c:pt>
                <c:pt idx="106">
                  <c:v>-0.39112051748986687</c:v>
                </c:pt>
                <c:pt idx="107">
                  <c:v>-0.41284966853893934</c:v>
                </c:pt>
                <c:pt idx="108">
                  <c:v>-0.43239087323237868</c:v>
                </c:pt>
                <c:pt idx="109">
                  <c:v>-0.4500580366142799</c:v>
                </c:pt>
                <c:pt idx="110">
                  <c:v>-0.46610788697674366</c:v>
                </c:pt>
                <c:pt idx="111">
                  <c:v>-0.48075239855731411</c:v>
                </c:pt>
                <c:pt idx="112">
                  <c:v>-0.49416811741576794</c:v>
                </c:pt>
                <c:pt idx="113">
                  <c:v>-0.50650325320285106</c:v>
                </c:pt>
                <c:pt idx="114">
                  <c:v>-0.5178831360070717</c:v>
                </c:pt>
                <c:pt idx="115">
                  <c:v>-0.52841446095595757</c:v>
                </c:pt>
                <c:pt idx="116">
                  <c:v>-0.53818862303731407</c:v>
                </c:pt>
                <c:pt idx="117">
                  <c:v>-0.54728436146368153</c:v>
                </c:pt>
                <c:pt idx="118">
                  <c:v>-0.55576987457936866</c:v>
                </c:pt>
                <c:pt idx="119">
                  <c:v>-0.56370452484330258</c:v>
                </c:pt>
                <c:pt idx="120">
                  <c:v>-0.57114022358106808</c:v>
                </c:pt>
                <c:pt idx="121">
                  <c:v>-0.57812256347503421</c:v>
                </c:pt>
                <c:pt idx="122">
                  <c:v>-0.58469175077664204</c:v>
                </c:pt>
                <c:pt idx="123">
                  <c:v>-0.59088337734286256</c:v>
                </c:pt>
                <c:pt idx="124">
                  <c:v>-0.59672906368649592</c:v>
                </c:pt>
                <c:pt idx="125">
                  <c:v>-0.60225699748141892</c:v>
                </c:pt>
                <c:pt idx="126">
                  <c:v>-0.60749238681546558</c:v>
                </c:pt>
                <c:pt idx="127">
                  <c:v>-0.61245784352129817</c:v>
                </c:pt>
                <c:pt idx="128">
                  <c:v>-0.61717370884670686</c:v>
                </c:pt>
                <c:pt idx="129">
                  <c:v>-0.62165833133002479</c:v>
                </c:pt>
                <c:pt idx="130">
                  <c:v>-0.62592830486332218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7904"/>
        <c:axId val="163789824"/>
      </c:scatterChart>
      <c:valAx>
        <c:axId val="163787904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3789824"/>
        <c:crosses val="autoZero"/>
        <c:crossBetween val="midCat"/>
      </c:valAx>
      <c:valAx>
        <c:axId val="16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(Scanner 2 OFF- Scanner 2 ON)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378790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Comparison!$C$2:$C$24</c:f>
              <c:numCache>
                <c:formatCode>0.00</c:formatCode>
                <c:ptCount val="23"/>
                <c:pt idx="0">
                  <c:v>66.690774999999988</c:v>
                </c:pt>
                <c:pt idx="1">
                  <c:v>75.109666666666669</c:v>
                </c:pt>
                <c:pt idx="2">
                  <c:v>80.842116666666669</c:v>
                </c:pt>
                <c:pt idx="3">
                  <c:v>89.973683333333341</c:v>
                </c:pt>
                <c:pt idx="4">
                  <c:v>103.16226666666667</c:v>
                </c:pt>
                <c:pt idx="5">
                  <c:v>124.96930000000002</c:v>
                </c:pt>
                <c:pt idx="6">
                  <c:v>152.80263333333332</c:v>
                </c:pt>
                <c:pt idx="7">
                  <c:v>164.45176666666666</c:v>
                </c:pt>
                <c:pt idx="8">
                  <c:v>173.92108333333337</c:v>
                </c:pt>
                <c:pt idx="9">
                  <c:v>179.27629999999999</c:v>
                </c:pt>
                <c:pt idx="10">
                  <c:v>181.92103333333333</c:v>
                </c:pt>
                <c:pt idx="11">
                  <c:v>185.71491666666668</c:v>
                </c:pt>
                <c:pt idx="12">
                  <c:v>189.05705</c:v>
                </c:pt>
                <c:pt idx="13">
                  <c:v>190.33335</c:v>
                </c:pt>
                <c:pt idx="14">
                  <c:v>191.54824999999997</c:v>
                </c:pt>
                <c:pt idx="15">
                  <c:v>192.43860000000004</c:v>
                </c:pt>
                <c:pt idx="16">
                  <c:v>192.59649999999999</c:v>
                </c:pt>
                <c:pt idx="17">
                  <c:v>194.06138333333334</c:v>
                </c:pt>
                <c:pt idx="18">
                  <c:v>196.70176666666669</c:v>
                </c:pt>
                <c:pt idx="19">
                  <c:v>196.91666666666666</c:v>
                </c:pt>
                <c:pt idx="20">
                  <c:v>197.97370000000001</c:v>
                </c:pt>
                <c:pt idx="21">
                  <c:v>198.44738333333331</c:v>
                </c:pt>
                <c:pt idx="22">
                  <c:v>198.74561666666668</c:v>
                </c:pt>
              </c:numCache>
            </c:numRef>
          </c:xVal>
          <c:yVal>
            <c:numRef>
              <c:f>Comparison!$D$2:$D$24</c:f>
              <c:numCache>
                <c:formatCode>0.00</c:formatCode>
                <c:ptCount val="23"/>
                <c:pt idx="0">
                  <c:v>66.519733333333321</c:v>
                </c:pt>
                <c:pt idx="1">
                  <c:v>74.986850000000004</c:v>
                </c:pt>
                <c:pt idx="2">
                  <c:v>81.456149999999994</c:v>
                </c:pt>
                <c:pt idx="3">
                  <c:v>90.311399999999992</c:v>
                </c:pt>
                <c:pt idx="4">
                  <c:v>102.26315</c:v>
                </c:pt>
                <c:pt idx="5">
                  <c:v>123.85526666666668</c:v>
                </c:pt>
                <c:pt idx="6">
                  <c:v>151.86841666666666</c:v>
                </c:pt>
                <c:pt idx="7">
                  <c:v>163.77193333333332</c:v>
                </c:pt>
                <c:pt idx="8">
                  <c:v>173.11401666666666</c:v>
                </c:pt>
                <c:pt idx="9">
                  <c:v>178.48245</c:v>
                </c:pt>
                <c:pt idx="10">
                  <c:v>181.43421666666666</c:v>
                </c:pt>
                <c:pt idx="11">
                  <c:v>185.37279999999998</c:v>
                </c:pt>
                <c:pt idx="12">
                  <c:v>189.0307</c:v>
                </c:pt>
                <c:pt idx="13">
                  <c:v>190.36404999999999</c:v>
                </c:pt>
                <c:pt idx="14">
                  <c:v>191.54385000000002</c:v>
                </c:pt>
                <c:pt idx="15">
                  <c:v>192.48685</c:v>
                </c:pt>
                <c:pt idx="16">
                  <c:v>192.82891666666669</c:v>
                </c:pt>
                <c:pt idx="17">
                  <c:v>194.15351666666666</c:v>
                </c:pt>
                <c:pt idx="18">
                  <c:v>196.92103333333333</c:v>
                </c:pt>
                <c:pt idx="19">
                  <c:v>197.32454999999996</c:v>
                </c:pt>
                <c:pt idx="20">
                  <c:v>198.05263333333332</c:v>
                </c:pt>
                <c:pt idx="21">
                  <c:v>198.51315</c:v>
                </c:pt>
                <c:pt idx="22">
                  <c:v>198.70613333333333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Comparison!$N$43:$N$44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Comparison!$O$43:$O$44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1552"/>
        <c:axId val="168073472"/>
      </c:scatterChart>
      <c:valAx>
        <c:axId val="168071552"/>
        <c:scaling>
          <c:orientation val="minMax"/>
          <c:max val="20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ON Scanner 2 OFF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073472"/>
        <c:crosses val="autoZero"/>
        <c:crossBetween val="midCat"/>
      </c:valAx>
      <c:valAx>
        <c:axId val="168073472"/>
        <c:scaling>
          <c:orientation val="minMax"/>
          <c:max val="200"/>
          <c:min val="6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1 ON Scanner 2 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07155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1 - Monod'!$B$68:$B$79</c:f>
              <c:numCache>
                <c:formatCode>0.00</c:formatCode>
                <c:ptCount val="12"/>
                <c:pt idx="0">
                  <c:v>7.3001429871311574</c:v>
                </c:pt>
                <c:pt idx="1">
                  <c:v>10.84882360587547</c:v>
                </c:pt>
                <c:pt idx="2">
                  <c:v>14.49889509944105</c:v>
                </c:pt>
                <c:pt idx="3">
                  <c:v>18.14896659300663</c:v>
                </c:pt>
                <c:pt idx="4">
                  <c:v>21.69764721175094</c:v>
                </c:pt>
                <c:pt idx="5">
                  <c:v>25.34771870531652</c:v>
                </c:pt>
                <c:pt idx="6">
                  <c:v>28.815286624203821</c:v>
                </c:pt>
                <c:pt idx="7">
                  <c:v>32.591082802547767</c:v>
                </c:pt>
                <c:pt idx="8">
                  <c:v>36.168152866242039</c:v>
                </c:pt>
                <c:pt idx="9">
                  <c:v>40.540127388535034</c:v>
                </c:pt>
                <c:pt idx="10">
                  <c:v>45.110828025477709</c:v>
                </c:pt>
                <c:pt idx="11">
                  <c:v>49.681528662420384</c:v>
                </c:pt>
              </c:numCache>
            </c:numRef>
          </c:xVal>
          <c:yVal>
            <c:numRef>
              <c:f>'Scanner 1 - Monod'!$J$68:$J$79</c:f>
              <c:numCache>
                <c:formatCode>0.00</c:formatCode>
                <c:ptCount val="12"/>
                <c:pt idx="0">
                  <c:v>0.20437850401498811</c:v>
                </c:pt>
                <c:pt idx="1">
                  <c:v>0.24529315478848449</c:v>
                </c:pt>
                <c:pt idx="2">
                  <c:v>0.27768147219628886</c:v>
                </c:pt>
                <c:pt idx="3">
                  <c:v>0.30987704539185962</c:v>
                </c:pt>
                <c:pt idx="4">
                  <c:v>0.33509284718110699</c:v>
                </c:pt>
                <c:pt idx="5">
                  <c:v>0.36325751228349418</c:v>
                </c:pt>
                <c:pt idx="6">
                  <c:v>0.37875061242180319</c:v>
                </c:pt>
                <c:pt idx="7">
                  <c:v>0.40398120604709353</c:v>
                </c:pt>
                <c:pt idx="8">
                  <c:v>0.428736105688101</c:v>
                </c:pt>
                <c:pt idx="9">
                  <c:v>0.45865039346195235</c:v>
                </c:pt>
                <c:pt idx="10">
                  <c:v>0.48562483425547243</c:v>
                </c:pt>
                <c:pt idx="11">
                  <c:v>0.5125661012034517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3664"/>
        <c:axId val="170599936"/>
      </c:scatterChart>
      <c:valAx>
        <c:axId val="170593664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70599936"/>
        <c:crossesAt val="0"/>
        <c:crossBetween val="midCat"/>
      </c:valAx>
      <c:valAx>
        <c:axId val="170599936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OD600/corrected G-value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70593664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1 - Monod'!$G$62:$G$79</c:f>
                <c:numCache>
                  <c:formatCode>General</c:formatCode>
                  <c:ptCount val="18"/>
                  <c:pt idx="0">
                    <c:v>4.5009447645925453</c:v>
                  </c:pt>
                  <c:pt idx="6">
                    <c:v>1.3635878965957482</c:v>
                  </c:pt>
                  <c:pt idx="7">
                    <c:v>1.8558689655244953</c:v>
                  </c:pt>
                  <c:pt idx="8">
                    <c:v>1.3142681275661974</c:v>
                  </c:pt>
                  <c:pt idx="9">
                    <c:v>1.2474194951858406</c:v>
                  </c:pt>
                  <c:pt idx="10">
                    <c:v>1.1000688433002723</c:v>
                  </c:pt>
                  <c:pt idx="11">
                    <c:v>1.4306287029421081</c:v>
                  </c:pt>
                  <c:pt idx="12">
                    <c:v>0.9551959089473181</c:v>
                  </c:pt>
                  <c:pt idx="13">
                    <c:v>1.0473658239082031</c:v>
                  </c:pt>
                  <c:pt idx="14">
                    <c:v>1.2922726270611458</c:v>
                  </c:pt>
                  <c:pt idx="15">
                    <c:v>0.97210666030798476</c:v>
                  </c:pt>
                  <c:pt idx="16">
                    <c:v>1.0868820388100422</c:v>
                  </c:pt>
                  <c:pt idx="17">
                    <c:v>1.5117925283542999</c:v>
                  </c:pt>
                </c:numCache>
              </c:numRef>
            </c:plus>
            <c:minus>
              <c:numRef>
                <c:f>'Scanner 1 - Monod'!$G$62:$G$79</c:f>
                <c:numCache>
                  <c:formatCode>General</c:formatCode>
                  <c:ptCount val="18"/>
                  <c:pt idx="0">
                    <c:v>4.5009447645925453</c:v>
                  </c:pt>
                  <c:pt idx="6">
                    <c:v>1.3635878965957482</c:v>
                  </c:pt>
                  <c:pt idx="7">
                    <c:v>1.8558689655244953</c:v>
                  </c:pt>
                  <c:pt idx="8">
                    <c:v>1.3142681275661974</c:v>
                  </c:pt>
                  <c:pt idx="9">
                    <c:v>1.2474194951858406</c:v>
                  </c:pt>
                  <c:pt idx="10">
                    <c:v>1.1000688433002723</c:v>
                  </c:pt>
                  <c:pt idx="11">
                    <c:v>1.4306287029421081</c:v>
                  </c:pt>
                  <c:pt idx="12">
                    <c:v>0.9551959089473181</c:v>
                  </c:pt>
                  <c:pt idx="13">
                    <c:v>1.0473658239082031</c:v>
                  </c:pt>
                  <c:pt idx="14">
                    <c:v>1.2922726270611458</c:v>
                  </c:pt>
                  <c:pt idx="15">
                    <c:v>0.97210666030798476</c:v>
                  </c:pt>
                  <c:pt idx="16">
                    <c:v>1.0868820388100422</c:v>
                  </c:pt>
                  <c:pt idx="17">
                    <c:v>1.5117925283542999</c:v>
                  </c:pt>
                </c:numCache>
              </c:numRef>
            </c:minus>
          </c:errBars>
          <c:xVal>
            <c:numRef>
              <c:f>'Scanner 1 - Monod'!$B$62:$B$79</c:f>
              <c:numCache>
                <c:formatCode>0.00</c:formatCode>
                <c:ptCount val="18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</c:numCache>
            </c:numRef>
          </c:xVal>
          <c:yVal>
            <c:numRef>
              <c:f>'Scanner 1 - Monod'!$F$62:$F$79</c:f>
              <c:numCache>
                <c:formatCode>0.00</c:formatCode>
                <c:ptCount val="18"/>
                <c:pt idx="0">
                  <c:v>2.3684757858670005E-15</c:v>
                </c:pt>
                <c:pt idx="6">
                  <c:v>35.718741666666673</c:v>
                </c:pt>
                <c:pt idx="7">
                  <c:v>44.227991666666675</c:v>
                </c:pt>
                <c:pt idx="8">
                  <c:v>52.214124999999996</c:v>
                </c:pt>
                <c:pt idx="9">
                  <c:v>58.568283333333341</c:v>
                </c:pt>
                <c:pt idx="10">
                  <c:v>64.75115000000001</c:v>
                </c:pt>
                <c:pt idx="11">
                  <c:v>69.778925000000001</c:v>
                </c:pt>
                <c:pt idx="12">
                  <c:v>76.079841666666667</c:v>
                </c:pt>
                <c:pt idx="13">
                  <c:v>80.674750000000017</c:v>
                </c:pt>
                <c:pt idx="14">
                  <c:v>84.359941666666671</c:v>
                </c:pt>
                <c:pt idx="15">
                  <c:v>88.390041666666676</c:v>
                </c:pt>
                <c:pt idx="16">
                  <c:v>92.892341666666653</c:v>
                </c:pt>
                <c:pt idx="17">
                  <c:v>96.927066666666676</c:v>
                </c:pt>
              </c:numCache>
            </c:numRef>
          </c:yVal>
          <c:smooth val="0"/>
        </c:ser>
        <c:ser>
          <c:idx val="1"/>
          <c:order val="1"/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1 - Monod'!$B$136:$B$289</c:f>
              <c:numCache>
                <c:formatCode>0.00</c:formatCode>
                <c:ptCount val="154"/>
                <c:pt idx="0" formatCode="0.000">
                  <c:v>5.5783539145541896E-3</c:v>
                </c:pt>
                <c:pt idx="1">
                  <c:v>6.13383464799825E-2</c:v>
                </c:pt>
                <c:pt idx="2">
                  <c:v>0.117055561567893</c:v>
                </c:pt>
                <c:pt idx="3">
                  <c:v>0.172730048385903</c:v>
                </c:pt>
                <c:pt idx="4">
                  <c:v>0.228361856066186</c:v>
                </c:pt>
                <c:pt idx="5">
                  <c:v>0.28395103366561802</c:v>
                </c:pt>
                <c:pt idx="6">
                  <c:v>0.339497630165919</c:v>
                </c:pt>
                <c:pt idx="7">
                  <c:v>0.39500169447379802</c:v>
                </c:pt>
                <c:pt idx="8">
                  <c:v>0.45046327542109699</c:v>
                </c:pt>
                <c:pt idx="9">
                  <c:v>0.50588242176493403</c:v>
                </c:pt>
                <c:pt idx="10">
                  <c:v>0.56125918218784598</c:v>
                </c:pt>
                <c:pt idx="11">
                  <c:v>0.61659360529793095</c:v>
                </c:pt>
                <c:pt idx="12">
                  <c:v>0.67188573962899001</c:v>
                </c:pt>
                <c:pt idx="13">
                  <c:v>0.72713563364066902</c:v>
                </c:pt>
                <c:pt idx="14">
                  <c:v>0.78234333571860304</c:v>
                </c:pt>
                <c:pt idx="15">
                  <c:v>0.83750889417455299</c:v>
                </c:pt>
                <c:pt idx="16">
                  <c:v>0.89263235724655099</c:v>
                </c:pt>
                <c:pt idx="17">
                  <c:v>0.94771377309903704</c:v>
                </c:pt>
                <c:pt idx="18">
                  <c:v>1.002753189823</c:v>
                </c:pt>
                <c:pt idx="19">
                  <c:v>1.05775065543613</c:v>
                </c:pt>
                <c:pt idx="20">
                  <c:v>1.1127062178829199</c:v>
                </c:pt>
                <c:pt idx="21">
                  <c:v>1.16761992503487</c:v>
                </c:pt>
                <c:pt idx="22">
                  <c:v>1.2224918246905501</c:v>
                </c:pt>
                <c:pt idx="23">
                  <c:v>1.2773219645758001</c:v>
                </c:pt>
                <c:pt idx="24">
                  <c:v>1.33211039234384</c:v>
                </c:pt>
                <c:pt idx="25">
                  <c:v>1.3868571555754201</c:v>
                </c:pt>
                <c:pt idx="26">
                  <c:v>1.4415623017789301</c:v>
                </c:pt>
                <c:pt idx="27">
                  <c:v>1.49622587839057</c:v>
                </c:pt>
                <c:pt idx="28">
                  <c:v>1.55084793277449</c:v>
                </c:pt>
                <c:pt idx="29">
                  <c:v>1.60542851222288</c:v>
                </c:pt>
                <c:pt idx="30">
                  <c:v>1.65996766395617</c:v>
                </c:pt>
                <c:pt idx="31">
                  <c:v>1.7144654351231201</c:v>
                </c:pt>
                <c:pt idx="32">
                  <c:v>1.7689218728009799</c:v>
                </c:pt>
                <c:pt idx="33">
                  <c:v>1.8233370239955899</c:v>
                </c:pt>
                <c:pt idx="34">
                  <c:v>1.87771093564157</c:v>
                </c:pt>
                <c:pt idx="35">
                  <c:v>1.93204365460242</c:v>
                </c:pt>
                <c:pt idx="36">
                  <c:v>1.9863352276706501</c:v>
                </c:pt>
                <c:pt idx="37">
                  <c:v>2.0405857015679301</c:v>
                </c:pt>
                <c:pt idx="38">
                  <c:v>2.0947951229452402</c:v>
                </c:pt>
                <c:pt idx="39">
                  <c:v>2.14896353838295</c:v>
                </c:pt>
                <c:pt idx="40">
                  <c:v>2.7367527486043199</c:v>
                </c:pt>
                <c:pt idx="41">
                  <c:v>5.3723271169997497</c:v>
                </c:pt>
                <c:pt idx="42">
                  <c:v>7.9122321518946501</c:v>
                </c:pt>
                <c:pt idx="43">
                  <c:v>10.3615840811465</c:v>
                </c:pt>
                <c:pt idx="44">
                  <c:v>12.7251407126675</c:v>
                </c:pt>
                <c:pt idx="45">
                  <c:v>15.0073322807993</c:v>
                </c:pt>
                <c:pt idx="46">
                  <c:v>17.212289160948199</c:v>
                </c:pt>
                <c:pt idx="47">
                  <c:v>19.343866817256401</c:v>
                </c:pt>
                <c:pt idx="48">
                  <c:v>21.405668300323502</c:v>
                </c:pt>
                <c:pt idx="49">
                  <c:v>23.401064571149899</c:v>
                </c:pt>
                <c:pt idx="50">
                  <c:v>25.333212892460502</c:v>
                </c:pt>
                <c:pt idx="51">
                  <c:v>27.205073498466</c:v>
                </c:pt>
                <c:pt idx="52">
                  <c:v>29.019424728184202</c:v>
                </c:pt>
                <c:pt idx="53">
                  <c:v>30.778876785035401</c:v>
                </c:pt>
                <c:pt idx="54">
                  <c:v>32.485884266027298</c:v>
                </c:pt>
                <c:pt idx="55">
                  <c:v>34.1427575870079</c:v>
                </c:pt>
                <c:pt idx="56">
                  <c:v>35.751673415821202</c:v>
                </c:pt>
                <c:pt idx="57">
                  <c:v>37.314684212436603</c:v>
                </c:pt>
                <c:pt idx="58">
                  <c:v>38.833726963978002</c:v>
                </c:pt>
                <c:pt idx="59">
                  <c:v>40.310631192817397</c:v>
                </c:pt>
                <c:pt idx="60">
                  <c:v>41.747126307349099</c:v>
                </c:pt>
                <c:pt idx="61">
                  <c:v>43.144848357539402</c:v>
                </c:pt>
                <c:pt idx="62">
                  <c:v>44.505346250734398</c:v>
                </c:pt>
                <c:pt idx="63">
                  <c:v>45.830087477375699</c:v>
                </c:pt>
                <c:pt idx="64">
                  <c:v>47.120463391121</c:v>
                </c:pt>
                <c:pt idx="65">
                  <c:v>48.377794083309503</c:v>
                </c:pt>
                <c:pt idx="66">
                  <c:v>49.603332887670398</c:v>
                </c:pt>
                <c:pt idx="67">
                  <c:v>50.798270547591102</c:v>
                </c:pt>
                <c:pt idx="68">
                  <c:v>51.963739075069299</c:v>
                </c:pt>
                <c:pt idx="69">
                  <c:v>53.100815327638898</c:v>
                </c:pt>
                <c:pt idx="70">
                  <c:v>54.210524327026597</c:v>
                </c:pt>
                <c:pt idx="71">
                  <c:v>55.293842341036502</c:v>
                </c:pt>
                <c:pt idx="72">
                  <c:v>56.351699748138799</c:v>
                </c:pt>
                <c:pt idx="73">
                  <c:v>57.384983702431498</c:v>
                </c:pt>
                <c:pt idx="74">
                  <c:v>58.3945406150156</c:v>
                </c:pt>
                <c:pt idx="75">
                  <c:v>59.381178466374699</c:v>
                </c:pt>
                <c:pt idx="76">
                  <c:v>60.345668963033603</c:v>
                </c:pt>
                <c:pt idx="77">
                  <c:v>61.288749550595803</c:v>
                </c:pt>
                <c:pt idx="78">
                  <c:v>62.211125294195099</c:v>
                </c:pt>
                <c:pt idx="79">
                  <c:v>63.113470636439203</c:v>
                </c:pt>
                <c:pt idx="80">
                  <c:v>63.996431042056599</c:v>
                </c:pt>
                <c:pt idx="81">
                  <c:v>64.860624537674596</c:v>
                </c:pt>
                <c:pt idx="82">
                  <c:v>65.706643154448102</c:v>
                </c:pt>
                <c:pt idx="83">
                  <c:v>66.535054280615697</c:v>
                </c:pt>
                <c:pt idx="84">
                  <c:v>67.346401930476603</c:v>
                </c:pt>
                <c:pt idx="85">
                  <c:v>68.141207935751893</c:v>
                </c:pt>
                <c:pt idx="86">
                  <c:v>68.919973064814201</c:v>
                </c:pt>
                <c:pt idx="87">
                  <c:v>69.683178074828106</c:v>
                </c:pt>
                <c:pt idx="88">
                  <c:v>70.431284701447595</c:v>
                </c:pt>
                <c:pt idx="89">
                  <c:v>71.164736590352604</c:v>
                </c:pt>
                <c:pt idx="90">
                  <c:v>71.883960174571101</c:v>
                </c:pt>
                <c:pt idx="91">
                  <c:v>72.589365501235207</c:v>
                </c:pt>
                <c:pt idx="92">
                  <c:v>73.281347011137399</c:v>
                </c:pt>
                <c:pt idx="93">
                  <c:v>73.960284274201697</c:v>
                </c:pt>
                <c:pt idx="94">
                  <c:v>74.626542683750401</c:v>
                </c:pt>
                <c:pt idx="95">
                  <c:v>75.280474112236405</c:v>
                </c:pt>
                <c:pt idx="96">
                  <c:v>75.922417530911503</c:v>
                </c:pt>
                <c:pt idx="97">
                  <c:v>76.552699595724803</c:v>
                </c:pt>
                <c:pt idx="98">
                  <c:v>77.171635201578994</c:v>
                </c:pt>
                <c:pt idx="99">
                  <c:v>77.779528006920302</c:v>
                </c:pt>
                <c:pt idx="100">
                  <c:v>78.376670930496999</c:v>
                </c:pt>
                <c:pt idx="101">
                  <c:v>78.963346621996905</c:v>
                </c:pt>
                <c:pt idx="102">
                  <c:v>79.539827908149107</c:v>
                </c:pt>
                <c:pt idx="103">
                  <c:v>80.106378215771798</c:v>
                </c:pt>
                <c:pt idx="104">
                  <c:v>80.663251973143105</c:v>
                </c:pt>
                <c:pt idx="105">
                  <c:v>81.210694990979704</c:v>
                </c:pt>
                <c:pt idx="106">
                  <c:v>81.748944824223301</c:v>
                </c:pt>
                <c:pt idx="107">
                  <c:v>82.278231115750998</c:v>
                </c:pt>
                <c:pt idx="108">
                  <c:v>82.798775923057406</c:v>
                </c:pt>
                <c:pt idx="109">
                  <c:v>83.310794028881801</c:v>
                </c:pt>
                <c:pt idx="110">
                  <c:v>83.814493236695995</c:v>
                </c:pt>
                <c:pt idx="111">
                  <c:v>84.310074651904799</c:v>
                </c:pt>
                <c:pt idx="112">
                  <c:v>84.797732949559901</c:v>
                </c:pt>
                <c:pt idx="113">
                  <c:v>85.277656629335297</c:v>
                </c:pt>
                <c:pt idx="114">
                  <c:v>85.750028258465207</c:v>
                </c:pt>
                <c:pt idx="115">
                  <c:v>86.215024703303897</c:v>
                </c:pt>
                <c:pt idx="116">
                  <c:v>86.672817350123097</c:v>
                </c:pt>
                <c:pt idx="117">
                  <c:v>87.123572315725994</c:v>
                </c:pt>
                <c:pt idx="118">
                  <c:v>87.567450648422394</c:v>
                </c:pt>
                <c:pt idx="119">
                  <c:v>88.004608519875205</c:v>
                </c:pt>
                <c:pt idx="120">
                  <c:v>88.435197408299004</c:v>
                </c:pt>
                <c:pt idx="121">
                  <c:v>88.859364273460798</c:v>
                </c:pt>
                <c:pt idx="122">
                  <c:v>89.277251723909202</c:v>
                </c:pt>
                <c:pt idx="123">
                  <c:v>89.688998176831106</c:v>
                </c:pt>
                <c:pt idx="124">
                  <c:v>90.094738010912295</c:v>
                </c:pt>
                <c:pt idx="125">
                  <c:v>90.494601712556104</c:v>
                </c:pt>
                <c:pt idx="126">
                  <c:v>90.888716015796106</c:v>
                </c:pt>
                <c:pt idx="127">
                  <c:v>91.277204036214997</c:v>
                </c:pt>
                <c:pt idx="128">
                  <c:v>91.6601853991707</c:v>
                </c:pt>
                <c:pt idx="129">
                  <c:v>92.037776362606607</c:v>
                </c:pt>
                <c:pt idx="130">
                  <c:v>92.410089934713099</c:v>
                </c:pt>
                <c:pt idx="131">
                  <c:v>92.7772359866903</c:v>
                </c:pt>
                <c:pt idx="132">
                  <c:v>93.139321360846495</c:v>
                </c:pt>
                <c:pt idx="133">
                  <c:v>93.496449974258894</c:v>
                </c:pt>
                <c:pt idx="134">
                  <c:v>93.8487229182047</c:v>
                </c:pt>
                <c:pt idx="135">
                  <c:v>94.196238553564896</c:v>
                </c:pt>
                <c:pt idx="136">
                  <c:v>94.539092602387896</c:v>
                </c:pt>
                <c:pt idx="137">
                  <c:v>94.8773782357936</c:v>
                </c:pt>
                <c:pt idx="138">
                  <c:v>95.211186158386695</c:v>
                </c:pt>
                <c:pt idx="139">
                  <c:v>95.540604689340199</c:v>
                </c:pt>
                <c:pt idx="140">
                  <c:v>98.611245400306402</c:v>
                </c:pt>
                <c:pt idx="141">
                  <c:v>101.325037314844</c:v>
                </c:pt>
                <c:pt idx="142">
                  <c:v>103.740770142869</c:v>
                </c:pt>
                <c:pt idx="143">
                  <c:v>105.90499195960901</c:v>
                </c:pt>
                <c:pt idx="144">
                  <c:v>107.855037850155</c:v>
                </c:pt>
                <c:pt idx="145">
                  <c:v>109.62120178482</c:v>
                </c:pt>
                <c:pt idx="146">
                  <c:v>111.228321759054</c:v>
                </c:pt>
                <c:pt idx="147">
                  <c:v>112.696955155735</c:v>
                </c:pt>
                <c:pt idx="148">
                  <c:v>114.044262812778</c:v>
                </c:pt>
                <c:pt idx="149">
                  <c:v>115.284682679932</c:v>
                </c:pt>
                <c:pt idx="150">
                  <c:v>116.43044926046601</c:v>
                </c:pt>
                <c:pt idx="151">
                  <c:v>117.491998511218</c:v>
                </c:pt>
                <c:pt idx="152">
                  <c:v>118.47828662350101</c:v>
                </c:pt>
                <c:pt idx="153">
                  <c:v>119.39704332296201</c:v>
                </c:pt>
              </c:numCache>
            </c:numRef>
          </c:yVal>
          <c:smooth val="0"/>
        </c:ser>
        <c:ser>
          <c:idx val="2"/>
          <c:order val="2"/>
          <c:spPr>
            <a:ln w="635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1 - Monod'!$C$136:$C$289</c:f>
              <c:numCache>
                <c:formatCode>0.00</c:formatCode>
                <c:ptCount val="154"/>
                <c:pt idx="0" formatCode="0.000">
                  <c:v>5.0522791050524101E-3</c:v>
                </c:pt>
                <c:pt idx="1">
                  <c:v>5.5557663728658203E-2</c:v>
                </c:pt>
                <c:pt idx="2">
                  <c:v>0.10603141992378699</c:v>
                </c:pt>
                <c:pt idx="3">
                  <c:v>0.15647357571112</c:v>
                </c:pt>
                <c:pt idx="4">
                  <c:v>0.206884159060026</c:v>
                </c:pt>
                <c:pt idx="5">
                  <c:v>0.25726319792268199</c:v>
                </c:pt>
                <c:pt idx="6">
                  <c:v>0.30761072023453601</c:v>
                </c:pt>
                <c:pt idx="7">
                  <c:v>0.35792675387564299</c:v>
                </c:pt>
                <c:pt idx="8">
                  <c:v>0.40821132669126298</c:v>
                </c:pt>
                <c:pt idx="9">
                  <c:v>0.45846446651411998</c:v>
                </c:pt>
                <c:pt idx="10">
                  <c:v>0.50868620119279395</c:v>
                </c:pt>
                <c:pt idx="11">
                  <c:v>0.55887655841425299</c:v>
                </c:pt>
                <c:pt idx="12">
                  <c:v>0.60903556599737996</c:v>
                </c:pt>
                <c:pt idx="13">
                  <c:v>0.65916325161092304</c:v>
                </c:pt>
                <c:pt idx="14">
                  <c:v>0.70925964291638699</c:v>
                </c:pt>
                <c:pt idx="15">
                  <c:v>0.75932476761219303</c:v>
                </c:pt>
                <c:pt idx="16">
                  <c:v>0.80935865325696998</c:v>
                </c:pt>
                <c:pt idx="17">
                  <c:v>0.85936132755440398</c:v>
                </c:pt>
                <c:pt idx="18">
                  <c:v>0.90933281789698395</c:v>
                </c:pt>
                <c:pt idx="19">
                  <c:v>0.95927315193038798</c:v>
                </c:pt>
                <c:pt idx="20">
                  <c:v>1.00918235720251</c:v>
                </c:pt>
                <c:pt idx="21">
                  <c:v>1.0590604610227601</c:v>
                </c:pt>
                <c:pt idx="22">
                  <c:v>1.1089074909068199</c:v>
                </c:pt>
                <c:pt idx="23">
                  <c:v>1.1587234742664101</c:v>
                </c:pt>
                <c:pt idx="24">
                  <c:v>1.2085084386118801</c:v>
                </c:pt>
                <c:pt idx="25">
                  <c:v>1.2582624110763501</c:v>
                </c:pt>
                <c:pt idx="26">
                  <c:v>1.3079854190510201</c:v>
                </c:pt>
                <c:pt idx="27">
                  <c:v>1.3576774899117201</c:v>
                </c:pt>
                <c:pt idx="28">
                  <c:v>1.4073386509941099</c:v>
                </c:pt>
                <c:pt idx="29">
                  <c:v>1.4569689291875101</c:v>
                </c:pt>
                <c:pt idx="30">
                  <c:v>1.50656835200798</c:v>
                </c:pt>
                <c:pt idx="31">
                  <c:v>1.5561369465438899</c:v>
                </c:pt>
                <c:pt idx="32">
                  <c:v>1.6056747399334299</c:v>
                </c:pt>
                <c:pt idx="33">
                  <c:v>1.65518175929366</c:v>
                </c:pt>
                <c:pt idx="34">
                  <c:v>1.7046580316773099</c:v>
                </c:pt>
                <c:pt idx="35">
                  <c:v>1.7541035842306401</c:v>
                </c:pt>
                <c:pt idx="36">
                  <c:v>1.80351844387677</c:v>
                </c:pt>
                <c:pt idx="37">
                  <c:v>1.85290263772859</c:v>
                </c:pt>
                <c:pt idx="38">
                  <c:v>1.9022561925735899</c:v>
                </c:pt>
                <c:pt idx="39">
                  <c:v>1.9515791355299501</c:v>
                </c:pt>
                <c:pt idx="40">
                  <c:v>2.48722136048442</c:v>
                </c:pt>
                <c:pt idx="41">
                  <c:v>4.89869377817831</c:v>
                </c:pt>
                <c:pt idx="42">
                  <c:v>7.2376525733493402</c:v>
                </c:pt>
                <c:pt idx="43">
                  <c:v>9.5071632750500399</c:v>
                </c:pt>
                <c:pt idx="44">
                  <c:v>11.710131146936</c:v>
                </c:pt>
                <c:pt idx="45">
                  <c:v>13.849310269460901</c:v>
                </c:pt>
                <c:pt idx="46">
                  <c:v>15.9273121552423</c:v>
                </c:pt>
                <c:pt idx="47">
                  <c:v>17.946613907959801</c:v>
                </c:pt>
                <c:pt idx="48">
                  <c:v>19.909565928586499</c:v>
                </c:pt>
                <c:pt idx="49">
                  <c:v>21.818399173733901</c:v>
                </c:pt>
                <c:pt idx="50">
                  <c:v>23.675231993360899</c:v>
                </c:pt>
                <c:pt idx="51">
                  <c:v>25.4820765570974</c:v>
                </c:pt>
                <c:pt idx="52">
                  <c:v>27.240844887356999</c:v>
                </c:pt>
                <c:pt idx="53">
                  <c:v>28.953354519244801</c:v>
                </c:pt>
                <c:pt idx="54">
                  <c:v>30.6213338140758</c:v>
                </c:pt>
                <c:pt idx="55">
                  <c:v>32.246426933139396</c:v>
                </c:pt>
                <c:pt idx="56">
                  <c:v>33.8301984955149</c:v>
                </c:pt>
                <c:pt idx="57">
                  <c:v>35.3741379482261</c:v>
                </c:pt>
                <c:pt idx="58">
                  <c:v>36.879663648043397</c:v>
                </c:pt>
                <c:pt idx="59">
                  <c:v>38.348126682784198</c:v>
                </c:pt>
                <c:pt idx="60">
                  <c:v>39.7808144553047</c:v>
                </c:pt>
                <c:pt idx="61">
                  <c:v>41.178954020320802</c:v>
                </c:pt>
                <c:pt idx="62">
                  <c:v>42.543715212027401</c:v>
                </c:pt>
                <c:pt idx="63">
                  <c:v>43.876213573760602</c:v>
                </c:pt>
                <c:pt idx="64">
                  <c:v>45.1775130787872</c:v>
                </c:pt>
                <c:pt idx="65">
                  <c:v>46.448628687579202</c:v>
                </c:pt>
                <c:pt idx="66">
                  <c:v>47.690528725720803</c:v>
                </c:pt>
                <c:pt idx="67">
                  <c:v>48.904137106144397</c:v>
                </c:pt>
                <c:pt idx="68">
                  <c:v>50.0903353993751</c:v>
                </c:pt>
                <c:pt idx="69">
                  <c:v>51.249964764689203</c:v>
                </c:pt>
                <c:pt idx="70">
                  <c:v>52.383827757581798</c:v>
                </c:pt>
                <c:pt idx="71">
                  <c:v>53.492689997299799</c:v>
                </c:pt>
                <c:pt idx="72">
                  <c:v>54.577281736785402</c:v>
                </c:pt>
                <c:pt idx="73">
                  <c:v>55.638299323167203</c:v>
                </c:pt>
                <c:pt idx="74">
                  <c:v>56.676406553602497</c:v>
                </c:pt>
                <c:pt idx="75">
                  <c:v>57.692235958390903</c:v>
                </c:pt>
                <c:pt idx="76">
                  <c:v>58.686389992575002</c:v>
                </c:pt>
                <c:pt idx="77">
                  <c:v>59.659442172689097</c:v>
                </c:pt>
                <c:pt idx="78">
                  <c:v>60.6119381564327</c:v>
                </c:pt>
                <c:pt idx="79">
                  <c:v>61.544396773612398</c:v>
                </c:pt>
                <c:pt idx="80">
                  <c:v>62.457311049797397</c:v>
                </c:pt>
                <c:pt idx="81">
                  <c:v>63.351149207356698</c:v>
                </c:pt>
                <c:pt idx="82">
                  <c:v>64.226355673563205</c:v>
                </c:pt>
                <c:pt idx="83">
                  <c:v>65.083352156613699</c:v>
                </c:pt>
                <c:pt idx="84">
                  <c:v>65.922538717005196</c:v>
                </c:pt>
                <c:pt idx="85">
                  <c:v>66.744294980104399</c:v>
                </c:pt>
                <c:pt idx="86">
                  <c:v>67.548981401899397</c:v>
                </c:pt>
                <c:pt idx="87">
                  <c:v>68.336940691663798</c:v>
                </c:pt>
                <c:pt idx="88">
                  <c:v>69.108499362328601</c:v>
                </c:pt>
                <c:pt idx="89">
                  <c:v>69.863969441810696</c:v>
                </c:pt>
                <c:pt idx="90">
                  <c:v>70.603650347554193</c:v>
                </c:pt>
                <c:pt idx="91">
                  <c:v>71.327830913712603</c:v>
                </c:pt>
                <c:pt idx="92">
                  <c:v>72.036791547575902</c:v>
                </c:pt>
                <c:pt idx="93">
                  <c:v>72.730806484183901</c:v>
                </c:pt>
                <c:pt idx="94">
                  <c:v>73.410146081708206</c:v>
                </c:pt>
                <c:pt idx="95">
                  <c:v>74.075079079680293</c:v>
                </c:pt>
                <c:pt idx="96">
                  <c:v>74.725874738365206</c:v>
                </c:pt>
                <c:pt idx="97">
                  <c:v>75.362804783139595</c:v>
                </c:pt>
                <c:pt idx="98">
                  <c:v>75.986145031607606</c:v>
                </c:pt>
                <c:pt idx="99">
                  <c:v>76.596176660367206</c:v>
                </c:pt>
                <c:pt idx="100">
                  <c:v>77.193187024807102</c:v>
                </c:pt>
                <c:pt idx="101">
                  <c:v>77.777470005572496</c:v>
                </c:pt>
                <c:pt idx="102">
                  <c:v>78.349325879364798</c:v>
                </c:pt>
                <c:pt idx="103">
                  <c:v>78.909060741565099</c:v>
                </c:pt>
                <c:pt idx="104">
                  <c:v>79.456985535039607</c:v>
                </c:pt>
                <c:pt idx="105">
                  <c:v>79.993414770381705</c:v>
                </c:pt>
                <c:pt idx="106">
                  <c:v>80.518665018934499</c:v>
                </c:pt>
                <c:pt idx="107">
                  <c:v>81.033053289806901</c:v>
                </c:pt>
                <c:pt idx="108">
                  <c:v>81.536895376475599</c:v>
                </c:pt>
                <c:pt idx="109">
                  <c:v>82.030504247276497</c:v>
                </c:pt>
                <c:pt idx="110">
                  <c:v>82.5141885592314</c:v>
                </c:pt>
                <c:pt idx="111">
                  <c:v>82.988251334133395</c:v>
                </c:pt>
                <c:pt idx="112">
                  <c:v>83.452988824984899</c:v>
                </c:pt>
                <c:pt idx="113">
                  <c:v>83.9086895860505</c:v>
                </c:pt>
                <c:pt idx="114">
                  <c:v>84.355633761857106</c:v>
                </c:pt>
                <c:pt idx="115">
                  <c:v>84.794092557339695</c:v>
                </c:pt>
                <c:pt idx="116">
                  <c:v>85.2243278888985</c:v>
                </c:pt>
                <c:pt idx="117">
                  <c:v>85.646592209100803</c:v>
                </c:pt>
                <c:pt idx="118">
                  <c:v>86.061128447328599</c:v>
                </c:pt>
                <c:pt idx="119">
                  <c:v>86.468170061702907</c:v>
                </c:pt>
                <c:pt idx="120">
                  <c:v>86.867941206024696</c:v>
                </c:pt>
                <c:pt idx="121">
                  <c:v>87.260656934611802</c:v>
                </c:pt>
                <c:pt idx="122">
                  <c:v>87.646523478091098</c:v>
                </c:pt>
                <c:pt idx="123">
                  <c:v>88.025738547779198</c:v>
                </c:pt>
                <c:pt idx="124">
                  <c:v>88.398491676752002</c:v>
                </c:pt>
                <c:pt idx="125">
                  <c:v>88.764964556026897</c:v>
                </c:pt>
                <c:pt idx="126">
                  <c:v>89.1253313954698</c:v>
                </c:pt>
                <c:pt idx="127">
                  <c:v>89.479759270024104</c:v>
                </c:pt>
                <c:pt idx="128">
                  <c:v>89.828408474950706</c:v>
                </c:pt>
                <c:pt idx="129">
                  <c:v>90.171432857957896</c:v>
                </c:pt>
                <c:pt idx="130">
                  <c:v>90.508980144509394</c:v>
                </c:pt>
                <c:pt idx="131">
                  <c:v>90.841192259516902</c:v>
                </c:pt>
                <c:pt idx="132">
                  <c:v>91.168205621458696</c:v>
                </c:pt>
                <c:pt idx="133">
                  <c:v>91.490151420481993</c:v>
                </c:pt>
                <c:pt idx="134">
                  <c:v>91.807155905827599</c:v>
                </c:pt>
                <c:pt idx="135">
                  <c:v>92.119340618238198</c:v>
                </c:pt>
                <c:pt idx="136">
                  <c:v>92.426822654410003</c:v>
                </c:pt>
                <c:pt idx="137">
                  <c:v>92.729714866681206</c:v>
                </c:pt>
                <c:pt idx="138">
                  <c:v>93.028126093528897</c:v>
                </c:pt>
                <c:pt idx="139">
                  <c:v>93.322161367542606</c:v>
                </c:pt>
                <c:pt idx="140">
                  <c:v>96.042554001814196</c:v>
                </c:pt>
                <c:pt idx="141">
                  <c:v>98.418486472326606</c:v>
                </c:pt>
                <c:pt idx="142">
                  <c:v>100.51308858244499</c:v>
                </c:pt>
                <c:pt idx="143">
                  <c:v>102.374337904915</c:v>
                </c:pt>
                <c:pt idx="144">
                  <c:v>104.039594650724</c:v>
                </c:pt>
                <c:pt idx="145">
                  <c:v>105.538499495981</c:v>
                </c:pt>
                <c:pt idx="146">
                  <c:v>106.894924948978</c:v>
                </c:pt>
                <c:pt idx="147">
                  <c:v>108.128341381125</c:v>
                </c:pt>
                <c:pt idx="148">
                  <c:v>109.254801738561</c:v>
                </c:pt>
                <c:pt idx="149">
                  <c:v>110.287667891987</c:v>
                </c:pt>
                <c:pt idx="150">
                  <c:v>111.238156381718</c:v>
                </c:pt>
                <c:pt idx="151">
                  <c:v>112.11575503392901</c:v>
                </c:pt>
                <c:pt idx="152">
                  <c:v>112.928545222846</c:v>
                </c:pt>
                <c:pt idx="153">
                  <c:v>113.683454156766</c:v>
                </c:pt>
              </c:numCache>
            </c:numRef>
          </c:yVal>
          <c:smooth val="0"/>
        </c:ser>
        <c:ser>
          <c:idx val="3"/>
          <c:order val="3"/>
          <c:spPr>
            <a:ln w="635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1 - Monod'!$D$136:$D$289</c:f>
              <c:numCache>
                <c:formatCode>0.00</c:formatCode>
                <c:ptCount val="154"/>
                <c:pt idx="0" formatCode="0.000">
                  <c:v>6.10442872405597E-3</c:v>
                </c:pt>
                <c:pt idx="1">
                  <c:v>6.7119029231306901E-2</c:v>
                </c:pt>
                <c:pt idx="2">
                  <c:v>0.12807970321199899</c:v>
                </c:pt>
                <c:pt idx="3">
                  <c:v>0.188986521060685</c:v>
                </c:pt>
                <c:pt idx="4">
                  <c:v>0.24983955307234701</c:v>
                </c:pt>
                <c:pt idx="5">
                  <c:v>0.31063886940855401</c:v>
                </c:pt>
                <c:pt idx="6">
                  <c:v>0.37138454009730199</c:v>
                </c:pt>
                <c:pt idx="7">
                  <c:v>0.43207663507195299</c:v>
                </c:pt>
                <c:pt idx="8">
                  <c:v>0.492715224150931</c:v>
                </c:pt>
                <c:pt idx="9">
                  <c:v>0.55330037701574797</c:v>
                </c:pt>
                <c:pt idx="10">
                  <c:v>0.61383216318289902</c:v>
                </c:pt>
                <c:pt idx="11">
                  <c:v>0.67431065218160902</c:v>
                </c:pt>
                <c:pt idx="12">
                  <c:v>0.73473591326059895</c:v>
                </c:pt>
                <c:pt idx="13">
                  <c:v>0.795108015670415</c:v>
                </c:pt>
                <c:pt idx="14">
                  <c:v>0.85542702852081898</c:v>
                </c:pt>
                <c:pt idx="15">
                  <c:v>0.91569302073691305</c:v>
                </c:pt>
                <c:pt idx="16">
                  <c:v>0.97590606123613199</c:v>
                </c:pt>
                <c:pt idx="17">
                  <c:v>1.03606621864367</c:v>
                </c:pt>
                <c:pt idx="18">
                  <c:v>1.09617356174902</c:v>
                </c:pt>
                <c:pt idx="19">
                  <c:v>1.1562281589418699</c:v>
                </c:pt>
                <c:pt idx="20">
                  <c:v>1.21623007856334</c:v>
                </c:pt>
                <c:pt idx="21">
                  <c:v>1.2761793890469699</c:v>
                </c:pt>
                <c:pt idx="22">
                  <c:v>1.33607615847428</c:v>
                </c:pt>
                <c:pt idx="23">
                  <c:v>1.3959204548852</c:v>
                </c:pt>
                <c:pt idx="24">
                  <c:v>1.4557123460757999</c:v>
                </c:pt>
                <c:pt idx="25">
                  <c:v>1.5154519000744799</c:v>
                </c:pt>
                <c:pt idx="26">
                  <c:v>1.5751391845068301</c:v>
                </c:pt>
                <c:pt idx="27">
                  <c:v>1.6347742668694201</c:v>
                </c:pt>
                <c:pt idx="28">
                  <c:v>1.69435721455486</c:v>
                </c:pt>
                <c:pt idx="29">
                  <c:v>1.7538880952582601</c:v>
                </c:pt>
                <c:pt idx="30">
                  <c:v>1.81336697590437</c:v>
                </c:pt>
                <c:pt idx="31">
                  <c:v>1.8727939237023601</c:v>
                </c:pt>
                <c:pt idx="32">
                  <c:v>1.9321690056685199</c:v>
                </c:pt>
                <c:pt idx="33">
                  <c:v>1.9914922886975099</c:v>
                </c:pt>
                <c:pt idx="34">
                  <c:v>2.0507638396058301</c:v>
                </c:pt>
                <c:pt idx="35">
                  <c:v>2.1099837249741902</c:v>
                </c:pt>
                <c:pt idx="36">
                  <c:v>2.16915201146452</c:v>
                </c:pt>
                <c:pt idx="37">
                  <c:v>2.2282687654072699</c:v>
                </c:pt>
                <c:pt idx="38">
                  <c:v>2.2873340533168798</c:v>
                </c:pt>
                <c:pt idx="39">
                  <c:v>2.34634794123594</c:v>
                </c:pt>
                <c:pt idx="40">
                  <c:v>2.9862841367242199</c:v>
                </c:pt>
                <c:pt idx="41">
                  <c:v>5.8459604558211797</c:v>
                </c:pt>
                <c:pt idx="42">
                  <c:v>8.5868117304399494</c:v>
                </c:pt>
                <c:pt idx="43">
                  <c:v>11.216004887243001</c:v>
                </c:pt>
                <c:pt idx="44">
                  <c:v>13.740150278399</c:v>
                </c:pt>
                <c:pt idx="45">
                  <c:v>16.1653542921377</c:v>
                </c:pt>
                <c:pt idx="46">
                  <c:v>18.497266166654001</c:v>
                </c:pt>
                <c:pt idx="47">
                  <c:v>20.741119726552999</c:v>
                </c:pt>
                <c:pt idx="48">
                  <c:v>22.901770672060501</c:v>
                </c:pt>
                <c:pt idx="49">
                  <c:v>24.983729968565999</c:v>
                </c:pt>
                <c:pt idx="50">
                  <c:v>26.9911937915601</c:v>
                </c:pt>
                <c:pt idx="51">
                  <c:v>28.928070439834599</c:v>
                </c:pt>
                <c:pt idx="52">
                  <c:v>30.7980045690114</c:v>
                </c:pt>
                <c:pt idx="53">
                  <c:v>32.604399050825897</c:v>
                </c:pt>
                <c:pt idx="54">
                  <c:v>34.3504347179788</c:v>
                </c:pt>
                <c:pt idx="55">
                  <c:v>36.039088240876502</c:v>
                </c:pt>
                <c:pt idx="56">
                  <c:v>37.673148336127497</c:v>
                </c:pt>
                <c:pt idx="57">
                  <c:v>39.2552304766471</c:v>
                </c:pt>
                <c:pt idx="58">
                  <c:v>40.7877902799125</c:v>
                </c:pt>
                <c:pt idx="59">
                  <c:v>42.273135702850503</c:v>
                </c:pt>
                <c:pt idx="60">
                  <c:v>43.713438159393597</c:v>
                </c:pt>
                <c:pt idx="61">
                  <c:v>45.110742694758102</c:v>
                </c:pt>
                <c:pt idx="62">
                  <c:v>46.466977289441402</c:v>
                </c:pt>
                <c:pt idx="63">
                  <c:v>47.783961380990696</c:v>
                </c:pt>
                <c:pt idx="64">
                  <c:v>49.063413703454898</c:v>
                </c:pt>
                <c:pt idx="65">
                  <c:v>50.306959479039797</c:v>
                </c:pt>
                <c:pt idx="66">
                  <c:v>51.516137049619999</c:v>
                </c:pt>
                <c:pt idx="67">
                  <c:v>52.6924039890378</c:v>
                </c:pt>
                <c:pt idx="68">
                  <c:v>53.837142750763398</c:v>
                </c:pt>
                <c:pt idx="69">
                  <c:v>54.9516658905886</c:v>
                </c:pt>
                <c:pt idx="70">
                  <c:v>56.037220896471403</c:v>
                </c:pt>
                <c:pt idx="71">
                  <c:v>57.094994684773098</c:v>
                </c:pt>
                <c:pt idx="72">
                  <c:v>58.126117759492303</c:v>
                </c:pt>
                <c:pt idx="73">
                  <c:v>59.1316680816957</c:v>
                </c:pt>
                <c:pt idx="74">
                  <c:v>60.112674676428597</c:v>
                </c:pt>
                <c:pt idx="75">
                  <c:v>61.070120974358503</c:v>
                </c:pt>
                <c:pt idx="76">
                  <c:v>62.004947933492197</c:v>
                </c:pt>
                <c:pt idx="77">
                  <c:v>62.918056928502601</c:v>
                </c:pt>
                <c:pt idx="78">
                  <c:v>63.810312431957499</c:v>
                </c:pt>
                <c:pt idx="79">
                  <c:v>64.682544499266001</c:v>
                </c:pt>
                <c:pt idx="80">
                  <c:v>65.535551034315702</c:v>
                </c:pt>
                <c:pt idx="81">
                  <c:v>66.370099867992494</c:v>
                </c:pt>
                <c:pt idx="82">
                  <c:v>67.186930635332999</c:v>
                </c:pt>
                <c:pt idx="83">
                  <c:v>67.986756404617793</c:v>
                </c:pt>
                <c:pt idx="84">
                  <c:v>68.770265143947995</c:v>
                </c:pt>
                <c:pt idx="85">
                  <c:v>69.538120891399402</c:v>
                </c:pt>
                <c:pt idx="86">
                  <c:v>70.290964727729005</c:v>
                </c:pt>
                <c:pt idx="87">
                  <c:v>71.0294154579923</c:v>
                </c:pt>
                <c:pt idx="88">
                  <c:v>71.754070040566702</c:v>
                </c:pt>
                <c:pt idx="89">
                  <c:v>72.465503738894498</c:v>
                </c:pt>
                <c:pt idx="90">
                  <c:v>73.164270001587994</c:v>
                </c:pt>
                <c:pt idx="91">
                  <c:v>73.850900088757797</c:v>
                </c:pt>
                <c:pt idx="92">
                  <c:v>74.525902474698995</c:v>
                </c:pt>
                <c:pt idx="93">
                  <c:v>75.189762064219394</c:v>
                </c:pt>
                <c:pt idx="94">
                  <c:v>75.842939285792497</c:v>
                </c:pt>
                <c:pt idx="95">
                  <c:v>76.485869144792503</c:v>
                </c:pt>
                <c:pt idx="96">
                  <c:v>77.118960323457699</c:v>
                </c:pt>
                <c:pt idx="97">
                  <c:v>77.742594408309898</c:v>
                </c:pt>
                <c:pt idx="98">
                  <c:v>78.357125371550495</c:v>
                </c:pt>
                <c:pt idx="99">
                  <c:v>78.962879353473397</c:v>
                </c:pt>
                <c:pt idx="100">
                  <c:v>79.560154836186896</c:v>
                </c:pt>
                <c:pt idx="101">
                  <c:v>80.1492232384212</c:v>
                </c:pt>
                <c:pt idx="102">
                  <c:v>80.730329936933501</c:v>
                </c:pt>
                <c:pt idx="103">
                  <c:v>81.303695689978596</c:v>
                </c:pt>
                <c:pt idx="104">
                  <c:v>81.869518411246503</c:v>
                </c:pt>
                <c:pt idx="105">
                  <c:v>82.427975211577802</c:v>
                </c:pt>
                <c:pt idx="106">
                  <c:v>82.979224629512103</c:v>
                </c:pt>
                <c:pt idx="107">
                  <c:v>83.523408941695195</c:v>
                </c:pt>
                <c:pt idx="108">
                  <c:v>84.060656469639298</c:v>
                </c:pt>
                <c:pt idx="109">
                  <c:v>84.591083810487206</c:v>
                </c:pt>
                <c:pt idx="110">
                  <c:v>85.114797914160505</c:v>
                </c:pt>
                <c:pt idx="111">
                  <c:v>85.631897969676203</c:v>
                </c:pt>
                <c:pt idx="112">
                  <c:v>86.142477074135002</c:v>
                </c:pt>
                <c:pt idx="113">
                  <c:v>86.646623672619995</c:v>
                </c:pt>
                <c:pt idx="114">
                  <c:v>87.144422755073194</c:v>
                </c:pt>
                <c:pt idx="115">
                  <c:v>87.635956849268098</c:v>
                </c:pt>
                <c:pt idx="116">
                  <c:v>88.121306811347793</c:v>
                </c:pt>
                <c:pt idx="117">
                  <c:v>88.6005524223512</c:v>
                </c:pt>
                <c:pt idx="118">
                  <c:v>89.073772849516104</c:v>
                </c:pt>
                <c:pt idx="119">
                  <c:v>89.541046978047603</c:v>
                </c:pt>
                <c:pt idx="120">
                  <c:v>90.002453610573397</c:v>
                </c:pt>
                <c:pt idx="121">
                  <c:v>90.458071612309794</c:v>
                </c:pt>
                <c:pt idx="122">
                  <c:v>90.907979969727194</c:v>
                </c:pt>
                <c:pt idx="123">
                  <c:v>91.352257805882999</c:v>
                </c:pt>
                <c:pt idx="124">
                  <c:v>91.790984345072602</c:v>
                </c:pt>
                <c:pt idx="125">
                  <c:v>92.224238869085397</c:v>
                </c:pt>
                <c:pt idx="126">
                  <c:v>92.652100636122299</c:v>
                </c:pt>
                <c:pt idx="127">
                  <c:v>93.074648802405903</c:v>
                </c:pt>
                <c:pt idx="128">
                  <c:v>93.491962323390695</c:v>
                </c:pt>
                <c:pt idx="129">
                  <c:v>93.904119867255304</c:v>
                </c:pt>
                <c:pt idx="130">
                  <c:v>94.311199724916904</c:v>
                </c:pt>
                <c:pt idx="131">
                  <c:v>94.713279713863599</c:v>
                </c:pt>
                <c:pt idx="132">
                  <c:v>95.110437100234293</c:v>
                </c:pt>
                <c:pt idx="133">
                  <c:v>95.502748528035795</c:v>
                </c:pt>
                <c:pt idx="134">
                  <c:v>95.890289930581901</c:v>
                </c:pt>
                <c:pt idx="135">
                  <c:v>96.273136488891595</c:v>
                </c:pt>
                <c:pt idx="136">
                  <c:v>96.651362550365803</c:v>
                </c:pt>
                <c:pt idx="137">
                  <c:v>97.025041604905994</c:v>
                </c:pt>
                <c:pt idx="138">
                  <c:v>97.394246223244593</c:v>
                </c:pt>
                <c:pt idx="139">
                  <c:v>97.759048011137807</c:v>
                </c:pt>
                <c:pt idx="140">
                  <c:v>101.17993679879901</c:v>
                </c:pt>
                <c:pt idx="141">
                  <c:v>104.231588157361</c:v>
                </c:pt>
                <c:pt idx="142">
                  <c:v>106.968451703293</c:v>
                </c:pt>
                <c:pt idx="143">
                  <c:v>109.435646014303</c:v>
                </c:pt>
                <c:pt idx="144">
                  <c:v>111.670481049586</c:v>
                </c:pt>
                <c:pt idx="145">
                  <c:v>113.70390407366</c:v>
                </c:pt>
                <c:pt idx="146">
                  <c:v>115.561718569131</c:v>
                </c:pt>
                <c:pt idx="147">
                  <c:v>117.265568930345</c:v>
                </c:pt>
                <c:pt idx="148">
                  <c:v>118.83372388699399</c:v>
                </c:pt>
                <c:pt idx="149">
                  <c:v>120.281697467877</c:v>
                </c:pt>
                <c:pt idx="150">
                  <c:v>121.622742139214</c:v>
                </c:pt>
                <c:pt idx="151">
                  <c:v>122.86824198850699</c:v>
                </c:pt>
                <c:pt idx="152">
                  <c:v>124.028028024157</c:v>
                </c:pt>
                <c:pt idx="153">
                  <c:v>125.11063248915799</c:v>
                </c:pt>
              </c:numCache>
            </c:numRef>
          </c:yVal>
          <c:smooth val="0"/>
        </c:ser>
        <c:ser>
          <c:idx val="5"/>
          <c:order val="4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Monod'!$A$112:$A$113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1 - Monod'!$B$112:$B$113</c:f>
              <c:numCache>
                <c:formatCode>General</c:formatCode>
                <c:ptCount val="2"/>
                <c:pt idx="0" formatCode="#,##0.00">
                  <c:v>136.58779999999999</c:v>
                </c:pt>
                <c:pt idx="1">
                  <c:v>136.58779999999999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36288"/>
        <c:axId val="169438208"/>
      </c:scatterChart>
      <c:valAx>
        <c:axId val="169436288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9438208"/>
        <c:crosses val="autoZero"/>
        <c:crossBetween val="midCat"/>
        <c:majorUnit val="10"/>
      </c:valAx>
      <c:valAx>
        <c:axId val="16943820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943628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'Scanner 1 - Monod'!$H$136:$H$335</c:f>
              <c:numCache>
                <c:formatCode>0.000</c:formatCode>
                <c:ptCount val="200"/>
                <c:pt idx="0" formatCode="0.00">
                  <c:v>0</c:v>
                </c:pt>
                <c:pt idx="1">
                  <c:v>0.12362101041106401</c:v>
                </c:pt>
                <c:pt idx="2" formatCode="0.00">
                  <c:v>0.24842096428673199</c:v>
                </c:pt>
                <c:pt idx="3" formatCode="0.00">
                  <c:v>0.37441680737572403</c:v>
                </c:pt>
                <c:pt idx="4" formatCode="0.00">
                  <c:v>0.50162581175381804</c:v>
                </c:pt>
                <c:pt idx="5" formatCode="0.00">
                  <c:v>0.63006558371701604</c:v>
                </c:pt>
                <c:pt idx="6" formatCode="0.00">
                  <c:v>0.75975407190492705</c:v>
                </c:pt>
                <c:pt idx="7" formatCode="0.00">
                  <c:v>0.89070957566224196</c:v>
                </c:pt>
                <c:pt idx="8" formatCode="0.00">
                  <c:v>1.0229507536464699</c:v>
                </c:pt>
                <c:pt idx="9" formatCode="0.00">
                  <c:v>1.15649663269047</c:v>
                </c:pt>
                <c:pt idx="10" formatCode="0.00">
                  <c:v>1.29136661692856</c:v>
                </c:pt>
                <c:pt idx="11" formatCode="0.00">
                  <c:v>1.42758049719547</c:v>
                </c:pt>
                <c:pt idx="12" formatCode="0.00">
                  <c:v>1.5651584607076501</c:v>
                </c:pt>
                <c:pt idx="13" formatCode="0.00">
                  <c:v>1.70412110103689</c:v>
                </c:pt>
                <c:pt idx="14" formatCode="0.00">
                  <c:v>1.84448942838664</c:v>
                </c:pt>
                <c:pt idx="15" formatCode="0.00">
                  <c:v>1.9862848801817199</c:v>
                </c:pt>
                <c:pt idx="16" formatCode="0.00">
                  <c:v>2.12952933198269</c:v>
                </c:pt>
                <c:pt idx="17" formatCode="0.00">
                  <c:v>2.2742451087365798</c:v>
                </c:pt>
                <c:pt idx="18" formatCode="0.00">
                  <c:v>2.42045499637605</c:v>
                </c:pt>
                <c:pt idx="19" formatCode="0.00">
                  <c:v>2.5681822537796601</c:v>
                </c:pt>
                <c:pt idx="20" formatCode="0.00">
                  <c:v>2.7174506251065398</c:v>
                </c:pt>
                <c:pt idx="21" formatCode="0.00">
                  <c:v>2.8682843525189998</c:v>
                </c:pt>
                <c:pt idx="22" formatCode="0.00">
                  <c:v>3.0207081893076202</c:v>
                </c:pt>
                <c:pt idx="23" formatCode="0.00">
                  <c:v>3.17474741343357</c:v>
                </c:pt>
                <c:pt idx="24" formatCode="0.00">
                  <c:v>3.33042784150379</c:v>
                </c:pt>
                <c:pt idx="25" formatCode="0.00">
                  <c:v>3.4877758431953101</c:v>
                </c:pt>
                <c:pt idx="26" formatCode="0.00">
                  <c:v>3.6468183561455199</c:v>
                </c:pt>
                <c:pt idx="27" formatCode="0.00">
                  <c:v>3.80758290132616</c:v>
                </c:pt>
                <c:pt idx="28" formatCode="0.00">
                  <c:v>3.9700975989193701</c:v>
                </c:pt>
                <c:pt idx="29" formatCode="0.00">
                  <c:v>4.13439118471514</c:v>
                </c:pt>
                <c:pt idx="30" formatCode="0.00">
                  <c:v>4.3004930270501296</c:v>
                </c:pt>
                <c:pt idx="31" formatCode="0.00">
                  <c:v>4.4684331443088698</c:v>
                </c:pt>
                <c:pt idx="32" formatCode="0.00">
                  <c:v>4.6382422230093496</c:v>
                </c:pt>
                <c:pt idx="33" formatCode="0.00">
                  <c:v>4.8099516364956898</c:v>
                </c:pt>
                <c:pt idx="34" formatCode="0.00">
                  <c:v>4.9835934642619897</c:v>
                </c:pt>
                <c:pt idx="35" formatCode="0.00">
                  <c:v>5.1592005119322204</c:v>
                </c:pt>
                <c:pt idx="36" formatCode="0.00">
                  <c:v>5.3368063319224097</c:v>
                </c:pt>
                <c:pt idx="37" formatCode="0.00">
                  <c:v>5.51644524481235</c:v>
                </c:pt>
                <c:pt idx="38" formatCode="0.00">
                  <c:v>5.6981523614555201</c:v>
                </c:pt>
                <c:pt idx="39" formatCode="0.00">
                  <c:v>5.8819636058570604</c:v>
                </c:pt>
                <c:pt idx="40" formatCode="0.00">
                  <c:v>6.06791573885112</c:v>
                </c:pt>
                <c:pt idx="41" formatCode="0.00">
                  <c:v>6.2560463826104398</c:v>
                </c:pt>
                <c:pt idx="42" formatCode="0.00">
                  <c:v>6.4463940460223901</c:v>
                </c:pt>
                <c:pt idx="43" formatCode="0.00">
                  <c:v>6.6389981509674501</c:v>
                </c:pt>
                <c:pt idx="44" formatCode="0.00">
                  <c:v>6.8338990595378002</c:v>
                </c:pt>
                <c:pt idx="45" formatCode="0.00">
                  <c:v>7.0311381022355404</c:v>
                </c:pt>
                <c:pt idx="46" formatCode="0.00">
                  <c:v>7.2307576071918396</c:v>
                </c:pt>
                <c:pt idx="47" formatCode="0.00">
                  <c:v>7.4328009304503997</c:v>
                </c:pt>
                <c:pt idx="48" formatCode="0.00">
                  <c:v>7.6373124873609104</c:v>
                </c:pt>
                <c:pt idx="49" formatCode="0.00">
                  <c:v>7.8443377851299303</c:v>
                </c:pt>
                <c:pt idx="50" formatCode="0.00">
                  <c:v>8.0539234565796693</c:v>
                </c:pt>
                <c:pt idx="51" formatCode="0.00">
                  <c:v>8.2661172951669606</c:v>
                </c:pt>
                <c:pt idx="52" formatCode="0.00">
                  <c:v>8.4809682913178399</c:v>
                </c:pt>
                <c:pt idx="53" formatCode="0.00">
                  <c:v>8.6985266701357098</c:v>
                </c:pt>
                <c:pt idx="54" formatCode="0.00">
                  <c:v>8.9188439305440106</c:v>
                </c:pt>
                <c:pt idx="55" formatCode="0.00">
                  <c:v>9.1419728859275793</c:v>
                </c:pt>
                <c:pt idx="56" formatCode="0.00">
                  <c:v>9.3679677063399094</c:v>
                </c:pt>
                <c:pt idx="57" formatCode="0.00">
                  <c:v>9.5968839623473503</c:v>
                </c:pt>
                <c:pt idx="58" formatCode="0.00">
                  <c:v>9.8287786705845797</c:v>
                </c:pt>
                <c:pt idx="59" formatCode="0.00">
                  <c:v>10.0637103411</c:v>
                </c:pt>
                <c:pt idx="60" formatCode="0.00">
                  <c:v>10.3017390265735</c:v>
                </c:pt>
                <c:pt idx="61" formatCode="0.00">
                  <c:v>10.5429263734936</c:v>
                </c:pt>
                <c:pt idx="62" formatCode="0.00">
                  <c:v>10.787335675385499</c:v>
                </c:pt>
                <c:pt idx="63" formatCode="0.00">
                  <c:v>11.0350319281869</c:v>
                </c:pt>
                <c:pt idx="64" formatCode="0.00">
                  <c:v>11.2860818878726</c:v>
                </c:pt>
                <c:pt idx="65" formatCode="0.00">
                  <c:v>11.5405541304364</c:v>
                </c:pt>
                <c:pt idx="66" formatCode="0.00">
                  <c:v>11.7985191143423</c:v>
                </c:pt>
                <c:pt idx="67" formatCode="0.00">
                  <c:v>12.0600492455652</c:v>
                </c:pt>
                <c:pt idx="68" formatCode="0.00">
                  <c:v>12.3252189453468</c:v>
                </c:pt>
                <c:pt idx="69" formatCode="0.00">
                  <c:v>12.5941047208004</c:v>
                </c:pt>
                <c:pt idx="70" formatCode="0.00">
                  <c:v>12.8667852385049</c:v>
                </c:pt>
                <c:pt idx="71" formatCode="0.00">
                  <c:v>13.143341401236301</c:v>
                </c:pt>
                <c:pt idx="72" formatCode="0.00">
                  <c:v>13.423856427995601</c:v>
                </c:pt>
                <c:pt idx="73" formatCode="0.00">
                  <c:v>13.708415937496699</c:v>
                </c:pt>
                <c:pt idx="74" formatCode="0.00">
                  <c:v>13.997108035293101</c:v>
                </c:pt>
                <c:pt idx="75" formatCode="0.00">
                  <c:v>14.2900234047273</c:v>
                </c:pt>
                <c:pt idx="76" formatCode="0.00">
                  <c:v>14.5872554019018</c:v>
                </c:pt>
                <c:pt idx="77" formatCode="0.00">
                  <c:v>14.8889001548797</c:v>
                </c:pt>
                <c:pt idx="78" formatCode="0.00">
                  <c:v>15.1950566673365</c:v>
                </c:pt>
                <c:pt idx="79" formatCode="0.00">
                  <c:v>15.5058269268981</c:v>
                </c:pt>
                <c:pt idx="80" formatCode="0.00">
                  <c:v>15.8213160184138</c:v>
                </c:pt>
                <c:pt idx="81" formatCode="0.00">
                  <c:v>16.141632242428798</c:v>
                </c:pt>
                <c:pt idx="82" formatCode="0.00">
                  <c:v>16.4668872391367</c:v>
                </c:pt>
                <c:pt idx="83" formatCode="0.00">
                  <c:v>16.797196118109898</c:v>
                </c:pt>
                <c:pt idx="84" formatCode="0.00">
                  <c:v>17.132677594124701</c:v>
                </c:pt>
                <c:pt idx="85" formatCode="0.00">
                  <c:v>17.473454129417799</c:v>
                </c:pt>
                <c:pt idx="86" formatCode="0.00">
                  <c:v>17.8196520827324</c:v>
                </c:pt>
                <c:pt idx="87" formatCode="0.00">
                  <c:v>18.171401865534701</c:v>
                </c:pt>
                <c:pt idx="88" formatCode="0.00">
                  <c:v>18.5288381058064</c:v>
                </c:pt>
                <c:pt idx="89" formatCode="0.00">
                  <c:v>18.892099819846599</c:v>
                </c:pt>
                <c:pt idx="90" formatCode="0.00">
                  <c:v>19.261330592541601</c:v>
                </c:pt>
                <c:pt idx="91" formatCode="0.00">
                  <c:v>19.636678766595502</c:v>
                </c:pt>
                <c:pt idx="92" formatCode="0.00">
                  <c:v>20.018297641244999</c:v>
                </c:pt>
                <c:pt idx="93" formatCode="0.00">
                  <c:v>20.4063456810166</c:v>
                </c:pt>
                <c:pt idx="94" formatCode="0.00">
                  <c:v>20.800986735125498</c:v>
                </c:pt>
                <c:pt idx="95" formatCode="0.00">
                  <c:v>21.2023902681523</c:v>
                </c:pt>
                <c:pt idx="96" formatCode="0.00">
                  <c:v>21.610731602680701</c:v>
                </c:pt>
                <c:pt idx="97" formatCode="0.00">
                  <c:v>22.0261921746269</c:v>
                </c:pt>
                <c:pt idx="98" formatCode="0.00">
                  <c:v>22.4489598020396</c:v>
                </c:pt>
                <c:pt idx="99" formatCode="0.00">
                  <c:v>22.879228968210501</c:v>
                </c:pt>
                <c:pt idx="100" formatCode="0.00">
                  <c:v>23.317201119988098</c:v>
                </c:pt>
                <c:pt idx="101" formatCode="0.00">
                  <c:v>23.763084982259901</c:v>
                </c:pt>
                <c:pt idx="102" formatCode="0.00">
                  <c:v>24.217096889631701</c:v>
                </c:pt>
                <c:pt idx="103" formatCode="0.00">
                  <c:v>24.679461136412801</c:v>
                </c:pt>
                <c:pt idx="104" formatCode="0.00">
                  <c:v>25.150410346095601</c:v>
                </c:pt>
                <c:pt idx="105" formatCode="0.00">
                  <c:v>25.6301858616104</c:v>
                </c:pt>
                <c:pt idx="106" formatCode="0.00">
                  <c:v>26.119038157727999</c:v>
                </c:pt>
                <c:pt idx="107" formatCode="0.00">
                  <c:v>26.6172272770938</c:v>
                </c:pt>
                <c:pt idx="108" formatCode="0.00">
                  <c:v>27.1250232914857</c:v>
                </c:pt>
                <c:pt idx="109" formatCode="0.00">
                  <c:v>27.6427067900167</c:v>
                </c:pt>
                <c:pt idx="110" formatCode="0.00">
                  <c:v>28.170569396135701</c:v>
                </c:pt>
                <c:pt idx="111" formatCode="0.00">
                  <c:v>28.708914315427801</c:v>
                </c:pt>
                <c:pt idx="112" formatCode="0.00">
                  <c:v>29.258056916376798</c:v>
                </c:pt>
                <c:pt idx="113" formatCode="0.00">
                  <c:v>29.8183253464274</c:v>
                </c:pt>
                <c:pt idx="114" formatCode="0.00">
                  <c:v>30.390061185874899</c:v>
                </c:pt>
                <c:pt idx="115" formatCode="0.00">
                  <c:v>30.973620142321298</c:v>
                </c:pt>
                <c:pt idx="116" formatCode="0.00">
                  <c:v>31.5693727886642</c:v>
                </c:pt>
                <c:pt idx="117" formatCode="0.00">
                  <c:v>32.177705347836003</c:v>
                </c:pt>
                <c:pt idx="118" formatCode="0.00">
                  <c:v>32.799020527784201</c:v>
                </c:pt>
                <c:pt idx="119" formatCode="0.00">
                  <c:v>33.433738410488999</c:v>
                </c:pt>
                <c:pt idx="120" formatCode="0.00">
                  <c:v>34.082297399138</c:v>
                </c:pt>
                <c:pt idx="121" formatCode="0.00">
                  <c:v>34.745155227950697</c:v>
                </c:pt>
                <c:pt idx="122" formatCode="0.00">
                  <c:v>35.4227900395368</c:v>
                </c:pt>
                <c:pt idx="123" formatCode="0.00">
                  <c:v>36.115701535119797</c:v>
                </c:pt>
                <c:pt idx="124" formatCode="0.00">
                  <c:v>36.824412203439202</c:v>
                </c:pt>
                <c:pt idx="125" formatCode="0.00">
                  <c:v>37.549468634683798</c:v>
                </c:pt>
                <c:pt idx="126" formatCode="0.00">
                  <c:v>38.291442926399</c:v>
                </c:pt>
                <c:pt idx="127" formatCode="0.00">
                  <c:v>39.0509341889694</c:v>
                </c:pt>
                <c:pt idx="128" formatCode="0.00">
                  <c:v>39.828570159001202</c:v>
                </c:pt>
                <c:pt idx="129" formatCode="0.00">
                  <c:v>40.625008929737398</c:v>
                </c:pt>
                <c:pt idx="130" formatCode="0.00">
                  <c:v>41.440940808530002</c:v>
                </c:pt>
                <c:pt idx="131" formatCode="0.00">
                  <c:v>42.2770903123889</c:v>
                </c:pt>
                <c:pt idx="132" formatCode="0.00">
                  <c:v>43.134218313732099</c:v>
                </c:pt>
                <c:pt idx="133" formatCode="0.00">
                  <c:v>44.013124349694898</c:v>
                </c:pt>
                <c:pt idx="134" formatCode="0.00">
                  <c:v>44.914649109729403</c:v>
                </c:pt>
                <c:pt idx="135" formatCode="0.00">
                  <c:v>45.8396771177636</c:v>
                </c:pt>
                <c:pt idx="136" formatCode="0.00">
                  <c:v>46.789139626907101</c:v>
                </c:pt>
                <c:pt idx="137" formatCode="0.00">
                  <c:v>47.764017746617</c:v>
                </c:pt>
                <c:pt idx="138" formatCode="0.00">
                  <c:v>48.765345824398302</c:v>
                </c:pt>
                <c:pt idx="139" formatCode="0.00">
                  <c:v>49.794215106541998</c:v>
                </c:pt>
                <c:pt idx="140" formatCode="0.00">
                  <c:v>50.851777705137401</c:v>
                </c:pt>
                <c:pt idx="141" formatCode="0.00">
                  <c:v>51.939250901676701</c:v>
                </c:pt>
                <c:pt idx="142" formatCode="0.00">
                  <c:v>53.057921821048197</c:v>
                </c:pt>
                <c:pt idx="143" formatCode="0.00">
                  <c:v>54.209152513649897</c:v>
                </c:pt>
                <c:pt idx="144" formatCode="0.00">
                  <c:v>55.394385487813402</c:v>
                </c:pt>
                <c:pt idx="145" formatCode="0.00">
                  <c:v>56.615149739784798</c:v>
                </c:pt>
                <c:pt idx="146" formatCode="0.00">
                  <c:v>57.873067334265102</c:v>
                </c:pt>
                <c:pt idx="147" formatCode="0.00">
                  <c:v>59.169860595060001</c:v>
                </c:pt>
                <c:pt idx="148" formatCode="0.00">
                  <c:v>60.507359972870503</c:v>
                </c:pt>
                <c:pt idx="149" formatCode="0.00">
                  <c:v>61.887512665802099</c:v>
                </c:pt>
                <c:pt idx="150" formatCode="0.00">
                  <c:v>63.312392077971403</c:v>
                </c:pt>
                <c:pt idx="151" formatCode="0.00">
                  <c:v>64.784208212835296</c:v>
                </c:pt>
                <c:pt idx="152" formatCode="0.00">
                  <c:v>66.3053191108162</c:v>
                </c:pt>
                <c:pt idx="153" formatCode="0.00">
                  <c:v>67.878243455721901</c:v>
                </c:pt>
                <c:pt idx="154" formatCode="0.00">
                  <c:v>69.505674491720498</c:v>
                </c:pt>
                <c:pt idx="155" formatCode="0.00">
                  <c:v>71.190495412624301</c:v>
                </c:pt>
                <c:pt idx="156" formatCode="0.00">
                  <c:v>72.9357964084614</c:v>
                </c:pt>
                <c:pt idx="157" formatCode="0.00">
                  <c:v>74.744893581364295</c:v>
                </c:pt>
                <c:pt idx="158" formatCode="0.00">
                  <c:v>76.621349974378205</c:v>
                </c:pt>
                <c:pt idx="159" formatCode="0.00">
                  <c:v>78.568998993763799</c:v>
                </c:pt>
                <c:pt idx="160" formatCode="0.00">
                  <c:v>80.591970548772693</c:v>
                </c:pt>
                <c:pt idx="161" formatCode="0.00">
                  <c:v>82.694720283977503</c:v>
                </c:pt>
                <c:pt idx="162" formatCode="0.00">
                  <c:v>84.882062339597894</c:v>
                </c:pt>
                <c:pt idx="163" formatCode="0.00">
                  <c:v>87.1592061467707</c:v>
                </c:pt>
                <c:pt idx="164" formatCode="0.00">
                  <c:v>89.531797849710699</c:v>
                </c:pt>
                <c:pt idx="165" formatCode="0.00">
                  <c:v>92.005967048077096</c:v>
                </c:pt>
                <c:pt idx="166" formatCode="0.00">
                  <c:v>94.588379674192097</c:v>
                </c:pt>
                <c:pt idx="167" formatCode="0.00">
                  <c:v>97.286297965507501</c:v>
                </c:pt>
                <c:pt idx="168" formatCode="0.00">
                  <c:v>100.10764866846699</c:v>
                </c:pt>
                <c:pt idx="169" formatCode="0.00">
                  <c:v>103.061100822706</c:v>
                </c:pt>
                <c:pt idx="170" formatCode="0.00">
                  <c:v>106.156154733222</c:v>
                </c:pt>
                <c:pt idx="171" formatCode="0.00">
                  <c:v>109.403244054034</c:v>
                </c:pt>
                <c:pt idx="172" formatCode="0.00">
                  <c:v>112.81385329430999</c:v>
                </c:pt>
                <c:pt idx="173" formatCode="0.00">
                  <c:v>116.40065353548</c:v>
                </c:pt>
                <c:pt idx="174" formatCode="0.00">
                  <c:v>120.17765973936</c:v>
                </c:pt>
                <c:pt idx="175" formatCode="0.00">
                  <c:v>124.16041376377299</c:v>
                </c:pt>
                <c:pt idx="176" formatCode="0.00">
                  <c:v>128.36619812426599</c:v>
                </c:pt>
                <c:pt idx="177" formatCode="0.00">
                  <c:v>132.81428670162501</c:v>
                </c:pt>
                <c:pt idx="178" formatCode="0.00">
                  <c:v>137.52624006601599</c:v>
                </c:pt>
                <c:pt idx="179" formatCode="0.00">
                  <c:v>142.52625496433501</c:v>
                </c:pt>
                <c:pt idx="180" formatCode="0.00">
                  <c:v>147.841579925503</c:v>
                </c:pt>
                <c:pt idx="181" formatCode="0.00">
                  <c:v>153.503012052109</c:v>
                </c:pt>
                <c:pt idx="182" formatCode="0.00">
                  <c:v>159.545494123662</c:v>
                </c:pt>
                <c:pt idx="183" formatCode="0.00">
                  <c:v>166.008836464973</c:v>
                </c:pt>
                <c:pt idx="184" formatCode="0.00">
                  <c:v>172.93859509181101</c:v>
                </c:pt>
                <c:pt idx="185" formatCode="0.00">
                  <c:v>180.38714708253499</c:v>
                </c:pt>
                <c:pt idx="186" formatCode="0.00">
                  <c:v>188.41501686369801</c:v>
                </c:pt>
                <c:pt idx="187" formatCode="0.00">
                  <c:v>197.09252447595</c:v>
                </c:pt>
                <c:pt idx="188" formatCode="0.00">
                  <c:v>206.501850860117</c:v>
                </c:pt>
                <c:pt idx="189" formatCode="0.00">
                  <c:v>216.739648675594</c:v>
                </c:pt>
                <c:pt idx="190" formatCode="0.00">
                  <c:v>227.92037450838899</c:v>
                </c:pt>
                <c:pt idx="191" formatCode="0.00">
                  <c:v>240.180586241443</c:v>
                </c:pt>
                <c:pt idx="192" formatCode="0.00">
                  <c:v>253.684548278953</c:v>
                </c:pt>
                <c:pt idx="193" formatCode="0.00">
                  <c:v>268.63163380570802</c:v>
                </c:pt>
                <c:pt idx="194" formatCode="0.00">
                  <c:v>285.26623417514799</c:v>
                </c:pt>
                <c:pt idx="195" formatCode="0.00">
                  <c:v>303.89122538111701</c:v>
                </c:pt>
                <c:pt idx="196" formatCode="0.00">
                  <c:v>324.88657606959299</c:v>
                </c:pt>
                <c:pt idx="197" formatCode="0.00">
                  <c:v>348.73554296221801</c:v>
                </c:pt>
                <c:pt idx="198" formatCode="0.00">
                  <c:v>376.062326257189</c:v>
                </c:pt>
                <c:pt idx="199" formatCode="0.00">
                  <c:v>407.68749412421602</c:v>
                </c:pt>
              </c:numCache>
            </c:numRef>
          </c:xVal>
          <c:yVal>
            <c:numRef>
              <c:f>'Scanner 1 - Monod'!$L$136:$L$335</c:f>
              <c:numCache>
                <c:formatCode>0.00</c:formatCode>
                <c:ptCount val="200"/>
                <c:pt idx="0">
                  <c:v>0</c:v>
                </c:pt>
                <c:pt idx="1">
                  <c:v>9.4786040045117517</c:v>
                </c:pt>
                <c:pt idx="2">
                  <c:v>9.4410228294114802</c:v>
                </c:pt>
                <c:pt idx="3">
                  <c:v>9.4031811498471249</c:v>
                </c:pt>
                <c:pt idx="4">
                  <c:v>9.3650694003523736</c:v>
                </c:pt>
                <c:pt idx="5">
                  <c:v>9.3266980687322416</c:v>
                </c:pt>
                <c:pt idx="6">
                  <c:v>9.2880654099731412</c:v>
                </c:pt>
                <c:pt idx="7">
                  <c:v>9.2491398175287731</c:v>
                </c:pt>
                <c:pt idx="8">
                  <c:v>9.209912950402094</c:v>
                </c:pt>
                <c:pt idx="9">
                  <c:v>9.1704128045286915</c:v>
                </c:pt>
                <c:pt idx="10">
                  <c:v>9.1306359741184071</c:v>
                </c:pt>
                <c:pt idx="11">
                  <c:v>9.0905519138449424</c:v>
                </c:pt>
                <c:pt idx="12">
                  <c:v>9.050157702597506</c:v>
                </c:pt>
                <c:pt idx="13">
                  <c:v>9.0094691400365736</c:v>
                </c:pt>
                <c:pt idx="14">
                  <c:v>8.9684757846090672</c:v>
                </c:pt>
                <c:pt idx="15">
                  <c:v>8.9271567107328789</c:v>
                </c:pt>
                <c:pt idx="16">
                  <c:v>8.8855157382308843</c:v>
                </c:pt>
                <c:pt idx="17">
                  <c:v>8.8435575827322008</c:v>
                </c:pt>
                <c:pt idx="18">
                  <c:v>8.80126747801358</c:v>
                </c:pt>
                <c:pt idx="19">
                  <c:v>8.7586376707437079</c:v>
                </c:pt>
                <c:pt idx="20">
                  <c:v>8.7156676959793629</c:v>
                </c:pt>
                <c:pt idx="21">
                  <c:v>8.6723547142679038</c:v>
                </c:pt>
                <c:pt idx="22">
                  <c:v>8.6286891005154764</c:v>
                </c:pt>
                <c:pt idx="23">
                  <c:v>8.5846641439655382</c:v>
                </c:pt>
                <c:pt idx="24">
                  <c:v>8.5402767147800489</c:v>
                </c:pt>
                <c:pt idx="25">
                  <c:v>8.4955242199893419</c:v>
                </c:pt>
                <c:pt idx="26">
                  <c:v>8.4503957278843949</c:v>
                </c:pt>
                <c:pt idx="27">
                  <c:v>8.4048844015672675</c:v>
                </c:pt>
                <c:pt idx="28">
                  <c:v>8.3589922597127035</c:v>
                </c:pt>
                <c:pt idx="29">
                  <c:v>8.3127078277451272</c:v>
                </c:pt>
                <c:pt idx="30">
                  <c:v>8.2660215478069698</c:v>
                </c:pt>
                <c:pt idx="31">
                  <c:v>8.2189360576293993</c:v>
                </c:pt>
                <c:pt idx="32">
                  <c:v>8.1714409694942152</c:v>
                </c:pt>
                <c:pt idx="33">
                  <c:v>8.1235258889885369</c:v>
                </c:pt>
                <c:pt idx="34">
                  <c:v>8.0751923170337534</c:v>
                </c:pt>
                <c:pt idx="35">
                  <c:v>8.0264302103596012</c:v>
                </c:pt>
                <c:pt idx="36">
                  <c:v>7.977230314372397</c:v>
                </c:pt>
                <c:pt idx="37">
                  <c:v>7.9275921390461663</c:v>
                </c:pt>
                <c:pt idx="38">
                  <c:v>7.8775054530904356</c:v>
                </c:pt>
                <c:pt idx="39">
                  <c:v>7.8269629889586536</c:v>
                </c:pt>
                <c:pt idx="40">
                  <c:v>7.7759616702430794</c:v>
                </c:pt>
                <c:pt idx="41">
                  <c:v>7.72449209011981</c:v>
                </c:pt>
                <c:pt idx="42">
                  <c:v>7.6725477396432806</c:v>
                </c:pt>
                <c:pt idx="43">
                  <c:v>7.6201236736936639</c:v>
                </c:pt>
                <c:pt idx="44">
                  <c:v>7.567211852302087</c:v>
                </c:pt>
                <c:pt idx="45">
                  <c:v>7.5138050061224915</c:v>
                </c:pt>
                <c:pt idx="46">
                  <c:v>7.4598986358423369</c:v>
                </c:pt>
                <c:pt idx="47">
                  <c:v>7.4054839187339949</c:v>
                </c:pt>
                <c:pt idx="48">
                  <c:v>7.3505545751367158</c:v>
                </c:pt>
                <c:pt idx="49">
                  <c:v>7.2951057188571342</c:v>
                </c:pt>
                <c:pt idx="50">
                  <c:v>7.2391273690533993</c:v>
                </c:pt>
                <c:pt idx="51">
                  <c:v>7.1826169506163229</c:v>
                </c:pt>
                <c:pt idx="52">
                  <c:v>7.1255648444187996</c:v>
                </c:pt>
                <c:pt idx="53">
                  <c:v>7.0679660749614399</c:v>
                </c:pt>
                <c:pt idx="54">
                  <c:v>7.0098149561654113</c:v>
                </c:pt>
                <c:pt idx="55">
                  <c:v>6.9511032005994942</c:v>
                </c:pt>
                <c:pt idx="56">
                  <c:v>6.8918282046039101</c:v>
                </c:pt>
                <c:pt idx="57">
                  <c:v>6.8319805042987012</c:v>
                </c:pt>
                <c:pt idx="58">
                  <c:v>6.7715582040598523</c:v>
                </c:pt>
                <c:pt idx="59">
                  <c:v>6.7105529881357251</c:v>
                </c:pt>
                <c:pt idx="60">
                  <c:v>6.6489623873296333</c:v>
                </c:pt>
                <c:pt idx="61">
                  <c:v>6.58678007862013</c:v>
                </c:pt>
                <c:pt idx="62">
                  <c:v>6.5240031325353209</c:v>
                </c:pt>
                <c:pt idx="63">
                  <c:v>6.4606271021848976</c:v>
                </c:pt>
                <c:pt idx="64">
                  <c:v>6.3966492781520277</c:v>
                </c:pt>
                <c:pt idx="65">
                  <c:v>6.332066883496057</c:v>
                </c:pt>
                <c:pt idx="66">
                  <c:v>6.2668780834150297</c:v>
                </c:pt>
                <c:pt idx="67">
                  <c:v>6.2010818108583265</c:v>
                </c:pt>
                <c:pt idx="68">
                  <c:v>6.1346775930115092</c:v>
                </c:pt>
                <c:pt idx="69">
                  <c:v>6.0676664055254435</c:v>
                </c:pt>
                <c:pt idx="70">
                  <c:v>6.0000495558407776</c:v>
                </c:pt>
                <c:pt idx="71">
                  <c:v>5.9318305463070065</c:v>
                </c:pt>
                <c:pt idx="72">
                  <c:v>5.8630130273083418</c:v>
                </c:pt>
                <c:pt idx="73">
                  <c:v>5.7936034404729417</c:v>
                </c:pt>
                <c:pt idx="74">
                  <c:v>5.7236087983082724</c:v>
                </c:pt>
                <c:pt idx="75">
                  <c:v>5.6530386520155291</c:v>
                </c:pt>
                <c:pt idx="76">
                  <c:v>5.5819048842686563</c:v>
                </c:pt>
                <c:pt idx="77">
                  <c:v>5.5102205753510081</c:v>
                </c:pt>
                <c:pt idx="78">
                  <c:v>5.4380033561960461</c:v>
                </c:pt>
                <c:pt idx="79">
                  <c:v>5.3652718028949069</c:v>
                </c:pt>
                <c:pt idx="80">
                  <c:v>5.2920492015271243</c:v>
                </c:pt>
                <c:pt idx="81">
                  <c:v>5.2183625545002936</c:v>
                </c:pt>
                <c:pt idx="82">
                  <c:v>5.1442416994452529</c:v>
                </c:pt>
                <c:pt idx="83">
                  <c:v>5.0697228655419933</c:v>
                </c:pt>
                <c:pt idx="84">
                  <c:v>4.9948466824132813</c:v>
                </c:pt>
                <c:pt idx="85">
                  <c:v>4.9196590073404236</c:v>
                </c:pt>
                <c:pt idx="86">
                  <c:v>4.8442135333886691</c:v>
                </c:pt>
                <c:pt idx="87">
                  <c:v>4.7685706716197389</c:v>
                </c:pt>
                <c:pt idx="88">
                  <c:v>4.6927983978235446</c:v>
                </c:pt>
                <c:pt idx="89">
                  <c:v>4.6169746853737079</c:v>
                </c:pt>
                <c:pt idx="90">
                  <c:v>4.5411877146306807</c:v>
                </c:pt>
                <c:pt idx="91">
                  <c:v>4.4655365173449821</c:v>
                </c:pt>
                <c:pt idx="92">
                  <c:v>4.3901328200183176</c:v>
                </c:pt>
                <c:pt idx="93">
                  <c:v>4.3151029927014504</c:v>
                </c:pt>
                <c:pt idx="94">
                  <c:v>4.2405889770770875</c:v>
                </c:pt>
                <c:pt idx="95">
                  <c:v>4.1667499221192186</c:v>
                </c:pt>
                <c:pt idx="96">
                  <c:v>4.0937641637308442</c:v>
                </c:pt>
                <c:pt idx="97">
                  <c:v>4.0218313182228655</c:v>
                </c:pt>
                <c:pt idx="98">
                  <c:v>3.9511744260908399</c:v>
                </c:pt>
                <c:pt idx="99">
                  <c:v>3.8820417919182599</c:v>
                </c:pt>
                <c:pt idx="100">
                  <c:v>3.8147091654993366</c:v>
                </c:pt>
                <c:pt idx="101">
                  <c:v>3.74948181737772</c:v>
                </c:pt>
                <c:pt idx="102">
                  <c:v>3.6866964531586706</c:v>
                </c:pt>
                <c:pt idx="103">
                  <c:v>3.6267228192740331</c:v>
                </c:pt>
                <c:pt idx="104">
                  <c:v>3.5699648651885139</c:v>
                </c:pt>
                <c:pt idx="105">
                  <c:v>3.516861268433717</c:v>
                </c:pt>
                <c:pt idx="106">
                  <c:v>3.4678850870379474</c:v>
                </c:pt>
                <c:pt idx="107">
                  <c:v>3.4235423136334835</c:v>
                </c:pt>
                <c:pt idx="108">
                  <c:v>3.3843691065718149</c:v>
                </c:pt>
                <c:pt idx="109">
                  <c:v>3.3509274778954872</c:v>
                </c:pt>
                <c:pt idx="110">
                  <c:v>3.3237992575055677</c:v>
                </c:pt>
                <c:pt idx="111">
                  <c:v>3.303578327981497</c:v>
                </c:pt>
                <c:pt idx="112">
                  <c:v>3.2908611772722094</c:v>
                </c:pt>
                <c:pt idx="113">
                  <c:v>3.2862360602878531</c:v>
                </c:pt>
                <c:pt idx="114">
                  <c:v>3.2902712624614727</c:v>
                </c:pt>
                <c:pt idx="115">
                  <c:v>3.3035031140559701</c:v>
                </c:pt>
                <c:pt idx="116">
                  <c:v>3.3264246206612245</c:v>
                </c:pt>
                <c:pt idx="117">
                  <c:v>3.3594754955833084</c:v>
                </c:pt>
                <c:pt idx="118">
                  <c:v>3.403034258996525</c:v>
                </c:pt>
                <c:pt idx="119">
                  <c:v>3.4574133332609938</c:v>
                </c:pt>
                <c:pt idx="120">
                  <c:v>3.5228575812694944</c:v>
                </c:pt>
                <c:pt idx="121">
                  <c:v>3.5995458177445392</c:v>
                </c:pt>
                <c:pt idx="122">
                  <c:v>3.6875953788430844</c:v>
                </c:pt>
                <c:pt idx="123">
                  <c:v>3.7870694512548466</c:v>
                </c:pt>
                <c:pt idx="124">
                  <c:v>3.8979861146779982</c:v>
                </c:pt>
                <c:pt idx="125">
                  <c:v>4.0203286213851976</c:v>
                </c:pt>
                <c:pt idx="126">
                  <c:v>4.1540556894052632</c:v>
                </c:pt>
                <c:pt idx="127">
                  <c:v>4.2991119885880194</c:v>
                </c:pt>
                <c:pt idx="128">
                  <c:v>4.4554379037953149</c:v>
                </c:pt>
                <c:pt idx="129">
                  <c:v>4.6229779682285717</c:v>
                </c:pt>
                <c:pt idx="130">
                  <c:v>4.8016886315612188</c:v>
                </c:pt>
                <c:pt idx="131">
                  <c:v>4.9915444974963243</c:v>
                </c:pt>
                <c:pt idx="132">
                  <c:v>5.1925437229904663</c:v>
                </c:pt>
                <c:pt idx="133">
                  <c:v>5.4047122692044081</c:v>
                </c:pt>
                <c:pt idx="134">
                  <c:v>5.6281074869486627</c:v>
                </c:pt>
                <c:pt idx="135">
                  <c:v>5.8628209198036645</c:v>
                </c:pt>
                <c:pt idx="136">
                  <c:v>6.1089792961681235</c:v>
                </c:pt>
                <c:pt idx="137">
                  <c:v>6.3666734680704966</c:v>
                </c:pt>
                <c:pt idx="138">
                  <c:v>6.6362223857142704</c:v>
                </c:pt>
                <c:pt idx="139">
                  <c:v>6.9179417552572895</c:v>
                </c:pt>
                <c:pt idx="140">
                  <c:v>7.2120250051045751</c:v>
                </c:pt>
                <c:pt idx="141">
                  <c:v>7.5186902624259551</c:v>
                </c:pt>
                <c:pt idx="142">
                  <c:v>7.8384801246198483</c:v>
                </c:pt>
                <c:pt idx="143">
                  <c:v>8.1718820272182739</c:v>
                </c:pt>
                <c:pt idx="144">
                  <c:v>8.519244048205227</c:v>
                </c:pt>
                <c:pt idx="145">
                  <c:v>8.8811165184499483</c:v>
                </c:pt>
                <c:pt idx="146">
                  <c:v>9.2581970946047853</c:v>
                </c:pt>
                <c:pt idx="147">
                  <c:v>9.6510431619439458</c:v>
                </c:pt>
                <c:pt idx="148">
                  <c:v>10.060473591823637</c:v>
                </c:pt>
                <c:pt idx="149">
                  <c:v>10.487376288765784</c:v>
                </c:pt>
                <c:pt idx="150">
                  <c:v>10.932453546204528</c:v>
                </c:pt>
                <c:pt idx="151">
                  <c:v>11.396794730758536</c:v>
                </c:pt>
                <c:pt idx="152">
                  <c:v>11.881470259998302</c:v>
                </c:pt>
                <c:pt idx="153">
                  <c:v>12.387675116299638</c:v>
                </c:pt>
                <c:pt idx="154">
                  <c:v>12.916717462295527</c:v>
                </c:pt>
                <c:pt idx="155">
                  <c:v>13.46993927869452</c:v>
                </c:pt>
                <c:pt idx="156">
                  <c:v>14.049028008574002</c:v>
                </c:pt>
                <c:pt idx="157">
                  <c:v>14.655695598999749</c:v>
                </c:pt>
                <c:pt idx="158">
                  <c:v>15.291858618303511</c:v>
                </c:pt>
                <c:pt idx="159">
                  <c:v>15.959638267156334</c:v>
                </c:pt>
                <c:pt idx="160">
                  <c:v>16.661426968016844</c:v>
                </c:pt>
                <c:pt idx="161">
                  <c:v>17.399892646611256</c:v>
                </c:pt>
                <c:pt idx="162">
                  <c:v>18.177928290103317</c:v>
                </c:pt>
                <c:pt idx="163">
                  <c:v>18.998861871522198</c:v>
                </c:pt>
                <c:pt idx="164">
                  <c:v>19.866381420475427</c:v>
                </c:pt>
                <c:pt idx="165">
                  <c:v>20.784811705154908</c:v>
                </c:pt>
                <c:pt idx="166">
                  <c:v>21.758259500241813</c:v>
                </c:pt>
                <c:pt idx="167">
                  <c:v>22.789559279447801</c:v>
                </c:pt>
                <c:pt idx="168">
                  <c:v>23.880255901061844</c:v>
                </c:pt>
                <c:pt idx="169">
                  <c:v>25.030771981842165</c:v>
                </c:pt>
                <c:pt idx="170">
                  <c:v>26.240318233482217</c:v>
                </c:pt>
                <c:pt idx="171">
                  <c:v>27.506988705949858</c:v>
                </c:pt>
                <c:pt idx="172">
                  <c:v>28.827829973401244</c:v>
                </c:pt>
                <c:pt idx="173">
                  <c:v>30.198774259633147</c:v>
                </c:pt>
                <c:pt idx="174">
                  <c:v>31.614806774668097</c:v>
                </c:pt>
                <c:pt idx="175">
                  <c:v>33.069869881835892</c:v>
                </c:pt>
                <c:pt idx="176">
                  <c:v>34.55700958696454</c:v>
                </c:pt>
                <c:pt idx="177">
                  <c:v>36.068309218353747</c:v>
                </c:pt>
                <c:pt idx="178">
                  <c:v>37.595009362495688</c:v>
                </c:pt>
                <c:pt idx="179">
                  <c:v>39.127476869096014</c:v>
                </c:pt>
                <c:pt idx="180">
                  <c:v>40.655288696832095</c:v>
                </c:pt>
                <c:pt idx="181">
                  <c:v>42.167141888558589</c:v>
                </c:pt>
                <c:pt idx="182">
                  <c:v>43.651123350870776</c:v>
                </c:pt>
                <c:pt idx="183">
                  <c:v>45.094805235934444</c:v>
                </c:pt>
                <c:pt idx="184">
                  <c:v>46.48525892949138</c:v>
                </c:pt>
                <c:pt idx="185">
                  <c:v>47.809068585085654</c:v>
                </c:pt>
                <c:pt idx="186">
                  <c:v>49.052344221703841</c:v>
                </c:pt>
                <c:pt idx="187">
                  <c:v>50.200734401168155</c:v>
                </c:pt>
                <c:pt idx="188">
                  <c:v>51.239438500935655</c:v>
                </c:pt>
                <c:pt idx="189">
                  <c:v>52.153218597280585</c:v>
                </c:pt>
                <c:pt idx="190">
                  <c:v>52.926410973221053</c:v>
                </c:pt>
                <c:pt idx="191">
                  <c:v>53.542937264940448</c:v>
                </c:pt>
                <c:pt idx="192">
                  <c:v>53.986315259879589</c:v>
                </c:pt>
                <c:pt idx="193">
                  <c:v>54.239669359140827</c:v>
                </c:pt>
                <c:pt idx="194">
                  <c:v>54.285740716312262</c:v>
                </c:pt>
                <c:pt idx="195">
                  <c:v>54.10689706432472</c:v>
                </c:pt>
                <c:pt idx="196">
                  <c:v>53.685142241490738</c:v>
                </c:pt>
                <c:pt idx="197">
                  <c:v>53.002125427407833</c:v>
                </c:pt>
                <c:pt idx="198">
                  <c:v>52.039150098986923</c:v>
                </c:pt>
                <c:pt idx="199">
                  <c:v>50.77718271644914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'Scanner 1 - Monod'!$A$115:$A$116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'Scanner 1 - Monod'!$B$115:$B$116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'Scanner 1 - Monod'!$A$118:$A$119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'Scanner 1 - Monod'!$B$118:$B$119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9072"/>
        <c:axId val="170935808"/>
      </c:scatterChart>
      <c:valAx>
        <c:axId val="1694590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Predicted OD-value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0935808"/>
        <c:crosses val="autoZero"/>
        <c:crossBetween val="midCat"/>
      </c:valAx>
      <c:valAx>
        <c:axId val="17093580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in predicted OD-value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945907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0.68637087712587697</c:v>
                </c:pt>
                <c:pt idx="2">
                  <c:v>1.3727417542517499</c:v>
                </c:pt>
                <c:pt idx="3">
                  <c:v>2.05911263137763</c:v>
                </c:pt>
                <c:pt idx="4">
                  <c:v>2.7454835085035101</c:v>
                </c:pt>
                <c:pt idx="5">
                  <c:v>3.4318543856293902</c:v>
                </c:pt>
                <c:pt idx="6">
                  <c:v>4.11822526275526</c:v>
                </c:pt>
                <c:pt idx="7">
                  <c:v>4.8045961398811396</c:v>
                </c:pt>
                <c:pt idx="8">
                  <c:v>5.4909670170070202</c:v>
                </c:pt>
                <c:pt idx="9">
                  <c:v>6.17733789413289</c:v>
                </c:pt>
                <c:pt idx="10">
                  <c:v>6.8637087712587697</c:v>
                </c:pt>
                <c:pt idx="11">
                  <c:v>7.5500796483846502</c:v>
                </c:pt>
                <c:pt idx="12">
                  <c:v>8.2364505255105307</c:v>
                </c:pt>
                <c:pt idx="13">
                  <c:v>8.9228214026363997</c:v>
                </c:pt>
                <c:pt idx="14">
                  <c:v>9.6091922797622793</c:v>
                </c:pt>
                <c:pt idx="15">
                  <c:v>10.2955631568882</c:v>
                </c:pt>
                <c:pt idx="16">
                  <c:v>10.981934034013999</c:v>
                </c:pt>
                <c:pt idx="17">
                  <c:v>11.6683049111399</c:v>
                </c:pt>
                <c:pt idx="18">
                  <c:v>12.3546757882658</c:v>
                </c:pt>
                <c:pt idx="19">
                  <c:v>13.041046665391701</c:v>
                </c:pt>
                <c:pt idx="20">
                  <c:v>13.7274175425175</c:v>
                </c:pt>
                <c:pt idx="21">
                  <c:v>14.413788419643399</c:v>
                </c:pt>
                <c:pt idx="22">
                  <c:v>15.1001592967693</c:v>
                </c:pt>
                <c:pt idx="23">
                  <c:v>15.7865301738952</c:v>
                </c:pt>
                <c:pt idx="24">
                  <c:v>16.4729010510211</c:v>
                </c:pt>
                <c:pt idx="25">
                  <c:v>17.1592719281469</c:v>
                </c:pt>
                <c:pt idx="26">
                  <c:v>17.845642805272799</c:v>
                </c:pt>
                <c:pt idx="27">
                  <c:v>18.532013682398699</c:v>
                </c:pt>
                <c:pt idx="28">
                  <c:v>19.218384559524601</c:v>
                </c:pt>
                <c:pt idx="29">
                  <c:v>19.904755436650401</c:v>
                </c:pt>
                <c:pt idx="30">
                  <c:v>20.5911263137763</c:v>
                </c:pt>
                <c:pt idx="31">
                  <c:v>21.277497190902199</c:v>
                </c:pt>
                <c:pt idx="32">
                  <c:v>21.963868068028098</c:v>
                </c:pt>
                <c:pt idx="33">
                  <c:v>22.650238945153902</c:v>
                </c:pt>
                <c:pt idx="34">
                  <c:v>23.336609822279801</c:v>
                </c:pt>
                <c:pt idx="35">
                  <c:v>24.0229806994057</c:v>
                </c:pt>
                <c:pt idx="36">
                  <c:v>24.709351576531599</c:v>
                </c:pt>
                <c:pt idx="37">
                  <c:v>25.395722453657498</c:v>
                </c:pt>
                <c:pt idx="38">
                  <c:v>26.082093330783302</c:v>
                </c:pt>
                <c:pt idx="39">
                  <c:v>26.768464207909201</c:v>
                </c:pt>
                <c:pt idx="40">
                  <c:v>27.4548350850351</c:v>
                </c:pt>
                <c:pt idx="41">
                  <c:v>28.141205962160999</c:v>
                </c:pt>
                <c:pt idx="42">
                  <c:v>28.827576839286799</c:v>
                </c:pt>
                <c:pt idx="43">
                  <c:v>29.513947716412702</c:v>
                </c:pt>
                <c:pt idx="44">
                  <c:v>30.200318593538601</c:v>
                </c:pt>
                <c:pt idx="45">
                  <c:v>30.8866894706645</c:v>
                </c:pt>
                <c:pt idx="46">
                  <c:v>31.573060347790399</c:v>
                </c:pt>
                <c:pt idx="47">
                  <c:v>32.259431224916199</c:v>
                </c:pt>
                <c:pt idx="48">
                  <c:v>32.945802102042101</c:v>
                </c:pt>
                <c:pt idx="49">
                  <c:v>33.632172979167997</c:v>
                </c:pt>
                <c:pt idx="50">
                  <c:v>34.3185438562939</c:v>
                </c:pt>
                <c:pt idx="51">
                  <c:v>35.004914733419703</c:v>
                </c:pt>
                <c:pt idx="52">
                  <c:v>35.691285610545599</c:v>
                </c:pt>
                <c:pt idx="53">
                  <c:v>36.377656487671501</c:v>
                </c:pt>
                <c:pt idx="54">
                  <c:v>37.064027364797397</c:v>
                </c:pt>
                <c:pt idx="55">
                  <c:v>37.7503982419233</c:v>
                </c:pt>
                <c:pt idx="56">
                  <c:v>38.436769119049103</c:v>
                </c:pt>
                <c:pt idx="57">
                  <c:v>39.123139996174999</c:v>
                </c:pt>
                <c:pt idx="58">
                  <c:v>39.809510873300901</c:v>
                </c:pt>
                <c:pt idx="59">
                  <c:v>40.495881750426797</c:v>
                </c:pt>
                <c:pt idx="60">
                  <c:v>41.1822526275526</c:v>
                </c:pt>
                <c:pt idx="61">
                  <c:v>41.868623504678503</c:v>
                </c:pt>
                <c:pt idx="62">
                  <c:v>42.554994381804399</c:v>
                </c:pt>
                <c:pt idx="63">
                  <c:v>43.241365258930301</c:v>
                </c:pt>
                <c:pt idx="64">
                  <c:v>43.927736136056197</c:v>
                </c:pt>
                <c:pt idx="65">
                  <c:v>44.614107013182</c:v>
                </c:pt>
                <c:pt idx="66">
                  <c:v>45.300477890307903</c:v>
                </c:pt>
                <c:pt idx="67">
                  <c:v>45.986848767433798</c:v>
                </c:pt>
                <c:pt idx="68">
                  <c:v>46.673219644559701</c:v>
                </c:pt>
                <c:pt idx="69">
                  <c:v>47.359590521685497</c:v>
                </c:pt>
                <c:pt idx="70">
                  <c:v>48.0459613988114</c:v>
                </c:pt>
                <c:pt idx="71">
                  <c:v>48.732332275937303</c:v>
                </c:pt>
                <c:pt idx="72">
                  <c:v>49.418703153063198</c:v>
                </c:pt>
                <c:pt idx="73">
                  <c:v>50.105074030189002</c:v>
                </c:pt>
                <c:pt idx="74">
                  <c:v>50.791444907314897</c:v>
                </c:pt>
                <c:pt idx="75">
                  <c:v>51.4778157844408</c:v>
                </c:pt>
                <c:pt idx="76">
                  <c:v>52.164186661566703</c:v>
                </c:pt>
                <c:pt idx="77">
                  <c:v>52.850557538692598</c:v>
                </c:pt>
                <c:pt idx="78">
                  <c:v>53.536928415818402</c:v>
                </c:pt>
                <c:pt idx="79">
                  <c:v>54.223299292944297</c:v>
                </c:pt>
                <c:pt idx="80">
                  <c:v>54.9096701700702</c:v>
                </c:pt>
                <c:pt idx="81">
                  <c:v>55.596041047196103</c:v>
                </c:pt>
                <c:pt idx="82">
                  <c:v>56.282411924321899</c:v>
                </c:pt>
                <c:pt idx="83">
                  <c:v>56.968782801447801</c:v>
                </c:pt>
                <c:pt idx="84">
                  <c:v>57.655153678573697</c:v>
                </c:pt>
                <c:pt idx="85">
                  <c:v>58.3415245556996</c:v>
                </c:pt>
                <c:pt idx="86">
                  <c:v>59.027895432825403</c:v>
                </c:pt>
                <c:pt idx="87">
                  <c:v>59.714266309951299</c:v>
                </c:pt>
                <c:pt idx="88">
                  <c:v>60.400637187077201</c:v>
                </c:pt>
                <c:pt idx="89">
                  <c:v>61.087008064203097</c:v>
                </c:pt>
                <c:pt idx="90">
                  <c:v>61.773378941329</c:v>
                </c:pt>
                <c:pt idx="91">
                  <c:v>62.459749818454803</c:v>
                </c:pt>
                <c:pt idx="92">
                  <c:v>63.146120695580699</c:v>
                </c:pt>
                <c:pt idx="93">
                  <c:v>63.832491572706601</c:v>
                </c:pt>
                <c:pt idx="94">
                  <c:v>64.518862449832497</c:v>
                </c:pt>
                <c:pt idx="95">
                  <c:v>65.205233326958293</c:v>
                </c:pt>
                <c:pt idx="96">
                  <c:v>65.891604204084203</c:v>
                </c:pt>
                <c:pt idx="97">
                  <c:v>66.577975081210099</c:v>
                </c:pt>
                <c:pt idx="98">
                  <c:v>67.264345958335994</c:v>
                </c:pt>
                <c:pt idx="99">
                  <c:v>67.950716835461904</c:v>
                </c:pt>
                <c:pt idx="100">
                  <c:v>68.6370877125877</c:v>
                </c:pt>
                <c:pt idx="101">
                  <c:v>69.323458589713596</c:v>
                </c:pt>
                <c:pt idx="102">
                  <c:v>70.009829466839506</c:v>
                </c:pt>
                <c:pt idx="103">
                  <c:v>70.696200343965401</c:v>
                </c:pt>
                <c:pt idx="104">
                  <c:v>71.382571221091197</c:v>
                </c:pt>
                <c:pt idx="105">
                  <c:v>72.068942098217093</c:v>
                </c:pt>
                <c:pt idx="106">
                  <c:v>72.755312975343003</c:v>
                </c:pt>
                <c:pt idx="107">
                  <c:v>73.441683852468898</c:v>
                </c:pt>
                <c:pt idx="108">
                  <c:v>74.128054729594794</c:v>
                </c:pt>
                <c:pt idx="109">
                  <c:v>74.814425606720604</c:v>
                </c:pt>
                <c:pt idx="110">
                  <c:v>75.5007964838465</c:v>
                </c:pt>
                <c:pt idx="111">
                  <c:v>76.187167360972396</c:v>
                </c:pt>
                <c:pt idx="112">
                  <c:v>76.873538238098305</c:v>
                </c:pt>
                <c:pt idx="113">
                  <c:v>77.559909115224102</c:v>
                </c:pt>
                <c:pt idx="114">
                  <c:v>78.246279992349997</c:v>
                </c:pt>
                <c:pt idx="115">
                  <c:v>78.932650869475907</c:v>
                </c:pt>
                <c:pt idx="116">
                  <c:v>79.619021746601803</c:v>
                </c:pt>
                <c:pt idx="117">
                  <c:v>80.305392623727599</c:v>
                </c:pt>
                <c:pt idx="118">
                  <c:v>80.991763500853494</c:v>
                </c:pt>
                <c:pt idx="119">
                  <c:v>81.678134377979404</c:v>
                </c:pt>
                <c:pt idx="120">
                  <c:v>82.3645052551053</c:v>
                </c:pt>
                <c:pt idx="121">
                  <c:v>83.050876132231195</c:v>
                </c:pt>
                <c:pt idx="122">
                  <c:v>83.737247009357006</c:v>
                </c:pt>
                <c:pt idx="123">
                  <c:v>84.423617886482901</c:v>
                </c:pt>
                <c:pt idx="124">
                  <c:v>85.109988763608797</c:v>
                </c:pt>
                <c:pt idx="125">
                  <c:v>85.796359640734707</c:v>
                </c:pt>
                <c:pt idx="126">
                  <c:v>86.482730517860503</c:v>
                </c:pt>
                <c:pt idx="127">
                  <c:v>87.169101394986399</c:v>
                </c:pt>
                <c:pt idx="128">
                  <c:v>87.855472272112294</c:v>
                </c:pt>
                <c:pt idx="129">
                  <c:v>88.541843149238204</c:v>
                </c:pt>
                <c:pt idx="130">
                  <c:v>89.228214026364</c:v>
                </c:pt>
                <c:pt idx="131">
                  <c:v>89.914584903489896</c:v>
                </c:pt>
                <c:pt idx="132">
                  <c:v>90.600955780615806</c:v>
                </c:pt>
                <c:pt idx="133">
                  <c:v>91.287326657741701</c:v>
                </c:pt>
                <c:pt idx="134">
                  <c:v>91.973697534867597</c:v>
                </c:pt>
                <c:pt idx="135">
                  <c:v>92.660068411993393</c:v>
                </c:pt>
                <c:pt idx="136">
                  <c:v>93.346439289119303</c:v>
                </c:pt>
                <c:pt idx="137">
                  <c:v>94.032810166245199</c:v>
                </c:pt>
                <c:pt idx="138">
                  <c:v>94.719181043371094</c:v>
                </c:pt>
                <c:pt idx="139">
                  <c:v>95.405551920496904</c:v>
                </c:pt>
                <c:pt idx="140">
                  <c:v>96.0919227976228</c:v>
                </c:pt>
                <c:pt idx="141">
                  <c:v>96.778293674748696</c:v>
                </c:pt>
                <c:pt idx="142">
                  <c:v>97.464664551874606</c:v>
                </c:pt>
                <c:pt idx="143">
                  <c:v>98.151035429000402</c:v>
                </c:pt>
                <c:pt idx="144">
                  <c:v>98.837406306126297</c:v>
                </c:pt>
                <c:pt idx="145">
                  <c:v>99.523777183252193</c:v>
                </c:pt>
                <c:pt idx="146">
                  <c:v>100.210148060378</c:v>
                </c:pt>
                <c:pt idx="147">
                  <c:v>100.896518937504</c:v>
                </c:pt>
                <c:pt idx="148">
                  <c:v>101.58288981462999</c:v>
                </c:pt>
                <c:pt idx="149">
                  <c:v>102.269260691756</c:v>
                </c:pt>
                <c:pt idx="150">
                  <c:v>102.955631568882</c:v>
                </c:pt>
                <c:pt idx="151">
                  <c:v>103.642002446007</c:v>
                </c:pt>
                <c:pt idx="152">
                  <c:v>104.32837332313299</c:v>
                </c:pt>
                <c:pt idx="153">
                  <c:v>105.014744200259</c:v>
                </c:pt>
                <c:pt idx="154">
                  <c:v>105.701115077385</c:v>
                </c:pt>
                <c:pt idx="155">
                  <c:v>106.38748595451101</c:v>
                </c:pt>
                <c:pt idx="156">
                  <c:v>107.073856831637</c:v>
                </c:pt>
                <c:pt idx="157">
                  <c:v>107.760227708763</c:v>
                </c:pt>
                <c:pt idx="158">
                  <c:v>108.44659858588901</c:v>
                </c:pt>
                <c:pt idx="159">
                  <c:v>109.13296946301401</c:v>
                </c:pt>
                <c:pt idx="160">
                  <c:v>109.81934034014</c:v>
                </c:pt>
                <c:pt idx="161">
                  <c:v>110.505711217266</c:v>
                </c:pt>
                <c:pt idx="162">
                  <c:v>111.19208209439201</c:v>
                </c:pt>
                <c:pt idx="163">
                  <c:v>111.878452971518</c:v>
                </c:pt>
                <c:pt idx="164">
                  <c:v>112.564823848644</c:v>
                </c:pt>
                <c:pt idx="165">
                  <c:v>113.25119472577001</c:v>
                </c:pt>
                <c:pt idx="166">
                  <c:v>113.937565602896</c:v>
                </c:pt>
                <c:pt idx="167">
                  <c:v>114.623936480022</c:v>
                </c:pt>
                <c:pt idx="168">
                  <c:v>115.310307357147</c:v>
                </c:pt>
                <c:pt idx="169">
                  <c:v>115.99667823427301</c:v>
                </c:pt>
                <c:pt idx="170">
                  <c:v>116.683049111399</c:v>
                </c:pt>
                <c:pt idx="171">
                  <c:v>117.369419988525</c:v>
                </c:pt>
                <c:pt idx="172">
                  <c:v>118.05579086565101</c:v>
                </c:pt>
                <c:pt idx="173">
                  <c:v>118.742161742777</c:v>
                </c:pt>
                <c:pt idx="174">
                  <c:v>119.428532619903</c:v>
                </c:pt>
                <c:pt idx="175">
                  <c:v>120.114903497029</c:v>
                </c:pt>
                <c:pt idx="176">
                  <c:v>120.801274374154</c:v>
                </c:pt>
                <c:pt idx="177">
                  <c:v>121.48764525128</c:v>
                </c:pt>
                <c:pt idx="178">
                  <c:v>122.174016128406</c:v>
                </c:pt>
                <c:pt idx="179">
                  <c:v>122.860387005532</c:v>
                </c:pt>
                <c:pt idx="180">
                  <c:v>123.546757882658</c:v>
                </c:pt>
                <c:pt idx="181">
                  <c:v>124.23312875978399</c:v>
                </c:pt>
                <c:pt idx="182">
                  <c:v>124.91949963691</c:v>
                </c:pt>
                <c:pt idx="183">
                  <c:v>125.605870514036</c:v>
                </c:pt>
                <c:pt idx="184">
                  <c:v>126.292241391161</c:v>
                </c:pt>
                <c:pt idx="185">
                  <c:v>126.97861226828699</c:v>
                </c:pt>
                <c:pt idx="186">
                  <c:v>127.664983145413</c:v>
                </c:pt>
                <c:pt idx="187">
                  <c:v>128.351354022539</c:v>
                </c:pt>
                <c:pt idx="188">
                  <c:v>129.03772489966499</c:v>
                </c:pt>
                <c:pt idx="189">
                  <c:v>129.72409577679099</c:v>
                </c:pt>
                <c:pt idx="190">
                  <c:v>130.41046665391701</c:v>
                </c:pt>
                <c:pt idx="191">
                  <c:v>131.09683753104301</c:v>
                </c:pt>
                <c:pt idx="192">
                  <c:v>131.78320840816801</c:v>
                </c:pt>
                <c:pt idx="193">
                  <c:v>132.469579285294</c:v>
                </c:pt>
                <c:pt idx="194">
                  <c:v>133.15595016242</c:v>
                </c:pt>
                <c:pt idx="195">
                  <c:v>133.84232103954599</c:v>
                </c:pt>
                <c:pt idx="196">
                  <c:v>134.52869191667199</c:v>
                </c:pt>
                <c:pt idx="197">
                  <c:v>135.21506279379801</c:v>
                </c:pt>
                <c:pt idx="198">
                  <c:v>135.90143367092401</c:v>
                </c:pt>
                <c:pt idx="199">
                  <c:v>136.58780454805</c:v>
                </c:pt>
              </c:numCache>
            </c:numRef>
          </c:xVal>
          <c:yVal>
            <c:numRef>
              <c:f>'Scanner 1 - Monod'!$H$136:$H$335</c:f>
              <c:numCache>
                <c:formatCode>0.000</c:formatCode>
                <c:ptCount val="200"/>
                <c:pt idx="0" formatCode="0.00">
                  <c:v>0</c:v>
                </c:pt>
                <c:pt idx="1">
                  <c:v>0.12362101041106401</c:v>
                </c:pt>
                <c:pt idx="2" formatCode="0.00">
                  <c:v>0.24842096428673199</c:v>
                </c:pt>
                <c:pt idx="3" formatCode="0.00">
                  <c:v>0.37441680737572403</c:v>
                </c:pt>
                <c:pt idx="4" formatCode="0.00">
                  <c:v>0.50162581175381804</c:v>
                </c:pt>
                <c:pt idx="5" formatCode="0.00">
                  <c:v>0.63006558371701604</c:v>
                </c:pt>
                <c:pt idx="6" formatCode="0.00">
                  <c:v>0.75975407190492705</c:v>
                </c:pt>
                <c:pt idx="7" formatCode="0.00">
                  <c:v>0.89070957566224196</c:v>
                </c:pt>
                <c:pt idx="8" formatCode="0.00">
                  <c:v>1.0229507536464699</c:v>
                </c:pt>
                <c:pt idx="9" formatCode="0.00">
                  <c:v>1.15649663269047</c:v>
                </c:pt>
                <c:pt idx="10" formatCode="0.00">
                  <c:v>1.29136661692856</c:v>
                </c:pt>
                <c:pt idx="11" formatCode="0.00">
                  <c:v>1.42758049719547</c:v>
                </c:pt>
                <c:pt idx="12" formatCode="0.00">
                  <c:v>1.5651584607076501</c:v>
                </c:pt>
                <c:pt idx="13" formatCode="0.00">
                  <c:v>1.70412110103689</c:v>
                </c:pt>
                <c:pt idx="14" formatCode="0.00">
                  <c:v>1.84448942838664</c:v>
                </c:pt>
                <c:pt idx="15" formatCode="0.00">
                  <c:v>1.9862848801817199</c:v>
                </c:pt>
                <c:pt idx="16" formatCode="0.00">
                  <c:v>2.12952933198269</c:v>
                </c:pt>
                <c:pt idx="17" formatCode="0.00">
                  <c:v>2.2742451087365798</c:v>
                </c:pt>
                <c:pt idx="18" formatCode="0.00">
                  <c:v>2.42045499637605</c:v>
                </c:pt>
                <c:pt idx="19" formatCode="0.00">
                  <c:v>2.5681822537796601</c:v>
                </c:pt>
                <c:pt idx="20" formatCode="0.00">
                  <c:v>2.7174506251065398</c:v>
                </c:pt>
                <c:pt idx="21" formatCode="0.00">
                  <c:v>2.8682843525189998</c:v>
                </c:pt>
                <c:pt idx="22" formatCode="0.00">
                  <c:v>3.0207081893076202</c:v>
                </c:pt>
                <c:pt idx="23" formatCode="0.00">
                  <c:v>3.17474741343357</c:v>
                </c:pt>
                <c:pt idx="24" formatCode="0.00">
                  <c:v>3.33042784150379</c:v>
                </c:pt>
                <c:pt idx="25" formatCode="0.00">
                  <c:v>3.4877758431953101</c:v>
                </c:pt>
                <c:pt idx="26" formatCode="0.00">
                  <c:v>3.6468183561455199</c:v>
                </c:pt>
                <c:pt idx="27" formatCode="0.00">
                  <c:v>3.80758290132616</c:v>
                </c:pt>
                <c:pt idx="28" formatCode="0.00">
                  <c:v>3.9700975989193701</c:v>
                </c:pt>
                <c:pt idx="29" formatCode="0.00">
                  <c:v>4.13439118471514</c:v>
                </c:pt>
                <c:pt idx="30" formatCode="0.00">
                  <c:v>4.3004930270501296</c:v>
                </c:pt>
                <c:pt idx="31" formatCode="0.00">
                  <c:v>4.4684331443088698</c:v>
                </c:pt>
                <c:pt idx="32" formatCode="0.00">
                  <c:v>4.6382422230093496</c:v>
                </c:pt>
                <c:pt idx="33" formatCode="0.00">
                  <c:v>4.8099516364956898</c:v>
                </c:pt>
                <c:pt idx="34" formatCode="0.00">
                  <c:v>4.9835934642619897</c:v>
                </c:pt>
                <c:pt idx="35" formatCode="0.00">
                  <c:v>5.1592005119322204</c:v>
                </c:pt>
                <c:pt idx="36" formatCode="0.00">
                  <c:v>5.3368063319224097</c:v>
                </c:pt>
                <c:pt idx="37" formatCode="0.00">
                  <c:v>5.51644524481235</c:v>
                </c:pt>
                <c:pt idx="38" formatCode="0.00">
                  <c:v>5.6981523614555201</c:v>
                </c:pt>
                <c:pt idx="39" formatCode="0.00">
                  <c:v>5.8819636058570604</c:v>
                </c:pt>
                <c:pt idx="40" formatCode="0.00">
                  <c:v>6.06791573885112</c:v>
                </c:pt>
                <c:pt idx="41" formatCode="0.00">
                  <c:v>6.2560463826104398</c:v>
                </c:pt>
                <c:pt idx="42" formatCode="0.00">
                  <c:v>6.4463940460223901</c:v>
                </c:pt>
                <c:pt idx="43" formatCode="0.00">
                  <c:v>6.6389981509674501</c:v>
                </c:pt>
                <c:pt idx="44" formatCode="0.00">
                  <c:v>6.8338990595378002</c:v>
                </c:pt>
                <c:pt idx="45" formatCode="0.00">
                  <c:v>7.0311381022355404</c:v>
                </c:pt>
                <c:pt idx="46" formatCode="0.00">
                  <c:v>7.2307576071918396</c:v>
                </c:pt>
                <c:pt idx="47" formatCode="0.00">
                  <c:v>7.4328009304503997</c:v>
                </c:pt>
                <c:pt idx="48" formatCode="0.00">
                  <c:v>7.6373124873609104</c:v>
                </c:pt>
                <c:pt idx="49" formatCode="0.00">
                  <c:v>7.8443377851299303</c:v>
                </c:pt>
                <c:pt idx="50" formatCode="0.00">
                  <c:v>8.0539234565796693</c:v>
                </c:pt>
                <c:pt idx="51" formatCode="0.00">
                  <c:v>8.2661172951669606</c:v>
                </c:pt>
                <c:pt idx="52" formatCode="0.00">
                  <c:v>8.4809682913178399</c:v>
                </c:pt>
                <c:pt idx="53" formatCode="0.00">
                  <c:v>8.6985266701357098</c:v>
                </c:pt>
                <c:pt idx="54" formatCode="0.00">
                  <c:v>8.9188439305440106</c:v>
                </c:pt>
                <c:pt idx="55" formatCode="0.00">
                  <c:v>9.1419728859275793</c:v>
                </c:pt>
                <c:pt idx="56" formatCode="0.00">
                  <c:v>9.3679677063399094</c:v>
                </c:pt>
                <c:pt idx="57" formatCode="0.00">
                  <c:v>9.5968839623473503</c:v>
                </c:pt>
                <c:pt idx="58" formatCode="0.00">
                  <c:v>9.8287786705845797</c:v>
                </c:pt>
                <c:pt idx="59" formatCode="0.00">
                  <c:v>10.0637103411</c:v>
                </c:pt>
                <c:pt idx="60" formatCode="0.00">
                  <c:v>10.3017390265735</c:v>
                </c:pt>
                <c:pt idx="61" formatCode="0.00">
                  <c:v>10.5429263734936</c:v>
                </c:pt>
                <c:pt idx="62" formatCode="0.00">
                  <c:v>10.787335675385499</c:v>
                </c:pt>
                <c:pt idx="63" formatCode="0.00">
                  <c:v>11.0350319281869</c:v>
                </c:pt>
                <c:pt idx="64" formatCode="0.00">
                  <c:v>11.2860818878726</c:v>
                </c:pt>
                <c:pt idx="65" formatCode="0.00">
                  <c:v>11.5405541304364</c:v>
                </c:pt>
                <c:pt idx="66" formatCode="0.00">
                  <c:v>11.7985191143423</c:v>
                </c:pt>
                <c:pt idx="67" formatCode="0.00">
                  <c:v>12.0600492455652</c:v>
                </c:pt>
                <c:pt idx="68" formatCode="0.00">
                  <c:v>12.3252189453468</c:v>
                </c:pt>
                <c:pt idx="69" formatCode="0.00">
                  <c:v>12.5941047208004</c:v>
                </c:pt>
                <c:pt idx="70" formatCode="0.00">
                  <c:v>12.8667852385049</c:v>
                </c:pt>
                <c:pt idx="71" formatCode="0.00">
                  <c:v>13.143341401236301</c:v>
                </c:pt>
                <c:pt idx="72" formatCode="0.00">
                  <c:v>13.423856427995601</c:v>
                </c:pt>
                <c:pt idx="73" formatCode="0.00">
                  <c:v>13.708415937496699</c:v>
                </c:pt>
                <c:pt idx="74" formatCode="0.00">
                  <c:v>13.997108035293101</c:v>
                </c:pt>
                <c:pt idx="75" formatCode="0.00">
                  <c:v>14.2900234047273</c:v>
                </c:pt>
                <c:pt idx="76" formatCode="0.00">
                  <c:v>14.5872554019018</c:v>
                </c:pt>
                <c:pt idx="77" formatCode="0.00">
                  <c:v>14.8889001548797</c:v>
                </c:pt>
                <c:pt idx="78" formatCode="0.00">
                  <c:v>15.1950566673365</c:v>
                </c:pt>
                <c:pt idx="79" formatCode="0.00">
                  <c:v>15.5058269268981</c:v>
                </c:pt>
                <c:pt idx="80" formatCode="0.00">
                  <c:v>15.8213160184138</c:v>
                </c:pt>
                <c:pt idx="81" formatCode="0.00">
                  <c:v>16.141632242428798</c:v>
                </c:pt>
                <c:pt idx="82" formatCode="0.00">
                  <c:v>16.4668872391367</c:v>
                </c:pt>
                <c:pt idx="83" formatCode="0.00">
                  <c:v>16.797196118109898</c:v>
                </c:pt>
                <c:pt idx="84" formatCode="0.00">
                  <c:v>17.132677594124701</c:v>
                </c:pt>
                <c:pt idx="85" formatCode="0.00">
                  <c:v>17.473454129417799</c:v>
                </c:pt>
                <c:pt idx="86" formatCode="0.00">
                  <c:v>17.8196520827324</c:v>
                </c:pt>
                <c:pt idx="87" formatCode="0.00">
                  <c:v>18.171401865534701</c:v>
                </c:pt>
                <c:pt idx="88" formatCode="0.00">
                  <c:v>18.5288381058064</c:v>
                </c:pt>
                <c:pt idx="89" formatCode="0.00">
                  <c:v>18.892099819846599</c:v>
                </c:pt>
                <c:pt idx="90" formatCode="0.00">
                  <c:v>19.261330592541601</c:v>
                </c:pt>
                <c:pt idx="91" formatCode="0.00">
                  <c:v>19.636678766595502</c:v>
                </c:pt>
                <c:pt idx="92" formatCode="0.00">
                  <c:v>20.018297641244999</c:v>
                </c:pt>
                <c:pt idx="93" formatCode="0.00">
                  <c:v>20.4063456810166</c:v>
                </c:pt>
                <c:pt idx="94" formatCode="0.00">
                  <c:v>20.800986735125498</c:v>
                </c:pt>
                <c:pt idx="95" formatCode="0.00">
                  <c:v>21.2023902681523</c:v>
                </c:pt>
                <c:pt idx="96" formatCode="0.00">
                  <c:v>21.610731602680701</c:v>
                </c:pt>
                <c:pt idx="97" formatCode="0.00">
                  <c:v>22.0261921746269</c:v>
                </c:pt>
                <c:pt idx="98" formatCode="0.00">
                  <c:v>22.4489598020396</c:v>
                </c:pt>
                <c:pt idx="99" formatCode="0.00">
                  <c:v>22.879228968210501</c:v>
                </c:pt>
                <c:pt idx="100" formatCode="0.00">
                  <c:v>23.317201119988098</c:v>
                </c:pt>
                <c:pt idx="101" formatCode="0.00">
                  <c:v>23.763084982259901</c:v>
                </c:pt>
                <c:pt idx="102" formatCode="0.00">
                  <c:v>24.217096889631701</c:v>
                </c:pt>
                <c:pt idx="103" formatCode="0.00">
                  <c:v>24.679461136412801</c:v>
                </c:pt>
                <c:pt idx="104" formatCode="0.00">
                  <c:v>25.150410346095601</c:v>
                </c:pt>
                <c:pt idx="105" formatCode="0.00">
                  <c:v>25.6301858616104</c:v>
                </c:pt>
                <c:pt idx="106" formatCode="0.00">
                  <c:v>26.119038157727999</c:v>
                </c:pt>
                <c:pt idx="107" formatCode="0.00">
                  <c:v>26.6172272770938</c:v>
                </c:pt>
                <c:pt idx="108" formatCode="0.00">
                  <c:v>27.1250232914857</c:v>
                </c:pt>
                <c:pt idx="109" formatCode="0.00">
                  <c:v>27.6427067900167</c:v>
                </c:pt>
                <c:pt idx="110" formatCode="0.00">
                  <c:v>28.170569396135701</c:v>
                </c:pt>
                <c:pt idx="111" formatCode="0.00">
                  <c:v>28.708914315427801</c:v>
                </c:pt>
                <c:pt idx="112" formatCode="0.00">
                  <c:v>29.258056916376798</c:v>
                </c:pt>
                <c:pt idx="113" formatCode="0.00">
                  <c:v>29.8183253464274</c:v>
                </c:pt>
                <c:pt idx="114" formatCode="0.00">
                  <c:v>30.390061185874899</c:v>
                </c:pt>
                <c:pt idx="115" formatCode="0.00">
                  <c:v>30.973620142321298</c:v>
                </c:pt>
                <c:pt idx="116" formatCode="0.00">
                  <c:v>31.5693727886642</c:v>
                </c:pt>
                <c:pt idx="117" formatCode="0.00">
                  <c:v>32.177705347836003</c:v>
                </c:pt>
                <c:pt idx="118" formatCode="0.00">
                  <c:v>32.799020527784201</c:v>
                </c:pt>
                <c:pt idx="119" formatCode="0.00">
                  <c:v>33.433738410488999</c:v>
                </c:pt>
                <c:pt idx="120" formatCode="0.00">
                  <c:v>34.082297399138</c:v>
                </c:pt>
                <c:pt idx="121" formatCode="0.00">
                  <c:v>34.745155227950697</c:v>
                </c:pt>
                <c:pt idx="122" formatCode="0.00">
                  <c:v>35.4227900395368</c:v>
                </c:pt>
                <c:pt idx="123" formatCode="0.00">
                  <c:v>36.115701535119797</c:v>
                </c:pt>
                <c:pt idx="124" formatCode="0.00">
                  <c:v>36.824412203439202</c:v>
                </c:pt>
                <c:pt idx="125" formatCode="0.00">
                  <c:v>37.549468634683798</c:v>
                </c:pt>
                <c:pt idx="126" formatCode="0.00">
                  <c:v>38.291442926399</c:v>
                </c:pt>
                <c:pt idx="127" formatCode="0.00">
                  <c:v>39.0509341889694</c:v>
                </c:pt>
                <c:pt idx="128" formatCode="0.00">
                  <c:v>39.828570159001202</c:v>
                </c:pt>
                <c:pt idx="129" formatCode="0.00">
                  <c:v>40.625008929737398</c:v>
                </c:pt>
                <c:pt idx="130" formatCode="0.00">
                  <c:v>41.440940808530002</c:v>
                </c:pt>
                <c:pt idx="131" formatCode="0.00">
                  <c:v>42.2770903123889</c:v>
                </c:pt>
                <c:pt idx="132" formatCode="0.00">
                  <c:v>43.134218313732099</c:v>
                </c:pt>
                <c:pt idx="133" formatCode="0.00">
                  <c:v>44.013124349694898</c:v>
                </c:pt>
                <c:pt idx="134" formatCode="0.00">
                  <c:v>44.914649109729403</c:v>
                </c:pt>
                <c:pt idx="135" formatCode="0.00">
                  <c:v>45.8396771177636</c:v>
                </c:pt>
                <c:pt idx="136" formatCode="0.00">
                  <c:v>46.789139626907101</c:v>
                </c:pt>
                <c:pt idx="137" formatCode="0.00">
                  <c:v>47.764017746617</c:v>
                </c:pt>
                <c:pt idx="138" formatCode="0.00">
                  <c:v>48.765345824398302</c:v>
                </c:pt>
                <c:pt idx="139" formatCode="0.00">
                  <c:v>49.794215106541998</c:v>
                </c:pt>
                <c:pt idx="140" formatCode="0.00">
                  <c:v>50.851777705137401</c:v>
                </c:pt>
                <c:pt idx="141" formatCode="0.00">
                  <c:v>51.939250901676701</c:v>
                </c:pt>
                <c:pt idx="142" formatCode="0.00">
                  <c:v>53.057921821048197</c:v>
                </c:pt>
                <c:pt idx="143" formatCode="0.00">
                  <c:v>54.209152513649897</c:v>
                </c:pt>
                <c:pt idx="144" formatCode="0.00">
                  <c:v>55.394385487813402</c:v>
                </c:pt>
                <c:pt idx="145" formatCode="0.00">
                  <c:v>56.615149739784798</c:v>
                </c:pt>
                <c:pt idx="146" formatCode="0.00">
                  <c:v>57.873067334265102</c:v>
                </c:pt>
                <c:pt idx="147" formatCode="0.00">
                  <c:v>59.169860595060001</c:v>
                </c:pt>
                <c:pt idx="148" formatCode="0.00">
                  <c:v>60.507359972870503</c:v>
                </c:pt>
                <c:pt idx="149" formatCode="0.00">
                  <c:v>61.887512665802099</c:v>
                </c:pt>
                <c:pt idx="150" formatCode="0.00">
                  <c:v>63.312392077971403</c:v>
                </c:pt>
                <c:pt idx="151" formatCode="0.00">
                  <c:v>64.784208212835296</c:v>
                </c:pt>
                <c:pt idx="152" formatCode="0.00">
                  <c:v>66.3053191108162</c:v>
                </c:pt>
                <c:pt idx="153" formatCode="0.00">
                  <c:v>67.878243455721901</c:v>
                </c:pt>
                <c:pt idx="154" formatCode="0.00">
                  <c:v>69.505674491720498</c:v>
                </c:pt>
                <c:pt idx="155" formatCode="0.00">
                  <c:v>71.190495412624301</c:v>
                </c:pt>
                <c:pt idx="156" formatCode="0.00">
                  <c:v>72.9357964084614</c:v>
                </c:pt>
                <c:pt idx="157" formatCode="0.00">
                  <c:v>74.744893581364295</c:v>
                </c:pt>
                <c:pt idx="158" formatCode="0.00">
                  <c:v>76.621349974378205</c:v>
                </c:pt>
                <c:pt idx="159" formatCode="0.00">
                  <c:v>78.568998993763799</c:v>
                </c:pt>
                <c:pt idx="160" formatCode="0.00">
                  <c:v>80.591970548772693</c:v>
                </c:pt>
                <c:pt idx="161" formatCode="0.00">
                  <c:v>82.694720283977503</c:v>
                </c:pt>
                <c:pt idx="162" formatCode="0.00">
                  <c:v>84.882062339597894</c:v>
                </c:pt>
                <c:pt idx="163" formatCode="0.00">
                  <c:v>87.1592061467707</c:v>
                </c:pt>
                <c:pt idx="164" formatCode="0.00">
                  <c:v>89.531797849710699</c:v>
                </c:pt>
                <c:pt idx="165" formatCode="0.00">
                  <c:v>92.005967048077096</c:v>
                </c:pt>
                <c:pt idx="166" formatCode="0.00">
                  <c:v>94.588379674192097</c:v>
                </c:pt>
                <c:pt idx="167" formatCode="0.00">
                  <c:v>97.286297965507501</c:v>
                </c:pt>
                <c:pt idx="168" formatCode="0.00">
                  <c:v>100.10764866846699</c:v>
                </c:pt>
                <c:pt idx="169" formatCode="0.00">
                  <c:v>103.061100822706</c:v>
                </c:pt>
                <c:pt idx="170" formatCode="0.00">
                  <c:v>106.156154733222</c:v>
                </c:pt>
                <c:pt idx="171" formatCode="0.00">
                  <c:v>109.403244054034</c:v>
                </c:pt>
                <c:pt idx="172" formatCode="0.00">
                  <c:v>112.81385329430999</c:v>
                </c:pt>
                <c:pt idx="173" formatCode="0.00">
                  <c:v>116.40065353548</c:v>
                </c:pt>
                <c:pt idx="174" formatCode="0.00">
                  <c:v>120.17765973936</c:v>
                </c:pt>
                <c:pt idx="175" formatCode="0.00">
                  <c:v>124.16041376377299</c:v>
                </c:pt>
                <c:pt idx="176" formatCode="0.00">
                  <c:v>128.36619812426599</c:v>
                </c:pt>
                <c:pt idx="177" formatCode="0.00">
                  <c:v>132.81428670162501</c:v>
                </c:pt>
                <c:pt idx="178" formatCode="0.00">
                  <c:v>137.52624006601599</c:v>
                </c:pt>
                <c:pt idx="179" formatCode="0.00">
                  <c:v>142.52625496433501</c:v>
                </c:pt>
                <c:pt idx="180" formatCode="0.00">
                  <c:v>147.841579925503</c:v>
                </c:pt>
                <c:pt idx="181" formatCode="0.00">
                  <c:v>153.503012052109</c:v>
                </c:pt>
                <c:pt idx="182" formatCode="0.00">
                  <c:v>159.545494123662</c:v>
                </c:pt>
                <c:pt idx="183" formatCode="0.00">
                  <c:v>166.008836464973</c:v>
                </c:pt>
                <c:pt idx="184" formatCode="0.00">
                  <c:v>172.93859509181101</c:v>
                </c:pt>
                <c:pt idx="185" formatCode="0.00">
                  <c:v>180.38714708253499</c:v>
                </c:pt>
                <c:pt idx="186" formatCode="0.00">
                  <c:v>188.41501686369801</c:v>
                </c:pt>
                <c:pt idx="187" formatCode="0.00">
                  <c:v>197.09252447595</c:v>
                </c:pt>
                <c:pt idx="188" formatCode="0.00">
                  <c:v>206.501850860117</c:v>
                </c:pt>
                <c:pt idx="189" formatCode="0.00">
                  <c:v>216.739648675594</c:v>
                </c:pt>
                <c:pt idx="190" formatCode="0.00">
                  <c:v>227.92037450838899</c:v>
                </c:pt>
                <c:pt idx="191" formatCode="0.00">
                  <c:v>240.180586241443</c:v>
                </c:pt>
                <c:pt idx="192" formatCode="0.00">
                  <c:v>253.684548278953</c:v>
                </c:pt>
                <c:pt idx="193" formatCode="0.00">
                  <c:v>268.63163380570802</c:v>
                </c:pt>
                <c:pt idx="194" formatCode="0.00">
                  <c:v>285.26623417514799</c:v>
                </c:pt>
                <c:pt idx="195" formatCode="0.00">
                  <c:v>303.89122538111701</c:v>
                </c:pt>
                <c:pt idx="196" formatCode="0.00">
                  <c:v>324.88657606959299</c:v>
                </c:pt>
                <c:pt idx="197" formatCode="0.00">
                  <c:v>348.73554296221801</c:v>
                </c:pt>
                <c:pt idx="198" formatCode="0.00">
                  <c:v>376.062326257189</c:v>
                </c:pt>
                <c:pt idx="199" formatCode="0.00">
                  <c:v>407.68749412421602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0.68637087712587697</c:v>
                </c:pt>
                <c:pt idx="2">
                  <c:v>1.3727417542517499</c:v>
                </c:pt>
                <c:pt idx="3">
                  <c:v>2.05911263137763</c:v>
                </c:pt>
                <c:pt idx="4">
                  <c:v>2.7454835085035101</c:v>
                </c:pt>
                <c:pt idx="5">
                  <c:v>3.4318543856293902</c:v>
                </c:pt>
                <c:pt idx="6">
                  <c:v>4.11822526275526</c:v>
                </c:pt>
                <c:pt idx="7">
                  <c:v>4.8045961398811396</c:v>
                </c:pt>
                <c:pt idx="8">
                  <c:v>5.4909670170070202</c:v>
                </c:pt>
                <c:pt idx="9">
                  <c:v>6.17733789413289</c:v>
                </c:pt>
                <c:pt idx="10">
                  <c:v>6.8637087712587697</c:v>
                </c:pt>
                <c:pt idx="11">
                  <c:v>7.5500796483846502</c:v>
                </c:pt>
                <c:pt idx="12">
                  <c:v>8.2364505255105307</c:v>
                </c:pt>
                <c:pt idx="13">
                  <c:v>8.9228214026363997</c:v>
                </c:pt>
                <c:pt idx="14">
                  <c:v>9.6091922797622793</c:v>
                </c:pt>
                <c:pt idx="15">
                  <c:v>10.2955631568882</c:v>
                </c:pt>
                <c:pt idx="16">
                  <c:v>10.981934034013999</c:v>
                </c:pt>
                <c:pt idx="17">
                  <c:v>11.6683049111399</c:v>
                </c:pt>
                <c:pt idx="18">
                  <c:v>12.3546757882658</c:v>
                </c:pt>
                <c:pt idx="19">
                  <c:v>13.041046665391701</c:v>
                </c:pt>
                <c:pt idx="20">
                  <c:v>13.7274175425175</c:v>
                </c:pt>
                <c:pt idx="21">
                  <c:v>14.413788419643399</c:v>
                </c:pt>
                <c:pt idx="22">
                  <c:v>15.1001592967693</c:v>
                </c:pt>
                <c:pt idx="23">
                  <c:v>15.7865301738952</c:v>
                </c:pt>
                <c:pt idx="24">
                  <c:v>16.4729010510211</c:v>
                </c:pt>
                <c:pt idx="25">
                  <c:v>17.1592719281469</c:v>
                </c:pt>
                <c:pt idx="26">
                  <c:v>17.845642805272799</c:v>
                </c:pt>
                <c:pt idx="27">
                  <c:v>18.532013682398699</c:v>
                </c:pt>
                <c:pt idx="28">
                  <c:v>19.218384559524601</c:v>
                </c:pt>
                <c:pt idx="29">
                  <c:v>19.904755436650401</c:v>
                </c:pt>
                <c:pt idx="30">
                  <c:v>20.5911263137763</c:v>
                </c:pt>
                <c:pt idx="31">
                  <c:v>21.277497190902199</c:v>
                </c:pt>
                <c:pt idx="32">
                  <c:v>21.963868068028098</c:v>
                </c:pt>
                <c:pt idx="33">
                  <c:v>22.650238945153902</c:v>
                </c:pt>
                <c:pt idx="34">
                  <c:v>23.336609822279801</c:v>
                </c:pt>
                <c:pt idx="35">
                  <c:v>24.0229806994057</c:v>
                </c:pt>
                <c:pt idx="36">
                  <c:v>24.709351576531599</c:v>
                </c:pt>
                <c:pt idx="37">
                  <c:v>25.395722453657498</c:v>
                </c:pt>
                <c:pt idx="38">
                  <c:v>26.082093330783302</c:v>
                </c:pt>
                <c:pt idx="39">
                  <c:v>26.768464207909201</c:v>
                </c:pt>
                <c:pt idx="40">
                  <c:v>27.4548350850351</c:v>
                </c:pt>
                <c:pt idx="41">
                  <c:v>28.141205962160999</c:v>
                </c:pt>
                <c:pt idx="42">
                  <c:v>28.827576839286799</c:v>
                </c:pt>
                <c:pt idx="43">
                  <c:v>29.513947716412702</c:v>
                </c:pt>
                <c:pt idx="44">
                  <c:v>30.200318593538601</c:v>
                </c:pt>
                <c:pt idx="45">
                  <c:v>30.8866894706645</c:v>
                </c:pt>
                <c:pt idx="46">
                  <c:v>31.573060347790399</c:v>
                </c:pt>
                <c:pt idx="47">
                  <c:v>32.259431224916199</c:v>
                </c:pt>
                <c:pt idx="48">
                  <c:v>32.945802102042101</c:v>
                </c:pt>
                <c:pt idx="49">
                  <c:v>33.632172979167997</c:v>
                </c:pt>
                <c:pt idx="50">
                  <c:v>34.3185438562939</c:v>
                </c:pt>
                <c:pt idx="51">
                  <c:v>35.004914733419703</c:v>
                </c:pt>
                <c:pt idx="52">
                  <c:v>35.691285610545599</c:v>
                </c:pt>
                <c:pt idx="53">
                  <c:v>36.377656487671501</c:v>
                </c:pt>
                <c:pt idx="54">
                  <c:v>37.064027364797397</c:v>
                </c:pt>
                <c:pt idx="55">
                  <c:v>37.7503982419233</c:v>
                </c:pt>
                <c:pt idx="56">
                  <c:v>38.436769119049103</c:v>
                </c:pt>
                <c:pt idx="57">
                  <c:v>39.123139996174999</c:v>
                </c:pt>
                <c:pt idx="58">
                  <c:v>39.809510873300901</c:v>
                </c:pt>
                <c:pt idx="59">
                  <c:v>40.495881750426797</c:v>
                </c:pt>
                <c:pt idx="60">
                  <c:v>41.1822526275526</c:v>
                </c:pt>
                <c:pt idx="61">
                  <c:v>41.868623504678503</c:v>
                </c:pt>
                <c:pt idx="62">
                  <c:v>42.554994381804399</c:v>
                </c:pt>
                <c:pt idx="63">
                  <c:v>43.241365258930301</c:v>
                </c:pt>
                <c:pt idx="64">
                  <c:v>43.927736136056197</c:v>
                </c:pt>
                <c:pt idx="65">
                  <c:v>44.614107013182</c:v>
                </c:pt>
                <c:pt idx="66">
                  <c:v>45.300477890307903</c:v>
                </c:pt>
                <c:pt idx="67">
                  <c:v>45.986848767433798</c:v>
                </c:pt>
                <c:pt idx="68">
                  <c:v>46.673219644559701</c:v>
                </c:pt>
                <c:pt idx="69">
                  <c:v>47.359590521685497</c:v>
                </c:pt>
                <c:pt idx="70">
                  <c:v>48.0459613988114</c:v>
                </c:pt>
                <c:pt idx="71">
                  <c:v>48.732332275937303</c:v>
                </c:pt>
                <c:pt idx="72">
                  <c:v>49.418703153063198</c:v>
                </c:pt>
                <c:pt idx="73">
                  <c:v>50.105074030189002</c:v>
                </c:pt>
                <c:pt idx="74">
                  <c:v>50.791444907314897</c:v>
                </c:pt>
                <c:pt idx="75">
                  <c:v>51.4778157844408</c:v>
                </c:pt>
                <c:pt idx="76">
                  <c:v>52.164186661566703</c:v>
                </c:pt>
                <c:pt idx="77">
                  <c:v>52.850557538692598</c:v>
                </c:pt>
                <c:pt idx="78">
                  <c:v>53.536928415818402</c:v>
                </c:pt>
                <c:pt idx="79">
                  <c:v>54.223299292944297</c:v>
                </c:pt>
                <c:pt idx="80">
                  <c:v>54.9096701700702</c:v>
                </c:pt>
                <c:pt idx="81">
                  <c:v>55.596041047196103</c:v>
                </c:pt>
                <c:pt idx="82">
                  <c:v>56.282411924321899</c:v>
                </c:pt>
                <c:pt idx="83">
                  <c:v>56.968782801447801</c:v>
                </c:pt>
                <c:pt idx="84">
                  <c:v>57.655153678573697</c:v>
                </c:pt>
                <c:pt idx="85">
                  <c:v>58.3415245556996</c:v>
                </c:pt>
                <c:pt idx="86">
                  <c:v>59.027895432825403</c:v>
                </c:pt>
                <c:pt idx="87">
                  <c:v>59.714266309951299</c:v>
                </c:pt>
                <c:pt idx="88">
                  <c:v>60.400637187077201</c:v>
                </c:pt>
                <c:pt idx="89">
                  <c:v>61.087008064203097</c:v>
                </c:pt>
                <c:pt idx="90">
                  <c:v>61.773378941329</c:v>
                </c:pt>
                <c:pt idx="91">
                  <c:v>62.459749818454803</c:v>
                </c:pt>
                <c:pt idx="92">
                  <c:v>63.146120695580699</c:v>
                </c:pt>
                <c:pt idx="93">
                  <c:v>63.832491572706601</c:v>
                </c:pt>
                <c:pt idx="94">
                  <c:v>64.518862449832497</c:v>
                </c:pt>
                <c:pt idx="95">
                  <c:v>65.205233326958293</c:v>
                </c:pt>
                <c:pt idx="96">
                  <c:v>65.891604204084203</c:v>
                </c:pt>
                <c:pt idx="97">
                  <c:v>66.577975081210099</c:v>
                </c:pt>
                <c:pt idx="98">
                  <c:v>67.264345958335994</c:v>
                </c:pt>
                <c:pt idx="99">
                  <c:v>67.950716835461904</c:v>
                </c:pt>
                <c:pt idx="100">
                  <c:v>68.6370877125877</c:v>
                </c:pt>
                <c:pt idx="101">
                  <c:v>69.323458589713596</c:v>
                </c:pt>
                <c:pt idx="102">
                  <c:v>70.009829466839506</c:v>
                </c:pt>
                <c:pt idx="103">
                  <c:v>70.696200343965401</c:v>
                </c:pt>
                <c:pt idx="104">
                  <c:v>71.382571221091197</c:v>
                </c:pt>
                <c:pt idx="105">
                  <c:v>72.068942098217093</c:v>
                </c:pt>
                <c:pt idx="106">
                  <c:v>72.755312975343003</c:v>
                </c:pt>
                <c:pt idx="107">
                  <c:v>73.441683852468898</c:v>
                </c:pt>
                <c:pt idx="108">
                  <c:v>74.128054729594794</c:v>
                </c:pt>
                <c:pt idx="109">
                  <c:v>74.814425606720604</c:v>
                </c:pt>
                <c:pt idx="110">
                  <c:v>75.5007964838465</c:v>
                </c:pt>
                <c:pt idx="111">
                  <c:v>76.187167360972396</c:v>
                </c:pt>
                <c:pt idx="112">
                  <c:v>76.873538238098305</c:v>
                </c:pt>
                <c:pt idx="113">
                  <c:v>77.559909115224102</c:v>
                </c:pt>
                <c:pt idx="114">
                  <c:v>78.246279992349997</c:v>
                </c:pt>
                <c:pt idx="115">
                  <c:v>78.932650869475907</c:v>
                </c:pt>
                <c:pt idx="116">
                  <c:v>79.619021746601803</c:v>
                </c:pt>
                <c:pt idx="117">
                  <c:v>80.305392623727599</c:v>
                </c:pt>
                <c:pt idx="118">
                  <c:v>80.991763500853494</c:v>
                </c:pt>
                <c:pt idx="119">
                  <c:v>81.678134377979404</c:v>
                </c:pt>
                <c:pt idx="120">
                  <c:v>82.3645052551053</c:v>
                </c:pt>
                <c:pt idx="121">
                  <c:v>83.050876132231195</c:v>
                </c:pt>
                <c:pt idx="122">
                  <c:v>83.737247009357006</c:v>
                </c:pt>
                <c:pt idx="123">
                  <c:v>84.423617886482901</c:v>
                </c:pt>
                <c:pt idx="124">
                  <c:v>85.109988763608797</c:v>
                </c:pt>
                <c:pt idx="125">
                  <c:v>85.796359640734707</c:v>
                </c:pt>
                <c:pt idx="126">
                  <c:v>86.482730517860503</c:v>
                </c:pt>
                <c:pt idx="127">
                  <c:v>87.169101394986399</c:v>
                </c:pt>
                <c:pt idx="128">
                  <c:v>87.855472272112294</c:v>
                </c:pt>
                <c:pt idx="129">
                  <c:v>88.541843149238204</c:v>
                </c:pt>
                <c:pt idx="130">
                  <c:v>89.228214026364</c:v>
                </c:pt>
                <c:pt idx="131">
                  <c:v>89.914584903489896</c:v>
                </c:pt>
                <c:pt idx="132">
                  <c:v>90.600955780615806</c:v>
                </c:pt>
                <c:pt idx="133">
                  <c:v>91.287326657741701</c:v>
                </c:pt>
                <c:pt idx="134">
                  <c:v>91.973697534867597</c:v>
                </c:pt>
                <c:pt idx="135">
                  <c:v>92.660068411993393</c:v>
                </c:pt>
                <c:pt idx="136">
                  <c:v>93.346439289119303</c:v>
                </c:pt>
                <c:pt idx="137">
                  <c:v>94.032810166245199</c:v>
                </c:pt>
                <c:pt idx="138">
                  <c:v>94.719181043371094</c:v>
                </c:pt>
                <c:pt idx="139">
                  <c:v>95.405551920496904</c:v>
                </c:pt>
                <c:pt idx="140">
                  <c:v>96.0919227976228</c:v>
                </c:pt>
                <c:pt idx="141">
                  <c:v>96.778293674748696</c:v>
                </c:pt>
                <c:pt idx="142">
                  <c:v>97.464664551874606</c:v>
                </c:pt>
                <c:pt idx="143">
                  <c:v>98.151035429000402</c:v>
                </c:pt>
                <c:pt idx="144">
                  <c:v>98.837406306126297</c:v>
                </c:pt>
                <c:pt idx="145">
                  <c:v>99.523777183252193</c:v>
                </c:pt>
                <c:pt idx="146">
                  <c:v>100.210148060378</c:v>
                </c:pt>
                <c:pt idx="147">
                  <c:v>100.896518937504</c:v>
                </c:pt>
                <c:pt idx="148">
                  <c:v>101.58288981462999</c:v>
                </c:pt>
                <c:pt idx="149">
                  <c:v>102.269260691756</c:v>
                </c:pt>
                <c:pt idx="150">
                  <c:v>102.955631568882</c:v>
                </c:pt>
                <c:pt idx="151">
                  <c:v>103.642002446007</c:v>
                </c:pt>
                <c:pt idx="152">
                  <c:v>104.32837332313299</c:v>
                </c:pt>
                <c:pt idx="153">
                  <c:v>105.014744200259</c:v>
                </c:pt>
                <c:pt idx="154">
                  <c:v>105.701115077385</c:v>
                </c:pt>
                <c:pt idx="155">
                  <c:v>106.38748595451101</c:v>
                </c:pt>
                <c:pt idx="156">
                  <c:v>107.073856831637</c:v>
                </c:pt>
                <c:pt idx="157">
                  <c:v>107.760227708763</c:v>
                </c:pt>
                <c:pt idx="158">
                  <c:v>108.44659858588901</c:v>
                </c:pt>
                <c:pt idx="159">
                  <c:v>109.13296946301401</c:v>
                </c:pt>
                <c:pt idx="160">
                  <c:v>109.81934034014</c:v>
                </c:pt>
                <c:pt idx="161">
                  <c:v>110.505711217266</c:v>
                </c:pt>
                <c:pt idx="162">
                  <c:v>111.19208209439201</c:v>
                </c:pt>
                <c:pt idx="163">
                  <c:v>111.878452971518</c:v>
                </c:pt>
                <c:pt idx="164">
                  <c:v>112.564823848644</c:v>
                </c:pt>
                <c:pt idx="165">
                  <c:v>113.25119472577001</c:v>
                </c:pt>
                <c:pt idx="166">
                  <c:v>113.937565602896</c:v>
                </c:pt>
                <c:pt idx="167">
                  <c:v>114.623936480022</c:v>
                </c:pt>
                <c:pt idx="168">
                  <c:v>115.310307357147</c:v>
                </c:pt>
                <c:pt idx="169">
                  <c:v>115.99667823427301</c:v>
                </c:pt>
                <c:pt idx="170">
                  <c:v>116.683049111399</c:v>
                </c:pt>
                <c:pt idx="171">
                  <c:v>117.369419988525</c:v>
                </c:pt>
                <c:pt idx="172">
                  <c:v>118.05579086565101</c:v>
                </c:pt>
                <c:pt idx="173">
                  <c:v>118.742161742777</c:v>
                </c:pt>
                <c:pt idx="174">
                  <c:v>119.428532619903</c:v>
                </c:pt>
                <c:pt idx="175">
                  <c:v>120.114903497029</c:v>
                </c:pt>
                <c:pt idx="176">
                  <c:v>120.801274374154</c:v>
                </c:pt>
                <c:pt idx="177">
                  <c:v>121.48764525128</c:v>
                </c:pt>
                <c:pt idx="178">
                  <c:v>122.174016128406</c:v>
                </c:pt>
                <c:pt idx="179">
                  <c:v>122.860387005532</c:v>
                </c:pt>
                <c:pt idx="180">
                  <c:v>123.546757882658</c:v>
                </c:pt>
                <c:pt idx="181">
                  <c:v>124.23312875978399</c:v>
                </c:pt>
                <c:pt idx="182">
                  <c:v>124.91949963691</c:v>
                </c:pt>
                <c:pt idx="183">
                  <c:v>125.605870514036</c:v>
                </c:pt>
                <c:pt idx="184">
                  <c:v>126.292241391161</c:v>
                </c:pt>
                <c:pt idx="185">
                  <c:v>126.97861226828699</c:v>
                </c:pt>
                <c:pt idx="186">
                  <c:v>127.664983145413</c:v>
                </c:pt>
                <c:pt idx="187">
                  <c:v>128.351354022539</c:v>
                </c:pt>
                <c:pt idx="188">
                  <c:v>129.03772489966499</c:v>
                </c:pt>
                <c:pt idx="189">
                  <c:v>129.72409577679099</c:v>
                </c:pt>
                <c:pt idx="190">
                  <c:v>130.41046665391701</c:v>
                </c:pt>
                <c:pt idx="191">
                  <c:v>131.09683753104301</c:v>
                </c:pt>
                <c:pt idx="192">
                  <c:v>131.78320840816801</c:v>
                </c:pt>
                <c:pt idx="193">
                  <c:v>132.469579285294</c:v>
                </c:pt>
                <c:pt idx="194">
                  <c:v>133.15595016242</c:v>
                </c:pt>
                <c:pt idx="195">
                  <c:v>133.84232103954599</c:v>
                </c:pt>
                <c:pt idx="196">
                  <c:v>134.52869191667199</c:v>
                </c:pt>
                <c:pt idx="197">
                  <c:v>135.21506279379801</c:v>
                </c:pt>
                <c:pt idx="198">
                  <c:v>135.90143367092401</c:v>
                </c:pt>
                <c:pt idx="199">
                  <c:v>136.58780454805</c:v>
                </c:pt>
              </c:numCache>
            </c:numRef>
          </c:xVal>
          <c:yVal>
            <c:numRef>
              <c:f>'Scanner 1 - Monod'!$J$136:$J$335</c:f>
              <c:numCache>
                <c:formatCode>0.000</c:formatCode>
                <c:ptCount val="200"/>
                <c:pt idx="0" formatCode="0.00">
                  <c:v>-1.4615912646842601E-14</c:v>
                </c:pt>
                <c:pt idx="1">
                  <c:v>0.13643028025711801</c:v>
                </c:pt>
                <c:pt idx="2" formatCode="0.00">
                  <c:v>0.27403275228312202</c:v>
                </c:pt>
                <c:pt idx="3" formatCode="0.00">
                  <c:v>0.41282344877992599</c:v>
                </c:pt>
                <c:pt idx="4" formatCode="0.00">
                  <c:v>0.55281865295145005</c:v>
                </c:pt>
                <c:pt idx="5" formatCode="0.00">
                  <c:v>0.69403494481328798</c:v>
                </c:pt>
                <c:pt idx="6" formatCode="0.00">
                  <c:v>0.83648945613898595</c:v>
                </c:pt>
                <c:pt idx="7" formatCode="0.00">
                  <c:v>0.98019936393118301</c:v>
                </c:pt>
                <c:pt idx="8" formatCode="0.00">
                  <c:v>1.1251819686701301</c:v>
                </c:pt>
                <c:pt idx="9" formatCode="0.00">
                  <c:v>1.27145531935279</c:v>
                </c:pt>
                <c:pt idx="10" formatCode="0.00">
                  <c:v>1.4190377455407199</c:v>
                </c:pt>
                <c:pt idx="11" formatCode="0.00">
                  <c:v>1.5679475958873099</c:v>
                </c:pt>
                <c:pt idx="12" formatCode="0.00">
                  <c:v>1.7182037522656499</c:v>
                </c:pt>
                <c:pt idx="13" formatCode="0.00">
                  <c:v>1.8698256959343</c:v>
                </c:pt>
                <c:pt idx="14" formatCode="0.00">
                  <c:v>2.02283294072453</c:v>
                </c:pt>
                <c:pt idx="15" formatCode="0.00">
                  <c:v>2.1772453142842898</c:v>
                </c:pt>
                <c:pt idx="16" formatCode="0.00">
                  <c:v>2.3330834541418399</c:v>
                </c:pt>
                <c:pt idx="17" formatCode="0.00">
                  <c:v>2.4903681267153499</c:v>
                </c:pt>
                <c:pt idx="18" formatCode="0.00">
                  <c:v>2.6491202800095102</c:v>
                </c:pt>
                <c:pt idx="19" formatCode="0.00">
                  <c:v>2.80936173441633</c:v>
                </c:pt>
                <c:pt idx="20" formatCode="0.00">
                  <c:v>2.9711145719907099</c:v>
                </c:pt>
                <c:pt idx="21" formatCode="0.00">
                  <c:v>3.13440100313248</c:v>
                </c:pt>
                <c:pt idx="22" formatCode="0.00">
                  <c:v>3.2992441210559802</c:v>
                </c:pt>
                <c:pt idx="23" formatCode="0.00">
                  <c:v>3.4656673904499899</c:v>
                </c:pt>
                <c:pt idx="24" formatCode="0.00">
                  <c:v>3.63369439902874</c:v>
                </c:pt>
                <c:pt idx="25" formatCode="0.00">
                  <c:v>3.8033496491055301</c:v>
                </c:pt>
                <c:pt idx="26" formatCode="0.00">
                  <c:v>3.9746580588282701</c:v>
                </c:pt>
                <c:pt idx="27" formatCode="0.00">
                  <c:v>4.1476447064640896</c:v>
                </c:pt>
                <c:pt idx="28" formatCode="0.00">
                  <c:v>4.32233565849402</c:v>
                </c:pt>
                <c:pt idx="29" formatCode="0.00">
                  <c:v>4.4987573626285497</c:v>
                </c:pt>
                <c:pt idx="30" formatCode="0.00">
                  <c:v>4.6769365294057597</c:v>
                </c:pt>
                <c:pt idx="31" formatCode="0.00">
                  <c:v>4.8569009397007896</c:v>
                </c:pt>
                <c:pt idx="32" formatCode="0.00">
                  <c:v>5.0386786503348704</c:v>
                </c:pt>
                <c:pt idx="33" formatCode="0.00">
                  <c:v>5.2222982078759799</c:v>
                </c:pt>
                <c:pt idx="34" formatCode="0.00">
                  <c:v>5.4077892157056304</c:v>
                </c:pt>
                <c:pt idx="35" formatCode="0.00">
                  <c:v>5.5951814532114499</c:v>
                </c:pt>
                <c:pt idx="36" formatCode="0.00">
                  <c:v>5.7845055562788703</c:v>
                </c:pt>
                <c:pt idx="37" formatCode="0.00">
                  <c:v>5.9757930025642496</c:v>
                </c:pt>
                <c:pt idx="38" formatCode="0.00">
                  <c:v>6.1690755125148398</c:v>
                </c:pt>
                <c:pt idx="39" formatCode="0.00">
                  <c:v>6.3643860203154103</c:v>
                </c:pt>
                <c:pt idx="40" formatCode="0.00">
                  <c:v>6.5617579103888204</c:v>
                </c:pt>
                <c:pt idx="41" formatCode="0.00">
                  <c:v>6.7612252643176403</c:v>
                </c:pt>
                <c:pt idx="42" formatCode="0.00">
                  <c:v>6.96282330753455</c:v>
                </c:pt>
                <c:pt idx="43" formatCode="0.00">
                  <c:v>7.1665875585323304</c:v>
                </c:pt>
                <c:pt idx="44" formatCode="0.00">
                  <c:v>7.3725548441713702</c:v>
                </c:pt>
                <c:pt idx="45" formatCode="0.00">
                  <c:v>7.5807625715621496</c:v>
                </c:pt>
                <c:pt idx="46" formatCode="0.00">
                  <c:v>7.7912490275978703</c:v>
                </c:pt>
                <c:pt idx="47" formatCode="0.00">
                  <c:v>8.0040536802481501</c:v>
                </c:pt>
                <c:pt idx="48" formatCode="0.00">
                  <c:v>8.2192164817833504</c:v>
                </c:pt>
                <c:pt idx="49" formatCode="0.00">
                  <c:v>8.4367789002980391</c:v>
                </c:pt>
                <c:pt idx="50" formatCode="0.00">
                  <c:v>8.6567829056544205</c:v>
                </c:pt>
                <c:pt idx="51" formatCode="0.00">
                  <c:v>8.8792718936628994</c:v>
                </c:pt>
                <c:pt idx="52" formatCode="0.00">
                  <c:v>9.1042901171227193</c:v>
                </c:pt>
                <c:pt idx="53" formatCode="0.00">
                  <c:v>9.3318829865824604</c:v>
                </c:pt>
                <c:pt idx="54" formatCode="0.00">
                  <c:v>9.5620971888322508</c:v>
                </c:pt>
                <c:pt idx="55" formatCode="0.00">
                  <c:v>9.7949803465349596</c:v>
                </c:pt>
                <c:pt idx="56" formatCode="0.00">
                  <c:v>10.0305816899216</c:v>
                </c:pt>
                <c:pt idx="57" formatCode="0.00">
                  <c:v>10.268951291928399</c:v>
                </c:pt>
                <c:pt idx="58" formatCode="0.00">
                  <c:v>10.510141052639</c:v>
                </c:pt>
                <c:pt idx="59" formatCode="0.00">
                  <c:v>10.754203739606201</c:v>
                </c:pt>
                <c:pt idx="60" formatCode="0.00">
                  <c:v>11.001194091738</c:v>
                </c:pt>
                <c:pt idx="61" formatCode="0.00">
                  <c:v>11.251167812689699</c:v>
                </c:pt>
                <c:pt idx="62" formatCode="0.00">
                  <c:v>11.5041826960087</c:v>
                </c:pt>
                <c:pt idx="63" formatCode="0.00">
                  <c:v>11.760297631570699</c:v>
                </c:pt>
                <c:pt idx="64" formatCode="0.00">
                  <c:v>12.019573723016499</c:v>
                </c:pt>
                <c:pt idx="65" formatCode="0.00">
                  <c:v>12.2820733292528</c:v>
                </c:pt>
                <c:pt idx="66" formatCode="0.00">
                  <c:v>12.547861142129801</c:v>
                </c:pt>
                <c:pt idx="67" formatCode="0.00">
                  <c:v>12.8170033267301</c:v>
                </c:pt>
                <c:pt idx="68" formatCode="0.00">
                  <c:v>13.0895684579245</c:v>
                </c:pt>
                <c:pt idx="69" formatCode="0.00">
                  <c:v>13.3656269155654</c:v>
                </c:pt>
                <c:pt idx="70" formatCode="0.00">
                  <c:v>13.6452514780248</c:v>
                </c:pt>
                <c:pt idx="71" formatCode="0.00">
                  <c:v>13.9285172103354</c:v>
                </c:pt>
                <c:pt idx="72" formatCode="0.00">
                  <c:v>14.215501486334601</c:v>
                </c:pt>
                <c:pt idx="73" formatCode="0.00">
                  <c:v>14.506284540711199</c:v>
                </c:pt>
                <c:pt idx="74" formatCode="0.00">
                  <c:v>14.8009489064438</c:v>
                </c:pt>
                <c:pt idx="75" formatCode="0.00">
                  <c:v>15.099580404322399</c:v>
                </c:pt>
                <c:pt idx="76" formatCode="0.00">
                  <c:v>15.402267548627201</c:v>
                </c:pt>
                <c:pt idx="77" formatCode="0.00">
                  <c:v>15.709102156078499</c:v>
                </c:pt>
                <c:pt idx="78" formatCode="0.00">
                  <c:v>16.0201795741682</c:v>
                </c:pt>
                <c:pt idx="79" formatCode="0.00">
                  <c:v>16.335598407486799</c:v>
                </c:pt>
                <c:pt idx="80" formatCode="0.00">
                  <c:v>16.655461444654101</c:v>
                </c:pt>
                <c:pt idx="81" formatCode="0.00">
                  <c:v>16.979875392633101</c:v>
                </c:pt>
                <c:pt idx="82" formatCode="0.00">
                  <c:v>17.308951159646199</c:v>
                </c:pt>
                <c:pt idx="83" formatCode="0.00">
                  <c:v>17.642804637146</c:v>
                </c:pt>
                <c:pt idx="84" formatCode="0.00">
                  <c:v>17.981556491864001</c:v>
                </c:pt>
                <c:pt idx="85" formatCode="0.00">
                  <c:v>18.325332653800899</c:v>
                </c:pt>
                <c:pt idx="86" formatCode="0.00">
                  <c:v>18.674265107316899</c:v>
                </c:pt>
                <c:pt idx="87" formatCode="0.00">
                  <c:v>19.028491906009101</c:v>
                </c:pt>
                <c:pt idx="88" formatCode="0.00">
                  <c:v>19.388157670737002</c:v>
                </c:pt>
                <c:pt idx="89" formatCode="0.00">
                  <c:v>19.753414519265799</c:v>
                </c:pt>
                <c:pt idx="90" formatCode="0.00">
                  <c:v>20.1244224664282</c:v>
                </c:pt>
                <c:pt idx="91" formatCode="0.00">
                  <c:v>20.501349959911099</c:v>
                </c:pt>
                <c:pt idx="92" formatCode="0.00">
                  <c:v>20.884374743086799</c:v>
                </c:pt>
                <c:pt idx="93" formatCode="0.00">
                  <c:v>21.273684921409501</c:v>
                </c:pt>
                <c:pt idx="94" formatCode="0.00">
                  <c:v>21.669479680597199</c:v>
                </c:pt>
                <c:pt idx="95" formatCode="0.00">
                  <c:v>22.071970280160599</c:v>
                </c:pt>
                <c:pt idx="96" formatCode="0.00">
                  <c:v>22.481381223380499</c:v>
                </c:pt>
                <c:pt idx="97" formatCode="0.00">
                  <c:v>22.897951575426099</c:v>
                </c:pt>
                <c:pt idx="98" formatCode="0.00">
                  <c:v>23.321936390492802</c:v>
                </c:pt>
                <c:pt idx="99" formatCode="0.00">
                  <c:v>23.753608084026901</c:v>
                </c:pt>
                <c:pt idx="100" formatCode="0.00">
                  <c:v>24.1932580306127</c:v>
                </c:pt>
                <c:pt idx="101" formatCode="0.00">
                  <c:v>24.6411982799108</c:v>
                </c:pt>
                <c:pt idx="102" formatCode="0.00">
                  <c:v>25.0977633526314</c:v>
                </c:pt>
                <c:pt idx="103" formatCode="0.00">
                  <c:v>25.563312089550099</c:v>
                </c:pt>
                <c:pt idx="104" formatCode="0.00">
                  <c:v>26.0382295132985</c:v>
                </c:pt>
                <c:pt idx="105" formatCode="0.00">
                  <c:v>26.522928649015</c:v>
                </c:pt>
                <c:pt idx="106" formatCode="0.00">
                  <c:v>27.017852231091702</c:v>
                </c:pt>
                <c:pt idx="107" formatCode="0.00">
                  <c:v>27.523474213518099</c:v>
                </c:pt>
                <c:pt idx="108" formatCode="0.00">
                  <c:v>28.040300992773201</c:v>
                </c:pt>
                <c:pt idx="109" formatCode="0.00">
                  <c:v>28.568872239330101</c:v>
                </c:pt>
                <c:pt idx="110" formatCode="0.00">
                  <c:v>29.109761228903199</c:v>
                </c:pt>
                <c:pt idx="111" formatCode="0.00">
                  <c:v>29.663574615520901</c:v>
                </c:pt>
                <c:pt idx="112" formatCode="0.00">
                  <c:v>30.2309515704025</c:v>
                </c:pt>
                <c:pt idx="113" formatCode="0.00">
                  <c:v>30.812562317411199</c:v>
                </c:pt>
                <c:pt idx="114" formatCode="0.00">
                  <c:v>31.409106132222099</c:v>
                </c:pt>
                <c:pt idx="115" formatCode="0.00">
                  <c:v>32.021308957306402</c:v>
                </c:pt>
                <c:pt idx="116" formatCode="0.00">
                  <c:v>32.649920893200601</c:v>
                </c:pt>
                <c:pt idx="117" formatCode="0.00">
                  <c:v>33.295713819174701</c:v>
                </c:pt>
                <c:pt idx="118" formatCode="0.00">
                  <c:v>33.959479324778599</c:v>
                </c:pt>
                <c:pt idx="119" formatCode="0.00">
                  <c:v>34.642027397152901</c:v>
                </c:pt>
                <c:pt idx="120" formatCode="0.00">
                  <c:v>35.3441861963815</c:v>
                </c:pt>
                <c:pt idx="121" formatCode="0.00">
                  <c:v>36.066802727315398</c:v>
                </c:pt>
                <c:pt idx="122" formatCode="0.00">
                  <c:v>36.810744787946398</c:v>
                </c:pt>
                <c:pt idx="123" formatCode="0.00">
                  <c:v>37.576904139964199</c:v>
                </c:pt>
                <c:pt idx="124" formatCode="0.00">
                  <c:v>38.366200512409598</c:v>
                </c:pt>
                <c:pt idx="125" formatCode="0.00">
                  <c:v>39.179586731123699</c:v>
                </c:pt>
                <c:pt idx="126" formatCode="0.00">
                  <c:v>40.018054393159296</c:v>
                </c:pt>
                <c:pt idx="127" formatCode="0.00">
                  <c:v>40.882640077028803</c:v>
                </c:pt>
                <c:pt idx="128" formatCode="0.00">
                  <c:v>41.774432118000902</c:v>
                </c:pt>
                <c:pt idx="129" formatCode="0.00">
                  <c:v>42.6945775124005</c:v>
                </c:pt>
                <c:pt idx="130" formatCode="0.00">
                  <c:v>43.6442891293038</c:v>
                </c:pt>
                <c:pt idx="131" formatCode="0.00">
                  <c:v>44.6248531880454</c:v>
                </c:pt>
                <c:pt idx="132" formatCode="0.00">
                  <c:v>45.6376369648859</c:v>
                </c:pt>
                <c:pt idx="133" formatCode="0.00">
                  <c:v>46.684096833670303</c:v>
                </c:pt>
                <c:pt idx="134" formatCode="0.00">
                  <c:v>47.7657867200111</c:v>
                </c:pt>
                <c:pt idx="135" formatCode="0.00">
                  <c:v>48.884367082258798</c:v>
                </c:pt>
                <c:pt idx="136" formatCode="0.00">
                  <c:v>50.041613100797001</c:v>
                </c:pt>
                <c:pt idx="137" formatCode="0.00">
                  <c:v>51.2393551645958</c:v>
                </c:pt>
                <c:pt idx="138" formatCode="0.00">
                  <c:v>52.479738201484899</c:v>
                </c:pt>
                <c:pt idx="139" formatCode="0.00">
                  <c:v>53.765020730108503</c:v>
                </c:pt>
                <c:pt idx="140" formatCode="0.00">
                  <c:v>55.097461313869402</c:v>
                </c:pt>
                <c:pt idx="141" formatCode="0.00">
                  <c:v>56.479466482503803</c:v>
                </c:pt>
                <c:pt idx="142" formatCode="0.00">
                  <c:v>57.9139202849287</c:v>
                </c:pt>
                <c:pt idx="143" formatCode="0.00">
                  <c:v>59.403802917584301</c:v>
                </c:pt>
                <c:pt idx="144" formatCode="0.00">
                  <c:v>60.952127053544203</c:v>
                </c:pt>
                <c:pt idx="145" formatCode="0.00">
                  <c:v>62.562371955703497</c:v>
                </c:pt>
                <c:pt idx="146" formatCode="0.00">
                  <c:v>64.238366419184004</c:v>
                </c:pt>
                <c:pt idx="147" formatCode="0.00">
                  <c:v>65.983977559773606</c:v>
                </c:pt>
                <c:pt idx="148" formatCode="0.00">
                  <c:v>67.803601767737604</c:v>
                </c:pt>
                <c:pt idx="149" formatCode="0.00">
                  <c:v>69.702089569080698</c:v>
                </c:pt>
                <c:pt idx="150" formatCode="0.00">
                  <c:v>71.684429274479399</c:v>
                </c:pt>
                <c:pt idx="151" formatCode="0.00">
                  <c:v>73.7563931839437</c:v>
                </c:pt>
                <c:pt idx="152" formatCode="0.00">
                  <c:v>75.924078984465197</c:v>
                </c:pt>
                <c:pt idx="153" formatCode="0.00">
                  <c:v>78.194196312608</c:v>
                </c:pt>
                <c:pt idx="154" formatCode="0.00">
                  <c:v>80.574210402199498</c:v>
                </c:pt>
                <c:pt idx="155" formatCode="0.00">
                  <c:v>83.072142260790301</c:v>
                </c:pt>
                <c:pt idx="156" formatCode="0.00">
                  <c:v>85.6970444656897</c:v>
                </c:pt>
                <c:pt idx="157" formatCode="0.00">
                  <c:v>88.458711637415803</c:v>
                </c:pt>
                <c:pt idx="158" formatCode="0.00">
                  <c:v>91.368142502497193</c:v>
                </c:pt>
                <c:pt idx="159" formatCode="0.00">
                  <c:v>94.4374738136286</c:v>
                </c:pt>
                <c:pt idx="160" formatCode="0.00">
                  <c:v>97.680183855716905</c:v>
                </c:pt>
                <c:pt idx="161" formatCode="0.00">
                  <c:v>101.111423676706</c:v>
                </c:pt>
                <c:pt idx="162" formatCode="0.00">
                  <c:v>104.748067943378</c:v>
                </c:pt>
                <c:pt idx="163" formatCode="0.00">
                  <c:v>108.609097736537</c:v>
                </c:pt>
                <c:pt idx="164" formatCode="0.00">
                  <c:v>112.715852568576</c:v>
                </c:pt>
                <c:pt idx="165" formatCode="0.00">
                  <c:v>117.09289801091499</c:v>
                </c:pt>
                <c:pt idx="166" formatCode="0.00">
                  <c:v>121.766545962221</c:v>
                </c:pt>
                <c:pt idx="167" formatCode="0.00">
                  <c:v>126.763140085651</c:v>
                </c:pt>
                <c:pt idx="168" formatCode="0.00">
                  <c:v>132.109024044363</c:v>
                </c:pt>
                <c:pt idx="169" formatCode="0.00">
                  <c:v>137.83054150151099</c:v>
                </c:pt>
                <c:pt idx="170" formatCode="0.00">
                  <c:v>143.95403612025399</c:v>
                </c:pt>
                <c:pt idx="171" formatCode="0.00">
                  <c:v>150.505851563748</c:v>
                </c:pt>
                <c:pt idx="172" formatCode="0.00">
                  <c:v>157.51233149514999</c:v>
                </c:pt>
                <c:pt idx="173" formatCode="0.00">
                  <c:v>164.999819577615</c:v>
                </c:pt>
                <c:pt idx="174" formatCode="0.00">
                  <c:v>172.99465947430201</c:v>
                </c:pt>
                <c:pt idx="175" formatCode="0.00">
                  <c:v>181.52319484836499</c:v>
                </c:pt>
                <c:pt idx="176" formatCode="0.00">
                  <c:v>190.611769362963</c:v>
                </c:pt>
                <c:pt idx="177" formatCode="0.00">
                  <c:v>200.28672668125199</c:v>
                </c:pt>
                <c:pt idx="178" formatCode="0.00">
                  <c:v>210.57441046638701</c:v>
                </c:pt>
                <c:pt idx="179" formatCode="0.00">
                  <c:v>221.50116438152699</c:v>
                </c:pt>
                <c:pt idx="180" formatCode="0.00">
                  <c:v>233.09333208982801</c:v>
                </c:pt>
                <c:pt idx="181" formatCode="0.00">
                  <c:v>245.377257254445</c:v>
                </c:pt>
                <c:pt idx="182" formatCode="0.00">
                  <c:v>258.37928353853698</c:v>
                </c:pt>
                <c:pt idx="183" formatCode="0.00">
                  <c:v>272.12575460525898</c:v>
                </c:pt>
                <c:pt idx="184" formatCode="0.00">
                  <c:v>286.64301411776802</c:v>
                </c:pt>
                <c:pt idx="185" formatCode="0.00">
                  <c:v>301.95740573922097</c:v>
                </c:pt>
                <c:pt idx="186" formatCode="0.00">
                  <c:v>318.09527313277499</c:v>
                </c:pt>
                <c:pt idx="187" formatCode="0.00">
                  <c:v>335.08295996158603</c:v>
                </c:pt>
                <c:pt idx="188" formatCode="0.00">
                  <c:v>352.946809888811</c:v>
                </c:pt>
                <c:pt idx="189" formatCode="0.00">
                  <c:v>371.71316657760599</c:v>
                </c:pt>
                <c:pt idx="190" formatCode="0.00">
                  <c:v>391.408373691127</c:v>
                </c:pt>
                <c:pt idx="191" formatCode="0.00">
                  <c:v>412.05877489253299</c:v>
                </c:pt>
                <c:pt idx="192" formatCode="0.00">
                  <c:v>433.69071384497897</c:v>
                </c:pt>
                <c:pt idx="193" formatCode="0.00">
                  <c:v>456.33053421162202</c:v>
                </c:pt>
                <c:pt idx="194" formatCode="0.00">
                  <c:v>480.00457965561901</c:v>
                </c:pt>
                <c:pt idx="195" formatCode="0.00">
                  <c:v>504.73919384012601</c:v>
                </c:pt>
                <c:pt idx="196" formatCode="0.00">
                  <c:v>530.56072042829896</c:v>
                </c:pt>
                <c:pt idx="197" formatCode="0.00">
                  <c:v>557.49550308329697</c:v>
                </c:pt>
                <c:pt idx="198" formatCode="0.00">
                  <c:v>585.56988546827495</c:v>
                </c:pt>
                <c:pt idx="199" formatCode="0.00">
                  <c:v>614.81021124638903</c:v>
                </c:pt>
              </c:numCache>
            </c:numRef>
          </c:yVal>
          <c:smooth val="0"/>
        </c:ser>
        <c:ser>
          <c:idx val="3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0.68637087712587697</c:v>
                </c:pt>
                <c:pt idx="2">
                  <c:v>1.3727417542517499</c:v>
                </c:pt>
                <c:pt idx="3">
                  <c:v>2.05911263137763</c:v>
                </c:pt>
                <c:pt idx="4">
                  <c:v>2.7454835085035101</c:v>
                </c:pt>
                <c:pt idx="5">
                  <c:v>3.4318543856293902</c:v>
                </c:pt>
                <c:pt idx="6">
                  <c:v>4.11822526275526</c:v>
                </c:pt>
                <c:pt idx="7">
                  <c:v>4.8045961398811396</c:v>
                </c:pt>
                <c:pt idx="8">
                  <c:v>5.4909670170070202</c:v>
                </c:pt>
                <c:pt idx="9">
                  <c:v>6.17733789413289</c:v>
                </c:pt>
                <c:pt idx="10">
                  <c:v>6.8637087712587697</c:v>
                </c:pt>
                <c:pt idx="11">
                  <c:v>7.5500796483846502</c:v>
                </c:pt>
                <c:pt idx="12">
                  <c:v>8.2364505255105307</c:v>
                </c:pt>
                <c:pt idx="13">
                  <c:v>8.9228214026363997</c:v>
                </c:pt>
                <c:pt idx="14">
                  <c:v>9.6091922797622793</c:v>
                </c:pt>
                <c:pt idx="15">
                  <c:v>10.2955631568882</c:v>
                </c:pt>
                <c:pt idx="16">
                  <c:v>10.981934034013999</c:v>
                </c:pt>
                <c:pt idx="17">
                  <c:v>11.6683049111399</c:v>
                </c:pt>
                <c:pt idx="18">
                  <c:v>12.3546757882658</c:v>
                </c:pt>
                <c:pt idx="19">
                  <c:v>13.041046665391701</c:v>
                </c:pt>
                <c:pt idx="20">
                  <c:v>13.7274175425175</c:v>
                </c:pt>
                <c:pt idx="21">
                  <c:v>14.413788419643399</c:v>
                </c:pt>
                <c:pt idx="22">
                  <c:v>15.1001592967693</c:v>
                </c:pt>
                <c:pt idx="23">
                  <c:v>15.7865301738952</c:v>
                </c:pt>
                <c:pt idx="24">
                  <c:v>16.4729010510211</c:v>
                </c:pt>
                <c:pt idx="25">
                  <c:v>17.1592719281469</c:v>
                </c:pt>
                <c:pt idx="26">
                  <c:v>17.845642805272799</c:v>
                </c:pt>
                <c:pt idx="27">
                  <c:v>18.532013682398699</c:v>
                </c:pt>
                <c:pt idx="28">
                  <c:v>19.218384559524601</c:v>
                </c:pt>
                <c:pt idx="29">
                  <c:v>19.904755436650401</c:v>
                </c:pt>
                <c:pt idx="30">
                  <c:v>20.5911263137763</c:v>
                </c:pt>
                <c:pt idx="31">
                  <c:v>21.277497190902199</c:v>
                </c:pt>
                <c:pt idx="32">
                  <c:v>21.963868068028098</c:v>
                </c:pt>
                <c:pt idx="33">
                  <c:v>22.650238945153902</c:v>
                </c:pt>
                <c:pt idx="34">
                  <c:v>23.336609822279801</c:v>
                </c:pt>
                <c:pt idx="35">
                  <c:v>24.0229806994057</c:v>
                </c:pt>
                <c:pt idx="36">
                  <c:v>24.709351576531599</c:v>
                </c:pt>
                <c:pt idx="37">
                  <c:v>25.395722453657498</c:v>
                </c:pt>
                <c:pt idx="38">
                  <c:v>26.082093330783302</c:v>
                </c:pt>
                <c:pt idx="39">
                  <c:v>26.768464207909201</c:v>
                </c:pt>
                <c:pt idx="40">
                  <c:v>27.4548350850351</c:v>
                </c:pt>
                <c:pt idx="41">
                  <c:v>28.141205962160999</c:v>
                </c:pt>
                <c:pt idx="42">
                  <c:v>28.827576839286799</c:v>
                </c:pt>
                <c:pt idx="43">
                  <c:v>29.513947716412702</c:v>
                </c:pt>
                <c:pt idx="44">
                  <c:v>30.200318593538601</c:v>
                </c:pt>
                <c:pt idx="45">
                  <c:v>30.8866894706645</c:v>
                </c:pt>
                <c:pt idx="46">
                  <c:v>31.573060347790399</c:v>
                </c:pt>
                <c:pt idx="47">
                  <c:v>32.259431224916199</c:v>
                </c:pt>
                <c:pt idx="48">
                  <c:v>32.945802102042101</c:v>
                </c:pt>
                <c:pt idx="49">
                  <c:v>33.632172979167997</c:v>
                </c:pt>
                <c:pt idx="50">
                  <c:v>34.3185438562939</c:v>
                </c:pt>
                <c:pt idx="51">
                  <c:v>35.004914733419703</c:v>
                </c:pt>
                <c:pt idx="52">
                  <c:v>35.691285610545599</c:v>
                </c:pt>
                <c:pt idx="53">
                  <c:v>36.377656487671501</c:v>
                </c:pt>
                <c:pt idx="54">
                  <c:v>37.064027364797397</c:v>
                </c:pt>
                <c:pt idx="55">
                  <c:v>37.7503982419233</c:v>
                </c:pt>
                <c:pt idx="56">
                  <c:v>38.436769119049103</c:v>
                </c:pt>
                <c:pt idx="57">
                  <c:v>39.123139996174999</c:v>
                </c:pt>
                <c:pt idx="58">
                  <c:v>39.809510873300901</c:v>
                </c:pt>
                <c:pt idx="59">
                  <c:v>40.495881750426797</c:v>
                </c:pt>
                <c:pt idx="60">
                  <c:v>41.1822526275526</c:v>
                </c:pt>
                <c:pt idx="61">
                  <c:v>41.868623504678503</c:v>
                </c:pt>
                <c:pt idx="62">
                  <c:v>42.554994381804399</c:v>
                </c:pt>
                <c:pt idx="63">
                  <c:v>43.241365258930301</c:v>
                </c:pt>
                <c:pt idx="64">
                  <c:v>43.927736136056197</c:v>
                </c:pt>
                <c:pt idx="65">
                  <c:v>44.614107013182</c:v>
                </c:pt>
                <c:pt idx="66">
                  <c:v>45.300477890307903</c:v>
                </c:pt>
                <c:pt idx="67">
                  <c:v>45.986848767433798</c:v>
                </c:pt>
                <c:pt idx="68">
                  <c:v>46.673219644559701</c:v>
                </c:pt>
                <c:pt idx="69">
                  <c:v>47.359590521685497</c:v>
                </c:pt>
                <c:pt idx="70">
                  <c:v>48.0459613988114</c:v>
                </c:pt>
                <c:pt idx="71">
                  <c:v>48.732332275937303</c:v>
                </c:pt>
                <c:pt idx="72">
                  <c:v>49.418703153063198</c:v>
                </c:pt>
                <c:pt idx="73">
                  <c:v>50.105074030189002</c:v>
                </c:pt>
                <c:pt idx="74">
                  <c:v>50.791444907314897</c:v>
                </c:pt>
                <c:pt idx="75">
                  <c:v>51.4778157844408</c:v>
                </c:pt>
                <c:pt idx="76">
                  <c:v>52.164186661566703</c:v>
                </c:pt>
                <c:pt idx="77">
                  <c:v>52.850557538692598</c:v>
                </c:pt>
                <c:pt idx="78">
                  <c:v>53.536928415818402</c:v>
                </c:pt>
                <c:pt idx="79">
                  <c:v>54.223299292944297</c:v>
                </c:pt>
                <c:pt idx="80">
                  <c:v>54.9096701700702</c:v>
                </c:pt>
                <c:pt idx="81">
                  <c:v>55.596041047196103</c:v>
                </c:pt>
                <c:pt idx="82">
                  <c:v>56.282411924321899</c:v>
                </c:pt>
                <c:pt idx="83">
                  <c:v>56.968782801447801</c:v>
                </c:pt>
                <c:pt idx="84">
                  <c:v>57.655153678573697</c:v>
                </c:pt>
                <c:pt idx="85">
                  <c:v>58.3415245556996</c:v>
                </c:pt>
                <c:pt idx="86">
                  <c:v>59.027895432825403</c:v>
                </c:pt>
                <c:pt idx="87">
                  <c:v>59.714266309951299</c:v>
                </c:pt>
                <c:pt idx="88">
                  <c:v>60.400637187077201</c:v>
                </c:pt>
                <c:pt idx="89">
                  <c:v>61.087008064203097</c:v>
                </c:pt>
                <c:pt idx="90">
                  <c:v>61.773378941329</c:v>
                </c:pt>
                <c:pt idx="91">
                  <c:v>62.459749818454803</c:v>
                </c:pt>
                <c:pt idx="92">
                  <c:v>63.146120695580699</c:v>
                </c:pt>
                <c:pt idx="93">
                  <c:v>63.832491572706601</c:v>
                </c:pt>
                <c:pt idx="94">
                  <c:v>64.518862449832497</c:v>
                </c:pt>
                <c:pt idx="95">
                  <c:v>65.205233326958293</c:v>
                </c:pt>
                <c:pt idx="96">
                  <c:v>65.891604204084203</c:v>
                </c:pt>
                <c:pt idx="97">
                  <c:v>66.577975081210099</c:v>
                </c:pt>
                <c:pt idx="98">
                  <c:v>67.264345958335994</c:v>
                </c:pt>
                <c:pt idx="99">
                  <c:v>67.950716835461904</c:v>
                </c:pt>
                <c:pt idx="100">
                  <c:v>68.6370877125877</c:v>
                </c:pt>
                <c:pt idx="101">
                  <c:v>69.323458589713596</c:v>
                </c:pt>
                <c:pt idx="102">
                  <c:v>70.009829466839506</c:v>
                </c:pt>
                <c:pt idx="103">
                  <c:v>70.696200343965401</c:v>
                </c:pt>
                <c:pt idx="104">
                  <c:v>71.382571221091197</c:v>
                </c:pt>
                <c:pt idx="105">
                  <c:v>72.068942098217093</c:v>
                </c:pt>
                <c:pt idx="106">
                  <c:v>72.755312975343003</c:v>
                </c:pt>
                <c:pt idx="107">
                  <c:v>73.441683852468898</c:v>
                </c:pt>
                <c:pt idx="108">
                  <c:v>74.128054729594794</c:v>
                </c:pt>
                <c:pt idx="109">
                  <c:v>74.814425606720604</c:v>
                </c:pt>
                <c:pt idx="110">
                  <c:v>75.5007964838465</c:v>
                </c:pt>
                <c:pt idx="111">
                  <c:v>76.187167360972396</c:v>
                </c:pt>
                <c:pt idx="112">
                  <c:v>76.873538238098305</c:v>
                </c:pt>
                <c:pt idx="113">
                  <c:v>77.559909115224102</c:v>
                </c:pt>
                <c:pt idx="114">
                  <c:v>78.246279992349997</c:v>
                </c:pt>
                <c:pt idx="115">
                  <c:v>78.932650869475907</c:v>
                </c:pt>
                <c:pt idx="116">
                  <c:v>79.619021746601803</c:v>
                </c:pt>
                <c:pt idx="117">
                  <c:v>80.305392623727599</c:v>
                </c:pt>
                <c:pt idx="118">
                  <c:v>80.991763500853494</c:v>
                </c:pt>
                <c:pt idx="119">
                  <c:v>81.678134377979404</c:v>
                </c:pt>
                <c:pt idx="120">
                  <c:v>82.3645052551053</c:v>
                </c:pt>
                <c:pt idx="121">
                  <c:v>83.050876132231195</c:v>
                </c:pt>
                <c:pt idx="122">
                  <c:v>83.737247009357006</c:v>
                </c:pt>
                <c:pt idx="123">
                  <c:v>84.423617886482901</c:v>
                </c:pt>
                <c:pt idx="124">
                  <c:v>85.109988763608797</c:v>
                </c:pt>
                <c:pt idx="125">
                  <c:v>85.796359640734707</c:v>
                </c:pt>
                <c:pt idx="126">
                  <c:v>86.482730517860503</c:v>
                </c:pt>
                <c:pt idx="127">
                  <c:v>87.169101394986399</c:v>
                </c:pt>
                <c:pt idx="128">
                  <c:v>87.855472272112294</c:v>
                </c:pt>
                <c:pt idx="129">
                  <c:v>88.541843149238204</c:v>
                </c:pt>
                <c:pt idx="130">
                  <c:v>89.228214026364</c:v>
                </c:pt>
                <c:pt idx="131">
                  <c:v>89.914584903489896</c:v>
                </c:pt>
                <c:pt idx="132">
                  <c:v>90.600955780615806</c:v>
                </c:pt>
                <c:pt idx="133">
                  <c:v>91.287326657741701</c:v>
                </c:pt>
                <c:pt idx="134">
                  <c:v>91.973697534867597</c:v>
                </c:pt>
                <c:pt idx="135">
                  <c:v>92.660068411993393</c:v>
                </c:pt>
                <c:pt idx="136">
                  <c:v>93.346439289119303</c:v>
                </c:pt>
                <c:pt idx="137">
                  <c:v>94.032810166245199</c:v>
                </c:pt>
                <c:pt idx="138">
                  <c:v>94.719181043371094</c:v>
                </c:pt>
                <c:pt idx="139">
                  <c:v>95.405551920496904</c:v>
                </c:pt>
                <c:pt idx="140">
                  <c:v>96.0919227976228</c:v>
                </c:pt>
                <c:pt idx="141">
                  <c:v>96.778293674748696</c:v>
                </c:pt>
                <c:pt idx="142">
                  <c:v>97.464664551874606</c:v>
                </c:pt>
                <c:pt idx="143">
                  <c:v>98.151035429000402</c:v>
                </c:pt>
                <c:pt idx="144">
                  <c:v>98.837406306126297</c:v>
                </c:pt>
                <c:pt idx="145">
                  <c:v>99.523777183252193</c:v>
                </c:pt>
                <c:pt idx="146">
                  <c:v>100.210148060378</c:v>
                </c:pt>
                <c:pt idx="147">
                  <c:v>100.896518937504</c:v>
                </c:pt>
                <c:pt idx="148">
                  <c:v>101.58288981462999</c:v>
                </c:pt>
                <c:pt idx="149">
                  <c:v>102.269260691756</c:v>
                </c:pt>
                <c:pt idx="150">
                  <c:v>102.955631568882</c:v>
                </c:pt>
                <c:pt idx="151">
                  <c:v>103.642002446007</c:v>
                </c:pt>
                <c:pt idx="152">
                  <c:v>104.32837332313299</c:v>
                </c:pt>
                <c:pt idx="153">
                  <c:v>105.014744200259</c:v>
                </c:pt>
                <c:pt idx="154">
                  <c:v>105.701115077385</c:v>
                </c:pt>
                <c:pt idx="155">
                  <c:v>106.38748595451101</c:v>
                </c:pt>
                <c:pt idx="156">
                  <c:v>107.073856831637</c:v>
                </c:pt>
                <c:pt idx="157">
                  <c:v>107.760227708763</c:v>
                </c:pt>
                <c:pt idx="158">
                  <c:v>108.44659858588901</c:v>
                </c:pt>
                <c:pt idx="159">
                  <c:v>109.13296946301401</c:v>
                </c:pt>
                <c:pt idx="160">
                  <c:v>109.81934034014</c:v>
                </c:pt>
                <c:pt idx="161">
                  <c:v>110.505711217266</c:v>
                </c:pt>
                <c:pt idx="162">
                  <c:v>111.19208209439201</c:v>
                </c:pt>
                <c:pt idx="163">
                  <c:v>111.878452971518</c:v>
                </c:pt>
                <c:pt idx="164">
                  <c:v>112.564823848644</c:v>
                </c:pt>
                <c:pt idx="165">
                  <c:v>113.25119472577001</c:v>
                </c:pt>
                <c:pt idx="166">
                  <c:v>113.937565602896</c:v>
                </c:pt>
                <c:pt idx="167">
                  <c:v>114.623936480022</c:v>
                </c:pt>
                <c:pt idx="168">
                  <c:v>115.310307357147</c:v>
                </c:pt>
                <c:pt idx="169">
                  <c:v>115.99667823427301</c:v>
                </c:pt>
                <c:pt idx="170">
                  <c:v>116.683049111399</c:v>
                </c:pt>
                <c:pt idx="171">
                  <c:v>117.369419988525</c:v>
                </c:pt>
                <c:pt idx="172">
                  <c:v>118.05579086565101</c:v>
                </c:pt>
                <c:pt idx="173">
                  <c:v>118.742161742777</c:v>
                </c:pt>
                <c:pt idx="174">
                  <c:v>119.428532619903</c:v>
                </c:pt>
                <c:pt idx="175">
                  <c:v>120.114903497029</c:v>
                </c:pt>
                <c:pt idx="176">
                  <c:v>120.801274374154</c:v>
                </c:pt>
                <c:pt idx="177">
                  <c:v>121.48764525128</c:v>
                </c:pt>
                <c:pt idx="178">
                  <c:v>122.174016128406</c:v>
                </c:pt>
                <c:pt idx="179">
                  <c:v>122.860387005532</c:v>
                </c:pt>
                <c:pt idx="180">
                  <c:v>123.546757882658</c:v>
                </c:pt>
                <c:pt idx="181">
                  <c:v>124.23312875978399</c:v>
                </c:pt>
                <c:pt idx="182">
                  <c:v>124.91949963691</c:v>
                </c:pt>
                <c:pt idx="183">
                  <c:v>125.605870514036</c:v>
                </c:pt>
                <c:pt idx="184">
                  <c:v>126.292241391161</c:v>
                </c:pt>
                <c:pt idx="185">
                  <c:v>126.97861226828699</c:v>
                </c:pt>
                <c:pt idx="186">
                  <c:v>127.664983145413</c:v>
                </c:pt>
                <c:pt idx="187">
                  <c:v>128.351354022539</c:v>
                </c:pt>
                <c:pt idx="188">
                  <c:v>129.03772489966499</c:v>
                </c:pt>
                <c:pt idx="189">
                  <c:v>129.72409577679099</c:v>
                </c:pt>
                <c:pt idx="190">
                  <c:v>130.41046665391701</c:v>
                </c:pt>
                <c:pt idx="191">
                  <c:v>131.09683753104301</c:v>
                </c:pt>
                <c:pt idx="192">
                  <c:v>131.78320840816801</c:v>
                </c:pt>
                <c:pt idx="193">
                  <c:v>132.469579285294</c:v>
                </c:pt>
                <c:pt idx="194">
                  <c:v>133.15595016242</c:v>
                </c:pt>
                <c:pt idx="195">
                  <c:v>133.84232103954599</c:v>
                </c:pt>
                <c:pt idx="196">
                  <c:v>134.52869191667199</c:v>
                </c:pt>
                <c:pt idx="197">
                  <c:v>135.21506279379801</c:v>
                </c:pt>
                <c:pt idx="198">
                  <c:v>135.90143367092401</c:v>
                </c:pt>
                <c:pt idx="199">
                  <c:v>136.58780454805</c:v>
                </c:pt>
              </c:numCache>
            </c:numRef>
          </c:xVal>
          <c:yVal>
            <c:numRef>
              <c:f>'Scanner 1 - Monod'!$I$136:$I$335</c:f>
              <c:numCache>
                <c:formatCode>0.000</c:formatCode>
                <c:ptCount val="200"/>
                <c:pt idx="0" formatCode="0.00">
                  <c:v>-5.9789608160276695E-13</c:v>
                </c:pt>
                <c:pt idx="1">
                  <c:v>0.112995188170636</c:v>
                </c:pt>
                <c:pt idx="2" formatCode="0.00">
                  <c:v>0.227125792380413</c:v>
                </c:pt>
                <c:pt idx="3" formatCode="0.00">
                  <c:v>0.34240926747389899</c:v>
                </c:pt>
                <c:pt idx="4" formatCode="0.00">
                  <c:v>0.45886344214979802</c:v>
                </c:pt>
                <c:pt idx="5" formatCode="0.00">
                  <c:v>0.57650631555672505</c:v>
                </c:pt>
                <c:pt idx="6" formatCode="0.00">
                  <c:v>0.69535654583205797</c:v>
                </c:pt>
                <c:pt idx="7" formatCode="0.00">
                  <c:v>0.81543341588894702</c:v>
                </c:pt>
                <c:pt idx="8" formatCode="0.00">
                  <c:v>0.93675622079748599</c:v>
                </c:pt>
                <c:pt idx="9" formatCode="0.00">
                  <c:v>1.05934428877641</c:v>
                </c:pt>
                <c:pt idx="10" formatCode="0.00">
                  <c:v>1.18321777577465</c:v>
                </c:pt>
                <c:pt idx="11" formatCode="0.00">
                  <c:v>1.30839770346835</c:v>
                </c:pt>
                <c:pt idx="12" formatCode="0.00">
                  <c:v>1.43490513428647</c:v>
                </c:pt>
                <c:pt idx="13" formatCode="0.00">
                  <c:v>1.5627611665207599</c:v>
                </c:pt>
                <c:pt idx="14" formatCode="0.00">
                  <c:v>1.69198776525547</c:v>
                </c:pt>
                <c:pt idx="15" formatCode="0.00">
                  <c:v>1.82260778633346</c:v>
                </c:pt>
                <c:pt idx="16" formatCode="0.00">
                  <c:v>1.9546441262547101</c:v>
                </c:pt>
                <c:pt idx="17" formatCode="0.00">
                  <c:v>2.0881197751881699</c:v>
                </c:pt>
                <c:pt idx="18" formatCode="0.00">
                  <c:v>2.22305884317751</c:v>
                </c:pt>
                <c:pt idx="19" formatCode="0.00">
                  <c:v>2.3594861777505298</c:v>
                </c:pt>
                <c:pt idx="20" formatCode="0.00">
                  <c:v>2.49742663941751</c:v>
                </c:pt>
                <c:pt idx="21" formatCode="0.00">
                  <c:v>2.6369054166038999</c:v>
                </c:pt>
                <c:pt idx="22" formatCode="0.00">
                  <c:v>2.7779490844776502</c:v>
                </c:pt>
                <c:pt idx="23" formatCode="0.00">
                  <c:v>2.9205845847249798</c:v>
                </c:pt>
                <c:pt idx="24" formatCode="0.00">
                  <c:v>3.0648388921277401</c:v>
                </c:pt>
                <c:pt idx="25" formatCode="0.00">
                  <c:v>3.21073996611034</c:v>
                </c:pt>
                <c:pt idx="26" formatCode="0.00">
                  <c:v>3.3583168936854202</c:v>
                </c:pt>
                <c:pt idx="27" formatCode="0.00">
                  <c:v>3.5075988237634799</c:v>
                </c:pt>
                <c:pt idx="28" formatCode="0.00">
                  <c:v>3.6586153565005999</c:v>
                </c:pt>
                <c:pt idx="29" formatCode="0.00">
                  <c:v>3.81139764334571</c:v>
                </c:pt>
                <c:pt idx="30" formatCode="0.00">
                  <c:v>3.9659771688499599</c:v>
                </c:pt>
                <c:pt idx="31" formatCode="0.00">
                  <c:v>4.12238561388346</c:v>
                </c:pt>
                <c:pt idx="32" formatCode="0.00">
                  <c:v>4.2806561997841399</c:v>
                </c:pt>
                <c:pt idx="33" formatCode="0.00">
                  <c:v>4.4408228749988696</c:v>
                </c:pt>
                <c:pt idx="34" formatCode="0.00">
                  <c:v>4.6029197026290696</c:v>
                </c:pt>
                <c:pt idx="35" formatCode="0.00">
                  <c:v>4.76698219620594</c:v>
                </c:pt>
                <c:pt idx="36" formatCode="0.00">
                  <c:v>4.9330468912199503</c:v>
                </c:pt>
                <c:pt idx="37" formatCode="0.00">
                  <c:v>5.1011504433991899</c:v>
                </c:pt>
                <c:pt idx="38" formatCode="0.00">
                  <c:v>5.2713309865167197</c:v>
                </c:pt>
                <c:pt idx="39" formatCode="0.00">
                  <c:v>5.4436277914065103</c:v>
                </c:pt>
                <c:pt idx="40" formatCode="0.00">
                  <c:v>5.6180803063173999</c:v>
                </c:pt>
                <c:pt idx="41" formatCode="0.00">
                  <c:v>5.7947296483597004</c:v>
                </c:pt>
                <c:pt idx="42" formatCode="0.00">
                  <c:v>5.9736179862013703</c:v>
                </c:pt>
                <c:pt idx="43" formatCode="0.00">
                  <c:v>6.1547878189364198</c:v>
                </c:pt>
                <c:pt idx="44" formatCode="0.00">
                  <c:v>6.3382836049559597</c:v>
                </c:pt>
                <c:pt idx="45" formatCode="0.00">
                  <c:v>6.5241505581358297</c:v>
                </c:pt>
                <c:pt idx="46" formatCode="0.00">
                  <c:v>6.7124346513979303</c:v>
                </c:pt>
                <c:pt idx="47" formatCode="0.00">
                  <c:v>6.90318392501612</c:v>
                </c:pt>
                <c:pt idx="48" formatCode="0.00">
                  <c:v>7.0964468368689602</c:v>
                </c:pt>
                <c:pt idx="49" formatCode="0.00">
                  <c:v>7.29227343155907</c:v>
                </c:pt>
                <c:pt idx="50" formatCode="0.00">
                  <c:v>7.4907153511986797</c:v>
                </c:pt>
                <c:pt idx="51" formatCode="0.00">
                  <c:v>7.6918248096619202</c:v>
                </c:pt>
                <c:pt idx="52" formatCode="0.00">
                  <c:v>7.8956563270578197</c:v>
                </c:pt>
                <c:pt idx="53" formatCode="0.00">
                  <c:v>8.1022651584491303</c:v>
                </c:pt>
                <c:pt idx="54" formatCode="0.00">
                  <c:v>8.3117082773116007</c:v>
                </c:pt>
                <c:pt idx="55" formatCode="0.00">
                  <c:v>8.5240444067916599</c:v>
                </c:pt>
                <c:pt idx="56" formatCode="0.00">
                  <c:v>8.7393332087541609</c:v>
                </c:pt>
                <c:pt idx="57" formatCode="0.00">
                  <c:v>8.9576368092729197</c:v>
                </c:pt>
                <c:pt idx="58" formatCode="0.00">
                  <c:v>9.1790181157852899</c:v>
                </c:pt>
                <c:pt idx="59" formatCode="0.00">
                  <c:v>9.4035425095821807</c:v>
                </c:pt>
                <c:pt idx="60" formatCode="0.00">
                  <c:v>9.6312765855025404</c:v>
                </c:pt>
                <c:pt idx="61" formatCode="0.00">
                  <c:v>9.8622890645439707</c:v>
                </c:pt>
                <c:pt idx="62" formatCode="0.00">
                  <c:v>10.096650461250199</c:v>
                </c:pt>
                <c:pt idx="63" formatCode="0.00">
                  <c:v>10.3344331045963</c:v>
                </c:pt>
                <c:pt idx="64" formatCode="0.00">
                  <c:v>10.575711571792</c:v>
                </c:pt>
                <c:pt idx="65" formatCode="0.00">
                  <c:v>10.820562116722201</c:v>
                </c:pt>
                <c:pt idx="66" formatCode="0.00">
                  <c:v>11.069063525041299</c:v>
                </c:pt>
                <c:pt idx="67" formatCode="0.00">
                  <c:v>11.3212962864355</c:v>
                </c:pt>
                <c:pt idx="68" formatCode="0.00">
                  <c:v>11.577343568064901</c:v>
                </c:pt>
                <c:pt idx="69" formatCode="0.00">
                  <c:v>11.837290393124</c:v>
                </c:pt>
                <c:pt idx="70" formatCode="0.00">
                  <c:v>12.101224496917</c:v>
                </c:pt>
                <c:pt idx="71" formatCode="0.00">
                  <c:v>12.3692357302475</c:v>
                </c:pt>
                <c:pt idx="72" formatCode="0.00">
                  <c:v>12.6414165840535</c:v>
                </c:pt>
                <c:pt idx="73" formatCode="0.00">
                  <c:v>12.9178620259329</c:v>
                </c:pt>
                <c:pt idx="74" formatCode="0.00">
                  <c:v>13.1986694924103</c:v>
                </c:pt>
                <c:pt idx="75" formatCode="0.00">
                  <c:v>13.4839393114198</c:v>
                </c:pt>
                <c:pt idx="76" formatCode="0.00">
                  <c:v>13.773774105108201</c:v>
                </c:pt>
                <c:pt idx="77" formatCode="0.00">
                  <c:v>14.068279676523201</c:v>
                </c:pt>
                <c:pt idx="78" formatCode="0.00">
                  <c:v>14.3675641910769</c:v>
                </c:pt>
                <c:pt idx="79" formatCode="0.00">
                  <c:v>14.6717388876577</c:v>
                </c:pt>
                <c:pt idx="80" formatCode="0.00">
                  <c:v>14.980917788607</c:v>
                </c:pt>
                <c:pt idx="81" formatCode="0.00">
                  <c:v>15.295217607385</c:v>
                </c:pt>
                <c:pt idx="82" formatCode="0.00">
                  <c:v>15.6147581997336</c:v>
                </c:pt>
                <c:pt idx="83" formatCode="0.00">
                  <c:v>15.939662052406501</c:v>
                </c:pt>
                <c:pt idx="84" formatCode="0.00">
                  <c:v>16.270054535026599</c:v>
                </c:pt>
                <c:pt idx="85" formatCode="0.00">
                  <c:v>16.606063933858099</c:v>
                </c:pt>
                <c:pt idx="86" formatCode="0.00">
                  <c:v>16.947821111727901</c:v>
                </c:pt>
                <c:pt idx="87" formatCode="0.00">
                  <c:v>17.295459626045002</c:v>
                </c:pt>
                <c:pt idx="88" formatCode="0.00">
                  <c:v>17.649115635207799</c:v>
                </c:pt>
                <c:pt idx="89" formatCode="0.00">
                  <c:v>18.008927586830101</c:v>
                </c:pt>
                <c:pt idx="90" formatCode="0.00">
                  <c:v>18.3750361093424</c:v>
                </c:pt>
                <c:pt idx="91" formatCode="0.00">
                  <c:v>18.747583837678999</c:v>
                </c:pt>
                <c:pt idx="92" formatCode="0.00">
                  <c:v>19.1267150335723</c:v>
                </c:pt>
                <c:pt idx="93" formatCode="0.00">
                  <c:v>19.5125752550444</c:v>
                </c:pt>
                <c:pt idx="94" formatCode="0.00">
                  <c:v>19.905310979371201</c:v>
                </c:pt>
                <c:pt idx="95" formatCode="0.00">
                  <c:v>20.305069120189302</c:v>
                </c:pt>
                <c:pt idx="96" formatCode="0.00">
                  <c:v>20.711996451639301</c:v>
                </c:pt>
                <c:pt idx="97" formatCode="0.00">
                  <c:v>21.126238985243901</c:v>
                </c:pt>
                <c:pt idx="98" formatCode="0.00">
                  <c:v>21.547941273249599</c:v>
                </c:pt>
                <c:pt idx="99" formatCode="0.00">
                  <c:v>21.9772456235977</c:v>
                </c:pt>
                <c:pt idx="100" formatCode="0.00">
                  <c:v>22.4142912140885</c:v>
                </c:pt>
                <c:pt idx="101" formatCode="0.00">
                  <c:v>22.859213178595098</c:v>
                </c:pt>
                <c:pt idx="102" formatCode="0.00">
                  <c:v>23.312141648455299</c:v>
                </c:pt>
                <c:pt idx="103" formatCode="0.00">
                  <c:v>23.7732007921338</c:v>
                </c:pt>
                <c:pt idx="104" formatCode="0.00">
                  <c:v>24.2425078876858</c:v>
                </c:pt>
                <c:pt idx="105" formatCode="0.00">
                  <c:v>24.720172489825899</c:v>
                </c:pt>
                <c:pt idx="106" formatCode="0.00">
                  <c:v>25.206295772792501</c:v>
                </c:pt>
                <c:pt idx="107" formatCode="0.00">
                  <c:v>25.7009701364235</c:v>
                </c:pt>
                <c:pt idx="108" formatCode="0.00">
                  <c:v>26.204279175918298</c:v>
                </c:pt>
                <c:pt idx="109" formatCode="0.00">
                  <c:v>26.716298124408599</c:v>
                </c:pt>
                <c:pt idx="110" formatCode="0.00">
                  <c:v>27.237094876055501</c:v>
                </c:pt>
                <c:pt idx="111" formatCode="0.00">
                  <c:v>27.7667316724744</c:v>
                </c:pt>
                <c:pt idx="112" formatCode="0.00">
                  <c:v>28.305267497831998</c:v>
                </c:pt>
                <c:pt idx="113" formatCode="0.00">
                  <c:v>28.852761197194699</c:v>
                </c:pt>
                <c:pt idx="114" formatCode="0.00">
                  <c:v>29.409275232535499</c:v>
                </c:pt>
                <c:pt idx="115" formatCode="0.00">
                  <c:v>29.9748799454315</c:v>
                </c:pt>
                <c:pt idx="116" formatCode="0.00">
                  <c:v>30.5496581151397</c:v>
                </c:pt>
                <c:pt idx="117" formatCode="0.00">
                  <c:v>31.1337095667716</c:v>
                </c:pt>
                <c:pt idx="118" formatCode="0.00">
                  <c:v>31.727155514427</c:v>
                </c:pt>
                <c:pt idx="119" formatCode="0.00">
                  <c:v>32.330142337929203</c:v>
                </c:pt>
                <c:pt idx="120" formatCode="0.00">
                  <c:v>32.942844600788803</c:v>
                </c:pt>
                <c:pt idx="121" formatCode="0.00">
                  <c:v>33.565467163562303</c:v>
                </c:pt>
                <c:pt idx="122" formatCode="0.00">
                  <c:v>34.198246450835903</c:v>
                </c:pt>
                <c:pt idx="123" formatCode="0.00">
                  <c:v>34.8414507400784</c:v>
                </c:pt>
                <c:pt idx="124" formatCode="0.00">
                  <c:v>35.495379563405898</c:v>
                </c:pt>
                <c:pt idx="125" formatCode="0.00">
                  <c:v>36.160362661727198</c:v>
                </c:pt>
                <c:pt idx="126" formatCode="0.00">
                  <c:v>36.836758666280403</c:v>
                </c:pt>
                <c:pt idx="127" formatCode="0.00">
                  <c:v>37.524953290281601</c:v>
                </c:pt>
                <c:pt idx="128" formatCode="0.00">
                  <c:v>38.225357695193203</c:v>
                </c:pt>
                <c:pt idx="129" formatCode="0.00">
                  <c:v>38.9384070875752</c:v>
                </c:pt>
                <c:pt idx="130" formatCode="0.00">
                  <c:v>39.664559242073402</c:v>
                </c:pt>
                <c:pt idx="131" formatCode="0.00">
                  <c:v>40.4042936376662</c:v>
                </c:pt>
                <c:pt idx="132" formatCode="0.00">
                  <c:v>41.158110673864499</c:v>
                </c:pt>
                <c:pt idx="133" formatCode="0.00">
                  <c:v>41.926531370093997</c:v>
                </c:pt>
                <c:pt idx="134" formatCode="0.00">
                  <c:v>42.710097261448297</c:v>
                </c:pt>
                <c:pt idx="135" formatCode="0.00">
                  <c:v>43.509370722997403</c:v>
                </c:pt>
                <c:pt idx="136" formatCode="0.00">
                  <c:v>44.324935395471101</c:v>
                </c:pt>
                <c:pt idx="137" formatCode="0.00">
                  <c:v>45.157397074279103</c:v>
                </c:pt>
                <c:pt idx="138" formatCode="0.00">
                  <c:v>46.0073846093455</c:v>
                </c:pt>
                <c:pt idx="139" formatCode="0.00">
                  <c:v>46.8755511329923</c:v>
                </c:pt>
                <c:pt idx="140" formatCode="0.00">
                  <c:v>47.762575466599998</c:v>
                </c:pt>
                <c:pt idx="141" formatCode="0.00">
                  <c:v>48.6691636826611</c:v>
                </c:pt>
                <c:pt idx="142" formatCode="0.00">
                  <c:v>49.5960509719703</c:v>
                </c:pt>
                <c:pt idx="143" formatCode="0.00">
                  <c:v>50.543986934843701</c:v>
                </c:pt>
                <c:pt idx="144" formatCode="0.00">
                  <c:v>51.513761276123397</c:v>
                </c:pt>
                <c:pt idx="145" formatCode="0.00">
                  <c:v>52.506257124733096</c:v>
                </c:pt>
                <c:pt idx="146" formatCode="0.00">
                  <c:v>53.522361142184799</c:v>
                </c:pt>
                <c:pt idx="147" formatCode="0.00">
                  <c:v>54.562959989991</c:v>
                </c:pt>
                <c:pt idx="148" formatCode="0.00">
                  <c:v>55.628947825376997</c:v>
                </c:pt>
                <c:pt idx="149" formatCode="0.00">
                  <c:v>56.721336911040197</c:v>
                </c:pt>
                <c:pt idx="150" formatCode="0.00">
                  <c:v>57.841233568649201</c:v>
                </c:pt>
                <c:pt idx="151" formatCode="0.00">
                  <c:v>58.989746728015596</c:v>
                </c:pt>
                <c:pt idx="152" formatCode="0.00">
                  <c:v>60.167985442568003</c:v>
                </c:pt>
                <c:pt idx="153" formatCode="0.00">
                  <c:v>61.377123764716501</c:v>
                </c:pt>
                <c:pt idx="154" formatCode="0.00">
                  <c:v>62.6185072134828</c:v>
                </c:pt>
                <c:pt idx="155" formatCode="0.00">
                  <c:v>63.893509252225698</c:v>
                </c:pt>
                <c:pt idx="156" formatCode="0.00">
                  <c:v>65.203503534287194</c:v>
                </c:pt>
                <c:pt idx="157" formatCode="0.00">
                  <c:v>66.549943479253699</c:v>
                </c:pt>
                <c:pt idx="158" formatCode="0.00">
                  <c:v>67.934485483462296</c:v>
                </c:pt>
                <c:pt idx="159" formatCode="0.00">
                  <c:v>69.358817754567795</c:v>
                </c:pt>
                <c:pt idx="160" formatCode="0.00">
                  <c:v>70.824639225578096</c:v>
                </c:pt>
                <c:pt idx="161" formatCode="0.00">
                  <c:v>72.333838569050897</c:v>
                </c:pt>
                <c:pt idx="162" formatCode="0.00">
                  <c:v>73.888467096872205</c:v>
                </c:pt>
                <c:pt idx="163" formatCode="0.00">
                  <c:v>75.490583368256495</c:v>
                </c:pt>
                <c:pt idx="164" formatCode="0.00">
                  <c:v>77.142395661710907</c:v>
                </c:pt>
                <c:pt idx="165" formatCode="0.00">
                  <c:v>78.846363994015604</c:v>
                </c:pt>
                <c:pt idx="166" formatCode="0.00">
                  <c:v>80.604975749051604</c:v>
                </c:pt>
                <c:pt idx="167" formatCode="0.00">
                  <c:v>82.420902994391895</c:v>
                </c:pt>
                <c:pt idx="168" formatCode="0.00">
                  <c:v>84.297098687231298</c:v>
                </c:pt>
                <c:pt idx="169" formatCode="0.00">
                  <c:v>86.236563203694999</c:v>
                </c:pt>
                <c:pt idx="170" formatCode="0.00">
                  <c:v>88.242610467403495</c:v>
                </c:pt>
                <c:pt idx="171" formatCode="0.00">
                  <c:v>90.318775591976205</c:v>
                </c:pt>
                <c:pt idx="172" formatCode="0.00">
                  <c:v>92.468759866897997</c:v>
                </c:pt>
                <c:pt idx="173" formatCode="0.00">
                  <c:v>94.696678381780401</c:v>
                </c:pt>
                <c:pt idx="174" formatCode="0.00">
                  <c:v>97.006789648468498</c:v>
                </c:pt>
                <c:pt idx="175" formatCode="0.00">
                  <c:v>99.403820295507401</c:v>
                </c:pt>
                <c:pt idx="176" formatCode="0.00">
                  <c:v>101.892730578514</c:v>
                </c:pt>
                <c:pt idx="177" formatCode="0.00">
                  <c:v>104.478991453866</c:v>
                </c:pt>
                <c:pt idx="178" formatCode="0.00">
                  <c:v>107.16840480897299</c:v>
                </c:pt>
                <c:pt idx="179" formatCode="0.00">
                  <c:v>109.96730949440899</c:v>
                </c:pt>
                <c:pt idx="180" formatCode="0.00">
                  <c:v>112.882489824486</c:v>
                </c:pt>
                <c:pt idx="181" formatCode="0.00">
                  <c:v>115.921591463997</c:v>
                </c:pt>
                <c:pt idx="182" formatCode="0.00">
                  <c:v>119.092482657185</c:v>
                </c:pt>
                <c:pt idx="183" formatCode="0.00">
                  <c:v>122.403031648618</c:v>
                </c:pt>
                <c:pt idx="184" formatCode="0.00">
                  <c:v>125.861106682862</c:v>
                </c:pt>
                <c:pt idx="185" formatCode="0.00">
                  <c:v>129.47457600448399</c:v>
                </c:pt>
                <c:pt idx="186" formatCode="0.00">
                  <c:v>133.25130785805001</c:v>
                </c:pt>
                <c:pt idx="187" formatCode="0.00">
                  <c:v>137.199170488128</c:v>
                </c:pt>
                <c:pt idx="188" formatCode="0.00">
                  <c:v>141.326032139284</c:v>
                </c:pt>
                <c:pt idx="189" formatCode="0.00">
                  <c:v>145.63976105608501</c:v>
                </c:pt>
                <c:pt idx="190" formatCode="0.00">
                  <c:v>150.148225483098</c:v>
                </c:pt>
                <c:pt idx="191" formatCode="0.00">
                  <c:v>154.85929366488901</c:v>
                </c:pt>
                <c:pt idx="192" formatCode="0.00">
                  <c:v>159.78083384602499</c:v>
                </c:pt>
                <c:pt idx="193" formatCode="0.00">
                  <c:v>164.92071427107399</c:v>
                </c:pt>
                <c:pt idx="194" formatCode="0.00">
                  <c:v>170.28680318460101</c:v>
                </c:pt>
                <c:pt idx="195" formatCode="0.00">
                  <c:v>175.88696883117399</c:v>
                </c:pt>
                <c:pt idx="196" formatCode="0.00">
                  <c:v>181.729079455359</c:v>
                </c:pt>
                <c:pt idx="197" formatCode="0.00">
                  <c:v>187.82100330172401</c:v>
                </c:pt>
                <c:pt idx="198" formatCode="0.00">
                  <c:v>194.17060861483401</c:v>
                </c:pt>
                <c:pt idx="199" formatCode="0.00">
                  <c:v>200.785763639257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57440"/>
        <c:axId val="170963712"/>
      </c:scatterChart>
      <c:valAx>
        <c:axId val="1709574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Corrected G-value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0963712"/>
        <c:crosses val="autoZero"/>
        <c:crossBetween val="midCat"/>
      </c:valAx>
      <c:valAx>
        <c:axId val="170963712"/>
        <c:scaling>
          <c:orientation val="minMax"/>
          <c:max val="1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OD-value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095744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1 - Monod'!$K$62:$K$84</c:f>
              <c:numCache>
                <c:formatCode>0.00</c:formatCode>
                <c:ptCount val="23"/>
                <c:pt idx="0">
                  <c:v>3.688850703700647</c:v>
                </c:pt>
                <c:pt idx="1">
                  <c:v>3.8505909431360359</c:v>
                </c:pt>
                <c:pt idx="2">
                  <c:v>3.9879117125603649</c:v>
                </c:pt>
                <c:pt idx="3">
                  <c:v>4.0657371614213087</c:v>
                </c:pt>
                <c:pt idx="4">
                  <c:v>4.1680279899044912</c:v>
                </c:pt>
                <c:pt idx="6">
                  <c:v>4.3270105200596429</c:v>
                </c:pt>
                <c:pt idx="7">
                  <c:v>4.4335136550870002</c:v>
                </c:pt>
                <c:pt idx="8">
                  <c:v>4.5241008473426056</c:v>
                </c:pt>
                <c:pt idx="9">
                  <c:v>4.5907378727073525</c:v>
                </c:pt>
                <c:pt idx="10">
                  <c:v>4.6515765588022466</c:v>
                </c:pt>
                <c:pt idx="11">
                  <c:v>4.6984580951080046</c:v>
                </c:pt>
                <c:pt idx="12">
                  <c:v>4.7542683375498598</c:v>
                </c:pt>
                <c:pt idx="13">
                  <c:v>4.7930893800705174</c:v>
                </c:pt>
                <c:pt idx="14">
                  <c:v>4.8231708687286385</c:v>
                </c:pt>
                <c:pt idx="15">
                  <c:v>4.8550638740138714</c:v>
                </c:pt>
                <c:pt idx="16">
                  <c:v>4.8895306856195369</c:v>
                </c:pt>
                <c:pt idx="17">
                  <c:v>4.9194400253099042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'Scanner 1 - Monod'!$B$62:$B$84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2016"/>
        <c:axId val="171064320"/>
      </c:scatterChart>
      <c:valAx>
        <c:axId val="1710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ln(G-value)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71064320"/>
        <c:crossesAt val="0"/>
        <c:crossBetween val="midCat"/>
      </c:valAx>
      <c:valAx>
        <c:axId val="171064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71062016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1 - Logistic'!$B$63:$B$84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'Scanner 1 - Logistic'!$H$63:$H$84</c:f>
              <c:numCache>
                <c:formatCode>0.00</c:formatCode>
                <c:ptCount val="22"/>
                <c:pt idx="0">
                  <c:v>2.5733276454968524E-2</c:v>
                </c:pt>
                <c:pt idx="1">
                  <c:v>3.0873244077854377E-2</c:v>
                </c:pt>
                <c:pt idx="2">
                  <c:v>3.8153651422350277E-2</c:v>
                </c:pt>
                <c:pt idx="3">
                  <c:v>5.0143422677677581E-2</c:v>
                </c:pt>
                <c:pt idx="4">
                  <c:v>6.2641217242765959E-2</c:v>
                </c:pt>
                <c:pt idx="5">
                  <c:v>8.5152454508434172E-2</c:v>
                </c:pt>
                <c:pt idx="6">
                  <c:v>0.11126245884349419</c:v>
                </c:pt>
                <c:pt idx="7">
                  <c:v>0.13561485128000172</c:v>
                </c:pt>
                <c:pt idx="8">
                  <c:v>0.16164870816444052</c:v>
                </c:pt>
                <c:pt idx="9">
                  <c:v>0.18855653233370004</c:v>
                </c:pt>
                <c:pt idx="10">
                  <c:v>0.21311599276713547</c:v>
                </c:pt>
                <c:pt idx="11">
                  <c:v>0.2353447501130215</c:v>
                </c:pt>
                <c:pt idx="12">
                  <c:v>0.26337623445886421</c:v>
                </c:pt>
                <c:pt idx="13">
                  <c:v>0.28948233141150392</c:v>
                </c:pt>
                <c:pt idx="14">
                  <c:v>0.32211140999504334</c:v>
                </c:pt>
                <c:pt idx="15">
                  <c:v>0.35771737938550519</c:v>
                </c:pt>
                <c:pt idx="16">
                  <c:v>0.38965233765356039</c:v>
                </c:pt>
                <c:pt idx="17">
                  <c:v>0.45048564815888897</c:v>
                </c:pt>
                <c:pt idx="18">
                  <c:v>0.51967898635059107</c:v>
                </c:pt>
                <c:pt idx="19">
                  <c:v>0.58565727539428047</c:v>
                </c:pt>
                <c:pt idx="20">
                  <c:v>0.64982742655664205</c:v>
                </c:pt>
                <c:pt idx="21">
                  <c:v>0.71788945133438509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9488"/>
        <c:axId val="169281408"/>
      </c:scatterChart>
      <c:valAx>
        <c:axId val="169279488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9281408"/>
        <c:crossesAt val="0"/>
        <c:crossBetween val="midCat"/>
      </c:valAx>
      <c:valAx>
        <c:axId val="169281408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9279488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1 - Logistic'!$E$62:$E$84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'Scanner 1 - Logistic'!$E$62:$E$84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'Scanner 1 - Logistic'!$I$62:$I$84</c:f>
              <c:numCache>
                <c:formatCode>0.00</c:formatCode>
                <c:ptCount val="23"/>
                <c:pt idx="0">
                  <c:v>-6.9077552789821368</c:v>
                </c:pt>
                <c:pt idx="1">
                  <c:v>-1.5266321317284006</c:v>
                </c:pt>
                <c:pt idx="2">
                  <c:v>-0.8006951283454643</c:v>
                </c:pt>
                <c:pt idx="3">
                  <c:v>-0.10754794778551896</c:v>
                </c:pt>
                <c:pt idx="4">
                  <c:v>0.59363140447169049</c:v>
                </c:pt>
                <c:pt idx="5">
                  <c:v>1.2867785850316358</c:v>
                </c:pt>
                <c:pt idx="6">
                  <c:v>1.9878939352407579</c:v>
                </c:pt>
                <c:pt idx="7">
                  <c:v>2.3840566506866088</c:v>
                </c:pt>
                <c:pt idx="8">
                  <c:v>2.67407244648461</c:v>
                </c:pt>
                <c:pt idx="9">
                  <c:v>2.8986136220654579</c:v>
                </c:pt>
                <c:pt idx="10">
                  <c:v>3.0772038312465542</c:v>
                </c:pt>
                <c:pt idx="11">
                  <c:v>3.232688734086949</c:v>
                </c:pt>
                <c:pt idx="12">
                  <c:v>3.3609060318877031</c:v>
                </c:pt>
                <c:pt idx="13">
                  <c:v>3.4840387172913267</c:v>
                </c:pt>
                <c:pt idx="14">
                  <c:v>3.588178976543924</c:v>
                </c:pt>
                <c:pt idx="15">
                  <c:v>3.702292283311345</c:v>
                </c:pt>
                <c:pt idx="16">
                  <c:v>3.8091223069485314</c:v>
                </c:pt>
                <c:pt idx="17">
                  <c:v>3.9056332073293749</c:v>
                </c:pt>
                <c:pt idx="18">
                  <c:v>4.0716898716572949</c:v>
                </c:pt>
                <c:pt idx="19">
                  <c:v>4.2169468843144333</c:v>
                </c:pt>
                <c:pt idx="20">
                  <c:v>4.3432858063574509</c:v>
                </c:pt>
                <c:pt idx="21">
                  <c:v>4.4508061500687077</c:v>
                </c:pt>
                <c:pt idx="22">
                  <c:v>4.5522756102335666</c:v>
                </c:pt>
              </c:numCache>
            </c:numRef>
          </c:xVal>
          <c:yVal>
            <c:numRef>
              <c:f>'Scanner 1 - Logistic'!$C$62:$C$84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Logistic'!$B$136:$B$278</c:f>
              <c:numCache>
                <c:formatCode>0.00</c:formatCode>
                <c:ptCount val="143"/>
                <c:pt idx="0">
                  <c:v>-6.9077552789821368</c:v>
                </c:pt>
                <c:pt idx="1">
                  <c:v>-4.5098600061837661</c:v>
                </c:pt>
                <c:pt idx="2">
                  <c:v>-3.8632328412587138</c:v>
                </c:pt>
                <c:pt idx="3">
                  <c:v>-3.473768074496991</c:v>
                </c:pt>
                <c:pt idx="4">
                  <c:v>-3.1941832122778293</c:v>
                </c:pt>
                <c:pt idx="5">
                  <c:v>-2.9759296462578115</c:v>
                </c:pt>
                <c:pt idx="6">
                  <c:v>-2.7968814148088259</c:v>
                </c:pt>
                <c:pt idx="7">
                  <c:v>-2.6450754019408218</c:v>
                </c:pt>
                <c:pt idx="8">
                  <c:v>-2.5133061243096981</c:v>
                </c:pt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0</c:v>
                </c:pt>
                <c:pt idx="15">
                  <c:v>0.40546510810816438</c:v>
                </c:pt>
                <c:pt idx="16">
                  <c:v>0.69314718055994529</c:v>
                </c:pt>
                <c:pt idx="17">
                  <c:v>0.91629073187415511</c:v>
                </c:pt>
                <c:pt idx="18">
                  <c:v>1.0986122886681098</c:v>
                </c:pt>
                <c:pt idx="19">
                  <c:v>1.2527629684953681</c:v>
                </c:pt>
                <c:pt idx="20">
                  <c:v>1.3862943611198906</c:v>
                </c:pt>
                <c:pt idx="21">
                  <c:v>1.5040773967762742</c:v>
                </c:pt>
                <c:pt idx="22">
                  <c:v>1.6094379124341003</c:v>
                </c:pt>
                <c:pt idx="23">
                  <c:v>1.7047480922384253</c:v>
                </c:pt>
                <c:pt idx="24">
                  <c:v>1.791759469228055</c:v>
                </c:pt>
                <c:pt idx="25">
                  <c:v>1.8718021769015913</c:v>
                </c:pt>
                <c:pt idx="26">
                  <c:v>1.9459101490553132</c:v>
                </c:pt>
                <c:pt idx="27">
                  <c:v>2.0149030205422647</c:v>
                </c:pt>
                <c:pt idx="28">
                  <c:v>2.0794415416798357</c:v>
                </c:pt>
                <c:pt idx="29">
                  <c:v>2.1400661634962708</c:v>
                </c:pt>
                <c:pt idx="30">
                  <c:v>2.1972245773362196</c:v>
                </c:pt>
                <c:pt idx="31">
                  <c:v>2.2512917986064953</c:v>
                </c:pt>
                <c:pt idx="32">
                  <c:v>2.3025850929940459</c:v>
                </c:pt>
                <c:pt idx="33">
                  <c:v>2.3513752571634776</c:v>
                </c:pt>
                <c:pt idx="34">
                  <c:v>2.3978952727983707</c:v>
                </c:pt>
                <c:pt idx="35">
                  <c:v>2.4423470353692043</c:v>
                </c:pt>
                <c:pt idx="36">
                  <c:v>2.4849066497880004</c:v>
                </c:pt>
                <c:pt idx="37">
                  <c:v>2.5257286443082556</c:v>
                </c:pt>
                <c:pt idx="38">
                  <c:v>2.5649493574615367</c:v>
                </c:pt>
                <c:pt idx="39">
                  <c:v>2.6026896854443837</c:v>
                </c:pt>
                <c:pt idx="40">
                  <c:v>2.6390573296152584</c:v>
                </c:pt>
                <c:pt idx="41">
                  <c:v>2.6741486494265287</c:v>
                </c:pt>
                <c:pt idx="42">
                  <c:v>2.7080502011022101</c:v>
                </c:pt>
                <c:pt idx="43">
                  <c:v>2.7408400239252009</c:v>
                </c:pt>
                <c:pt idx="44">
                  <c:v>2.7725887222397811</c:v>
                </c:pt>
                <c:pt idx="45">
                  <c:v>2.8033603809065348</c:v>
                </c:pt>
                <c:pt idx="46">
                  <c:v>2.8332133440562162</c:v>
                </c:pt>
                <c:pt idx="47">
                  <c:v>2.8622008809294686</c:v>
                </c:pt>
                <c:pt idx="48">
                  <c:v>2.8903717578961645</c:v>
                </c:pt>
                <c:pt idx="49">
                  <c:v>2.917770732084279</c:v>
                </c:pt>
                <c:pt idx="50">
                  <c:v>2.9444389791664403</c:v>
                </c:pt>
                <c:pt idx="51">
                  <c:v>2.9704144655697009</c:v>
                </c:pt>
                <c:pt idx="52">
                  <c:v>2.9957322735539909</c:v>
                </c:pt>
                <c:pt idx="53">
                  <c:v>3.0204248861443626</c:v>
                </c:pt>
                <c:pt idx="54">
                  <c:v>3.044522437723423</c:v>
                </c:pt>
                <c:pt idx="55">
                  <c:v>3.068052935133617</c:v>
                </c:pt>
                <c:pt idx="56">
                  <c:v>3.0910424533583161</c:v>
                </c:pt>
                <c:pt idx="57">
                  <c:v>3.1135153092103742</c:v>
                </c:pt>
                <c:pt idx="58">
                  <c:v>3.1354942159291497</c:v>
                </c:pt>
                <c:pt idx="59">
                  <c:v>3.1570004211501135</c:v>
                </c:pt>
                <c:pt idx="60">
                  <c:v>3.1780538303479458</c:v>
                </c:pt>
                <c:pt idx="61">
                  <c:v>3.1986731175506815</c:v>
                </c:pt>
                <c:pt idx="62">
                  <c:v>3.2188758248682006</c:v>
                </c:pt>
                <c:pt idx="63">
                  <c:v>3.2386784521643803</c:v>
                </c:pt>
                <c:pt idx="64">
                  <c:v>3.2580965380214821</c:v>
                </c:pt>
                <c:pt idx="65">
                  <c:v>3.2771447329921766</c:v>
                </c:pt>
                <c:pt idx="66">
                  <c:v>3.2958368660043291</c:v>
                </c:pt>
                <c:pt idx="67">
                  <c:v>3.3141860046725258</c:v>
                </c:pt>
                <c:pt idx="68">
                  <c:v>3.3322045101752038</c:v>
                </c:pt>
                <c:pt idx="69">
                  <c:v>3.3499040872746049</c:v>
                </c:pt>
                <c:pt idx="70">
                  <c:v>3.3672958299864741</c:v>
                </c:pt>
                <c:pt idx="71">
                  <c:v>3.3843902633457743</c:v>
                </c:pt>
                <c:pt idx="72">
                  <c:v>3.4011973816621555</c:v>
                </c:pt>
                <c:pt idx="73">
                  <c:v>3.417726683613366</c:v>
                </c:pt>
                <c:pt idx="74">
                  <c:v>3.4339872044851463</c:v>
                </c:pt>
                <c:pt idx="75">
                  <c:v>3.4499875458315872</c:v>
                </c:pt>
                <c:pt idx="76">
                  <c:v>3.4657359027997265</c:v>
                </c:pt>
                <c:pt idx="77">
                  <c:v>3.4812400893356918</c:v>
                </c:pt>
                <c:pt idx="78">
                  <c:v>3.4965075614664802</c:v>
                </c:pt>
                <c:pt idx="79">
                  <c:v>3.5115454388310208</c:v>
                </c:pt>
                <c:pt idx="80">
                  <c:v>3.5263605246161616</c:v>
                </c:pt>
                <c:pt idx="81">
                  <c:v>3.5409593240373143</c:v>
                </c:pt>
                <c:pt idx="82">
                  <c:v>3.5553480614894135</c:v>
                </c:pt>
                <c:pt idx="83">
                  <c:v>3.5695326964813701</c:v>
                </c:pt>
                <c:pt idx="84">
                  <c:v>3.5835189384561099</c:v>
                </c:pt>
                <c:pt idx="85">
                  <c:v>3.597312260588446</c:v>
                </c:pt>
                <c:pt idx="86">
                  <c:v>3.6109179126442243</c:v>
                </c:pt>
                <c:pt idx="87">
                  <c:v>3.6243409329763652</c:v>
                </c:pt>
                <c:pt idx="88">
                  <c:v>3.6375861597263857</c:v>
                </c:pt>
                <c:pt idx="89">
                  <c:v>3.6506582412937387</c:v>
                </c:pt>
                <c:pt idx="90">
                  <c:v>3.6635616461296463</c:v>
                </c:pt>
                <c:pt idx="91">
                  <c:v>3.6763006719070761</c:v>
                </c:pt>
                <c:pt idx="92">
                  <c:v>3.6888794541139363</c:v>
                </c:pt>
                <c:pt idx="93">
                  <c:v>3.7013019741124933</c:v>
                </c:pt>
                <c:pt idx="94">
                  <c:v>3.713572066704308</c:v>
                </c:pt>
                <c:pt idx="95">
                  <c:v>3.7256934272366524</c:v>
                </c:pt>
                <c:pt idx="96">
                  <c:v>3.7376696182833684</c:v>
                </c:pt>
                <c:pt idx="97">
                  <c:v>3.7495040759303713</c:v>
                </c:pt>
                <c:pt idx="98">
                  <c:v>3.7612001156935624</c:v>
                </c:pt>
                <c:pt idx="99">
                  <c:v>3.7727609380946383</c:v>
                </c:pt>
                <c:pt idx="100">
                  <c:v>3.784189633918261</c:v>
                </c:pt>
                <c:pt idx="101">
                  <c:v>3.7954891891721947</c:v>
                </c:pt>
                <c:pt idx="102">
                  <c:v>3.8066624897703196</c:v>
                </c:pt>
                <c:pt idx="103">
                  <c:v>3.8177123259569048</c:v>
                </c:pt>
                <c:pt idx="104">
                  <c:v>3.8286413964890951</c:v>
                </c:pt>
                <c:pt idx="105">
                  <c:v>3.8394523125933104</c:v>
                </c:pt>
                <c:pt idx="106">
                  <c:v>3.8501476017100584</c:v>
                </c:pt>
                <c:pt idx="107">
                  <c:v>3.8607297110405954</c:v>
                </c:pt>
                <c:pt idx="108">
                  <c:v>3.8712010109078911</c:v>
                </c:pt>
                <c:pt idx="109">
                  <c:v>3.8815637979434374</c:v>
                </c:pt>
                <c:pt idx="110">
                  <c:v>3.8918202981106265</c:v>
                </c:pt>
                <c:pt idx="111">
                  <c:v>3.9019726695746448</c:v>
                </c:pt>
                <c:pt idx="112">
                  <c:v>3.912023005428146</c:v>
                </c:pt>
                <c:pt idx="113">
                  <c:v>4.0073331852324712</c:v>
                </c:pt>
                <c:pt idx="114">
                  <c:v>4.0943445622221004</c:v>
                </c:pt>
                <c:pt idx="115">
                  <c:v>4.1743872698956368</c:v>
                </c:pt>
                <c:pt idx="116">
                  <c:v>4.2484952420493594</c:v>
                </c:pt>
                <c:pt idx="117">
                  <c:v>4.3174881135363101</c:v>
                </c:pt>
                <c:pt idx="118">
                  <c:v>4.3820266346738812</c:v>
                </c:pt>
                <c:pt idx="119">
                  <c:v>4.4426512564903167</c:v>
                </c:pt>
                <c:pt idx="120">
                  <c:v>4.499809670330265</c:v>
                </c:pt>
                <c:pt idx="121">
                  <c:v>4.5538768916005408</c:v>
                </c:pt>
                <c:pt idx="122">
                  <c:v>4.6051701859880918</c:v>
                </c:pt>
                <c:pt idx="123">
                  <c:v>4.6539603501575231</c:v>
                </c:pt>
                <c:pt idx="124">
                  <c:v>4.7004803657924166</c:v>
                </c:pt>
                <c:pt idx="125">
                  <c:v>4.7449321283632502</c:v>
                </c:pt>
                <c:pt idx="126">
                  <c:v>4.7874917427820458</c:v>
                </c:pt>
                <c:pt idx="127">
                  <c:v>4.8283137373023015</c:v>
                </c:pt>
                <c:pt idx="128">
                  <c:v>4.8675344504555822</c:v>
                </c:pt>
                <c:pt idx="129">
                  <c:v>4.9052747784384296</c:v>
                </c:pt>
                <c:pt idx="130">
                  <c:v>4.9416424226093039</c:v>
                </c:pt>
                <c:pt idx="131">
                  <c:v>4.9767337424205742</c:v>
                </c:pt>
                <c:pt idx="132">
                  <c:v>5.0106352940962555</c:v>
                </c:pt>
                <c:pt idx="133">
                  <c:v>5.0434251169192468</c:v>
                </c:pt>
                <c:pt idx="134">
                  <c:v>5.0751738152338266</c:v>
                </c:pt>
                <c:pt idx="135">
                  <c:v>5.1059454739005803</c:v>
                </c:pt>
                <c:pt idx="136">
                  <c:v>5.1357984370502621</c:v>
                </c:pt>
                <c:pt idx="137">
                  <c:v>5.1647859739235145</c:v>
                </c:pt>
                <c:pt idx="138">
                  <c:v>5.1929568508902104</c:v>
                </c:pt>
                <c:pt idx="139">
                  <c:v>5.2203558250783244</c:v>
                </c:pt>
                <c:pt idx="140">
                  <c:v>5.2470240721604862</c:v>
                </c:pt>
                <c:pt idx="141">
                  <c:v>5.2729995585637468</c:v>
                </c:pt>
                <c:pt idx="142">
                  <c:v>5.2983173665480363</c:v>
                </c:pt>
              </c:numCache>
            </c:numRef>
          </c:xVal>
          <c:yVal>
            <c:numRef>
              <c:f>'Scanner 1 - Logistic'!$C$136:$C$278</c:f>
              <c:numCache>
                <c:formatCode>0.00</c:formatCode>
                <c:ptCount val="143"/>
                <c:pt idx="0">
                  <c:v>68.124398705160814</c:v>
                </c:pt>
                <c:pt idx="1">
                  <c:v>68.610188457006714</c:v>
                </c:pt>
                <c:pt idx="2">
                  <c:v>69.01085629986548</c:v>
                </c:pt>
                <c:pt idx="3">
                  <c:v>69.379260929402307</c:v>
                </c:pt>
                <c:pt idx="4">
                  <c:v>69.727707796602772</c:v>
                </c:pt>
                <c:pt idx="5">
                  <c:v>70.061842247134791</c:v>
                </c:pt>
                <c:pt idx="6">
                  <c:v>70.384888928826214</c:v>
                </c:pt>
                <c:pt idx="7">
                  <c:v>70.698923005251956</c:v>
                </c:pt>
                <c:pt idx="8">
                  <c:v>71.005385750098398</c:v>
                </c:pt>
                <c:pt idx="9">
                  <c:v>71.570383721684635</c:v>
                </c:pt>
                <c:pt idx="10">
                  <c:v>74.298555972527453</c:v>
                </c:pt>
                <c:pt idx="11">
                  <c:v>76.773254602624434</c:v>
                </c:pt>
                <c:pt idx="12">
                  <c:v>79.08623880538957</c:v>
                </c:pt>
                <c:pt idx="13">
                  <c:v>81.278225675273617</c:v>
                </c:pt>
                <c:pt idx="14">
                  <c:v>91.005087029055971</c:v>
                </c:pt>
                <c:pt idx="15">
                  <c:v>99.312278894387603</c:v>
                </c:pt>
                <c:pt idx="16">
                  <c:v>106.59325850814734</c:v>
                </c:pt>
                <c:pt idx="17">
                  <c:v>113.0519681100335</c:v>
                </c:pt>
                <c:pt idx="18">
                  <c:v>118.82399442555712</c:v>
                </c:pt>
                <c:pt idx="19">
                  <c:v>124.01043191873802</c:v>
                </c:pt>
                <c:pt idx="20">
                  <c:v>128.69125547337291</c:v>
                </c:pt>
                <c:pt idx="21">
                  <c:v>132.93186009977001</c:v>
                </c:pt>
                <c:pt idx="22">
                  <c:v>136.78679411782639</c:v>
                </c:pt>
                <c:pt idx="23">
                  <c:v>140.30215016921835</c:v>
                </c:pt>
                <c:pt idx="24">
                  <c:v>143.5172301722107</c:v>
                </c:pt>
                <c:pt idx="25">
                  <c:v>146.46577495794696</c:v>
                </c:pt>
                <c:pt idx="26">
                  <c:v>149.17690997245597</c:v>
                </c:pt>
                <c:pt idx="27">
                  <c:v>151.67589310944936</c:v>
                </c:pt>
                <c:pt idx="28">
                  <c:v>153.9847175886737</c:v>
                </c:pt>
                <c:pt idx="29">
                  <c:v>156.12260468664437</c:v>
                </c:pt>
                <c:pt idx="30">
                  <c:v>158.10641052813764</c:v>
                </c:pt>
                <c:pt idx="31">
                  <c:v>159.95096453449062</c:v>
                </c:pt>
                <c:pt idx="32">
                  <c:v>161.66935275739746</c:v>
                </c:pt>
                <c:pt idx="33">
                  <c:v>163.27315629847152</c:v>
                </c:pt>
                <c:pt idx="34">
                  <c:v>164.77265282955281</c:v>
                </c:pt>
                <c:pt idx="35">
                  <c:v>166.1769876013789</c:v>
                </c:pt>
                <c:pt idx="36">
                  <c:v>167.49431908647074</c:v>
                </c:pt>
                <c:pt idx="37">
                  <c:v>168.73194343671744</c:v>
                </c:pt>
                <c:pt idx="38">
                  <c:v>169.89640117487238</c:v>
                </c:pt>
                <c:pt idx="39">
                  <c:v>170.99356893218493</c:v>
                </c:pt>
                <c:pt idx="40">
                  <c:v>172.0287385562101</c:v>
                </c:pt>
                <c:pt idx="41">
                  <c:v>173.00668551744661</c:v>
                </c:pt>
                <c:pt idx="42">
                  <c:v>173.93172822137018</c:v>
                </c:pt>
                <c:pt idx="43">
                  <c:v>174.80777956876091</c:v>
                </c:pt>
                <c:pt idx="44">
                  <c:v>175.63839189045791</c:v>
                </c:pt>
                <c:pt idx="45">
                  <c:v>176.42679620377697</c:v>
                </c:pt>
                <c:pt idx="46">
                  <c:v>177.17593658967212</c:v>
                </c:pt>
                <c:pt idx="47">
                  <c:v>177.88850036662001</c:v>
                </c:pt>
                <c:pt idx="48">
                  <c:v>178.56694463461588</c:v>
                </c:pt>
                <c:pt idx="49">
                  <c:v>179.21351967691871</c:v>
                </c:pt>
                <c:pt idx="50">
                  <c:v>179.83028963530955</c:v>
                </c:pt>
                <c:pt idx="51">
                  <c:v>180.4191508142253</c:v>
                </c:pt>
                <c:pt idx="52">
                  <c:v>180.98184791823275</c:v>
                </c:pt>
                <c:pt idx="53">
                  <c:v>181.51998848431401</c:v>
                </c:pt>
                <c:pt idx="54">
                  <c:v>182.03505573402737</c:v>
                </c:pt>
                <c:pt idx="55">
                  <c:v>182.52842003970161</c:v>
                </c:pt>
                <c:pt idx="56">
                  <c:v>183.00134917252711</c:v>
                </c:pt>
                <c:pt idx="57">
                  <c:v>183.45501747798357</c:v>
                </c:pt>
                <c:pt idx="58">
                  <c:v>183.89051410487667</c:v>
                </c:pt>
                <c:pt idx="59">
                  <c:v>184.30885039784081</c:v>
                </c:pt>
                <c:pt idx="60">
                  <c:v>184.7109665490708</c:v>
                </c:pt>
                <c:pt idx="61">
                  <c:v>185.0977375929242</c:v>
                </c:pt>
                <c:pt idx="62">
                  <c:v>185.46997881658586</c:v>
                </c:pt>
                <c:pt idx="63">
                  <c:v>185.828450650962</c:v>
                </c:pt>
                <c:pt idx="64">
                  <c:v>186.17386309815973</c:v>
                </c:pt>
                <c:pt idx="65">
                  <c:v>186.50687974513758</c:v>
                </c:pt>
                <c:pt idx="66">
                  <c:v>186.82812140722831</c:v>
                </c:pt>
                <c:pt idx="67">
                  <c:v>187.13816944011569</c:v>
                </c:pt>
                <c:pt idx="68">
                  <c:v>187.43756875438524</c:v>
                </c:pt>
                <c:pt idx="69">
                  <c:v>187.72683056286675</c:v>
                </c:pt>
                <c:pt idx="70">
                  <c:v>188.0064348875793</c:v>
                </c:pt>
                <c:pt idx="71">
                  <c:v>188.27683285009761</c:v>
                </c:pt>
                <c:pt idx="72">
                  <c:v>188.53844876653596</c:v>
                </c:pt>
                <c:pt idx="73">
                  <c:v>188.79168206603799</c:v>
                </c:pt>
                <c:pt idx="74">
                  <c:v>189.03690904962954</c:v>
                </c:pt>
                <c:pt idx="75">
                  <c:v>189.2744845044993</c:v>
                </c:pt>
                <c:pt idx="76">
                  <c:v>189.50474318718886</c:v>
                </c:pt>
                <c:pt idx="77">
                  <c:v>189.72800118777457</c:v>
                </c:pt>
                <c:pt idx="78">
                  <c:v>189.94455718588094</c:v>
                </c:pt>
                <c:pt idx="79">
                  <c:v>190.15469360826677</c:v>
                </c:pt>
                <c:pt idx="80">
                  <c:v>190.35867769674607</c:v>
                </c:pt>
                <c:pt idx="81">
                  <c:v>190.55676249433583</c:v>
                </c:pt>
                <c:pt idx="82">
                  <c:v>190.7491877567486</c:v>
                </c:pt>
                <c:pt idx="83">
                  <c:v>190.9361807956557</c:v>
                </c:pt>
                <c:pt idx="84">
                  <c:v>191.11795725952939</c:v>
                </c:pt>
                <c:pt idx="85">
                  <c:v>191.29472185732141</c:v>
                </c:pt>
                <c:pt idx="86">
                  <c:v>191.46666902973908</c:v>
                </c:pt>
                <c:pt idx="87">
                  <c:v>191.63398357243855</c:v>
                </c:pt>
                <c:pt idx="88">
                  <c:v>191.79684121505639</c:v>
                </c:pt>
                <c:pt idx="89">
                  <c:v>191.95540915964301</c:v>
                </c:pt>
                <c:pt idx="90">
                  <c:v>192.10984658174036</c:v>
                </c:pt>
                <c:pt idx="91">
                  <c:v>192.26030509705717</c:v>
                </c:pt>
                <c:pt idx="92">
                  <c:v>192.40692919643249</c:v>
                </c:pt>
                <c:pt idx="93">
                  <c:v>192.54985665154442</c:v>
                </c:pt>
                <c:pt idx="94">
                  <c:v>192.68921889360723</c:v>
                </c:pt>
                <c:pt idx="95">
                  <c:v>192.82514136710719</c:v>
                </c:pt>
                <c:pt idx="96">
                  <c:v>192.95774386045406</c:v>
                </c:pt>
                <c:pt idx="97">
                  <c:v>193.08714081526665</c:v>
                </c:pt>
                <c:pt idx="98">
                  <c:v>193.21344161586745</c:v>
                </c:pt>
                <c:pt idx="99">
                  <c:v>193.33675086043218</c:v>
                </c:pt>
                <c:pt idx="100">
                  <c:v>193.45716861512034</c:v>
                </c:pt>
                <c:pt idx="101">
                  <c:v>193.57479065240713</c:v>
                </c:pt>
                <c:pt idx="102">
                  <c:v>193.68970867473752</c:v>
                </c:pt>
                <c:pt idx="103">
                  <c:v>193.80201052453535</c:v>
                </c:pt>
                <c:pt idx="104">
                  <c:v>193.91178038151756</c:v>
                </c:pt>
                <c:pt idx="105">
                  <c:v>194.01909894819141</c:v>
                </c:pt>
                <c:pt idx="106">
                  <c:v>194.12404362434199</c:v>
                </c:pt>
                <c:pt idx="107">
                  <c:v>194.2266886712577</c:v>
                </c:pt>
                <c:pt idx="108">
                  <c:v>194.32710536638334</c:v>
                </c:pt>
                <c:pt idx="109">
                  <c:v>194.42536214903808</c:v>
                </c:pt>
                <c:pt idx="110">
                  <c:v>194.52152475778939</c:v>
                </c:pt>
                <c:pt idx="111">
                  <c:v>194.61565636002859</c:v>
                </c:pt>
                <c:pt idx="112">
                  <c:v>194.70781767425436</c:v>
                </c:pt>
                <c:pt idx="113">
                  <c:v>195.53288536553217</c:v>
                </c:pt>
                <c:pt idx="114">
                  <c:v>196.21327429615766</c:v>
                </c:pt>
                <c:pt idx="115">
                  <c:v>196.78271636933675</c:v>
                </c:pt>
                <c:pt idx="116">
                  <c:v>197.26539663494654</c:v>
                </c:pt>
                <c:pt idx="117">
                  <c:v>197.67907081680417</c:v>
                </c:pt>
                <c:pt idx="118">
                  <c:v>198.03704523090113</c:v>
                </c:pt>
                <c:pt idx="119">
                  <c:v>198.34947298254772</c:v>
                </c:pt>
                <c:pt idx="120">
                  <c:v>198.62422539782438</c:v>
                </c:pt>
                <c:pt idx="121">
                  <c:v>198.86749178110304</c:v>
                </c:pt>
                <c:pt idx="122">
                  <c:v>199.08420088488239</c:v>
                </c:pt>
                <c:pt idx="123">
                  <c:v>199.27832266323082</c:v>
                </c:pt>
                <c:pt idx="124">
                  <c:v>199.45308796795541</c:v>
                </c:pt>
                <c:pt idx="125">
                  <c:v>199.6111509473109</c:v>
                </c:pt>
                <c:pt idx="126">
                  <c:v>199.75471075776574</c:v>
                </c:pt>
                <c:pt idx="127">
                  <c:v>199.88560393822135</c:v>
                </c:pt>
                <c:pt idx="128">
                  <c:v>200.00537533198221</c:v>
                </c:pt>
                <c:pt idx="129">
                  <c:v>200.11533311947204</c:v>
                </c:pt>
                <c:pt idx="130">
                  <c:v>200.21659194192981</c:v>
                </c:pt>
                <c:pt idx="131">
                  <c:v>200.31010700107475</c:v>
                </c:pt>
                <c:pt idx="132">
                  <c:v>200.39670125112428</c:v>
                </c:pt>
                <c:pt idx="133">
                  <c:v>200.47708725310949</c:v>
                </c:pt>
                <c:pt idx="134">
                  <c:v>200.55188486822365</c:v>
                </c:pt>
                <c:pt idx="135">
                  <c:v>200.62163568078418</c:v>
                </c:pt>
                <c:pt idx="136">
                  <c:v>200.68681483094713</c:v>
                </c:pt>
                <c:pt idx="137">
                  <c:v>200.74784078102005</c:v>
                </c:pt>
                <c:pt idx="138">
                  <c:v>200.80508342206554</c:v>
                </c:pt>
                <c:pt idx="139">
                  <c:v>200.8588708389089</c:v>
                </c:pt>
                <c:pt idx="140">
                  <c:v>200.90949498413983</c:v>
                </c:pt>
                <c:pt idx="141">
                  <c:v>200.95721645982758</c:v>
                </c:pt>
                <c:pt idx="142">
                  <c:v>201.00226856553155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Logistic'!$B$136:$B$278</c:f>
              <c:numCache>
                <c:formatCode>0.00</c:formatCode>
                <c:ptCount val="143"/>
                <c:pt idx="0">
                  <c:v>-6.9077552789821368</c:v>
                </c:pt>
                <c:pt idx="1">
                  <c:v>-4.5098600061837661</c:v>
                </c:pt>
                <c:pt idx="2">
                  <c:v>-3.8632328412587138</c:v>
                </c:pt>
                <c:pt idx="3">
                  <c:v>-3.473768074496991</c:v>
                </c:pt>
                <c:pt idx="4">
                  <c:v>-3.1941832122778293</c:v>
                </c:pt>
                <c:pt idx="5">
                  <c:v>-2.9759296462578115</c:v>
                </c:pt>
                <c:pt idx="6">
                  <c:v>-2.7968814148088259</c:v>
                </c:pt>
                <c:pt idx="7">
                  <c:v>-2.6450754019408218</c:v>
                </c:pt>
                <c:pt idx="8">
                  <c:v>-2.5133061243096981</c:v>
                </c:pt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0</c:v>
                </c:pt>
                <c:pt idx="15">
                  <c:v>0.40546510810816438</c:v>
                </c:pt>
                <c:pt idx="16">
                  <c:v>0.69314718055994529</c:v>
                </c:pt>
                <c:pt idx="17">
                  <c:v>0.91629073187415511</c:v>
                </c:pt>
                <c:pt idx="18">
                  <c:v>1.0986122886681098</c:v>
                </c:pt>
                <c:pt idx="19">
                  <c:v>1.2527629684953681</c:v>
                </c:pt>
                <c:pt idx="20">
                  <c:v>1.3862943611198906</c:v>
                </c:pt>
                <c:pt idx="21">
                  <c:v>1.5040773967762742</c:v>
                </c:pt>
                <c:pt idx="22">
                  <c:v>1.6094379124341003</c:v>
                </c:pt>
                <c:pt idx="23">
                  <c:v>1.7047480922384253</c:v>
                </c:pt>
                <c:pt idx="24">
                  <c:v>1.791759469228055</c:v>
                </c:pt>
                <c:pt idx="25">
                  <c:v>1.8718021769015913</c:v>
                </c:pt>
                <c:pt idx="26">
                  <c:v>1.9459101490553132</c:v>
                </c:pt>
                <c:pt idx="27">
                  <c:v>2.0149030205422647</c:v>
                </c:pt>
                <c:pt idx="28">
                  <c:v>2.0794415416798357</c:v>
                </c:pt>
                <c:pt idx="29">
                  <c:v>2.1400661634962708</c:v>
                </c:pt>
                <c:pt idx="30">
                  <c:v>2.1972245773362196</c:v>
                </c:pt>
                <c:pt idx="31">
                  <c:v>2.2512917986064953</c:v>
                </c:pt>
                <c:pt idx="32">
                  <c:v>2.3025850929940459</c:v>
                </c:pt>
                <c:pt idx="33">
                  <c:v>2.3513752571634776</c:v>
                </c:pt>
                <c:pt idx="34">
                  <c:v>2.3978952727983707</c:v>
                </c:pt>
                <c:pt idx="35">
                  <c:v>2.4423470353692043</c:v>
                </c:pt>
                <c:pt idx="36">
                  <c:v>2.4849066497880004</c:v>
                </c:pt>
                <c:pt idx="37">
                  <c:v>2.5257286443082556</c:v>
                </c:pt>
                <c:pt idx="38">
                  <c:v>2.5649493574615367</c:v>
                </c:pt>
                <c:pt idx="39">
                  <c:v>2.6026896854443837</c:v>
                </c:pt>
                <c:pt idx="40">
                  <c:v>2.6390573296152584</c:v>
                </c:pt>
                <c:pt idx="41">
                  <c:v>2.6741486494265287</c:v>
                </c:pt>
                <c:pt idx="42">
                  <c:v>2.7080502011022101</c:v>
                </c:pt>
                <c:pt idx="43">
                  <c:v>2.7408400239252009</c:v>
                </c:pt>
                <c:pt idx="44">
                  <c:v>2.7725887222397811</c:v>
                </c:pt>
                <c:pt idx="45">
                  <c:v>2.8033603809065348</c:v>
                </c:pt>
                <c:pt idx="46">
                  <c:v>2.8332133440562162</c:v>
                </c:pt>
                <c:pt idx="47">
                  <c:v>2.8622008809294686</c:v>
                </c:pt>
                <c:pt idx="48">
                  <c:v>2.8903717578961645</c:v>
                </c:pt>
                <c:pt idx="49">
                  <c:v>2.917770732084279</c:v>
                </c:pt>
                <c:pt idx="50">
                  <c:v>2.9444389791664403</c:v>
                </c:pt>
                <c:pt idx="51">
                  <c:v>2.9704144655697009</c:v>
                </c:pt>
                <c:pt idx="52">
                  <c:v>2.9957322735539909</c:v>
                </c:pt>
                <c:pt idx="53">
                  <c:v>3.0204248861443626</c:v>
                </c:pt>
                <c:pt idx="54">
                  <c:v>3.044522437723423</c:v>
                </c:pt>
                <c:pt idx="55">
                  <c:v>3.068052935133617</c:v>
                </c:pt>
                <c:pt idx="56">
                  <c:v>3.0910424533583161</c:v>
                </c:pt>
                <c:pt idx="57">
                  <c:v>3.1135153092103742</c:v>
                </c:pt>
                <c:pt idx="58">
                  <c:v>3.1354942159291497</c:v>
                </c:pt>
                <c:pt idx="59">
                  <c:v>3.1570004211501135</c:v>
                </c:pt>
                <c:pt idx="60">
                  <c:v>3.1780538303479458</c:v>
                </c:pt>
                <c:pt idx="61">
                  <c:v>3.1986731175506815</c:v>
                </c:pt>
                <c:pt idx="62">
                  <c:v>3.2188758248682006</c:v>
                </c:pt>
                <c:pt idx="63">
                  <c:v>3.2386784521643803</c:v>
                </c:pt>
                <c:pt idx="64">
                  <c:v>3.2580965380214821</c:v>
                </c:pt>
                <c:pt idx="65">
                  <c:v>3.2771447329921766</c:v>
                </c:pt>
                <c:pt idx="66">
                  <c:v>3.2958368660043291</c:v>
                </c:pt>
                <c:pt idx="67">
                  <c:v>3.3141860046725258</c:v>
                </c:pt>
                <c:pt idx="68">
                  <c:v>3.3322045101752038</c:v>
                </c:pt>
                <c:pt idx="69">
                  <c:v>3.3499040872746049</c:v>
                </c:pt>
                <c:pt idx="70">
                  <c:v>3.3672958299864741</c:v>
                </c:pt>
                <c:pt idx="71">
                  <c:v>3.3843902633457743</c:v>
                </c:pt>
                <c:pt idx="72">
                  <c:v>3.4011973816621555</c:v>
                </c:pt>
                <c:pt idx="73">
                  <c:v>3.417726683613366</c:v>
                </c:pt>
                <c:pt idx="74">
                  <c:v>3.4339872044851463</c:v>
                </c:pt>
                <c:pt idx="75">
                  <c:v>3.4499875458315872</c:v>
                </c:pt>
                <c:pt idx="76">
                  <c:v>3.4657359027997265</c:v>
                </c:pt>
                <c:pt idx="77">
                  <c:v>3.4812400893356918</c:v>
                </c:pt>
                <c:pt idx="78">
                  <c:v>3.4965075614664802</c:v>
                </c:pt>
                <c:pt idx="79">
                  <c:v>3.5115454388310208</c:v>
                </c:pt>
                <c:pt idx="80">
                  <c:v>3.5263605246161616</c:v>
                </c:pt>
                <c:pt idx="81">
                  <c:v>3.5409593240373143</c:v>
                </c:pt>
                <c:pt idx="82">
                  <c:v>3.5553480614894135</c:v>
                </c:pt>
                <c:pt idx="83">
                  <c:v>3.5695326964813701</c:v>
                </c:pt>
                <c:pt idx="84">
                  <c:v>3.5835189384561099</c:v>
                </c:pt>
                <c:pt idx="85">
                  <c:v>3.597312260588446</c:v>
                </c:pt>
                <c:pt idx="86">
                  <c:v>3.6109179126442243</c:v>
                </c:pt>
                <c:pt idx="87">
                  <c:v>3.6243409329763652</c:v>
                </c:pt>
                <c:pt idx="88">
                  <c:v>3.6375861597263857</c:v>
                </c:pt>
                <c:pt idx="89">
                  <c:v>3.6506582412937387</c:v>
                </c:pt>
                <c:pt idx="90">
                  <c:v>3.6635616461296463</c:v>
                </c:pt>
                <c:pt idx="91">
                  <c:v>3.6763006719070761</c:v>
                </c:pt>
                <c:pt idx="92">
                  <c:v>3.6888794541139363</c:v>
                </c:pt>
                <c:pt idx="93">
                  <c:v>3.7013019741124933</c:v>
                </c:pt>
                <c:pt idx="94">
                  <c:v>3.713572066704308</c:v>
                </c:pt>
                <c:pt idx="95">
                  <c:v>3.7256934272366524</c:v>
                </c:pt>
                <c:pt idx="96">
                  <c:v>3.7376696182833684</c:v>
                </c:pt>
                <c:pt idx="97">
                  <c:v>3.7495040759303713</c:v>
                </c:pt>
                <c:pt idx="98">
                  <c:v>3.7612001156935624</c:v>
                </c:pt>
                <c:pt idx="99">
                  <c:v>3.7727609380946383</c:v>
                </c:pt>
                <c:pt idx="100">
                  <c:v>3.784189633918261</c:v>
                </c:pt>
                <c:pt idx="101">
                  <c:v>3.7954891891721947</c:v>
                </c:pt>
                <c:pt idx="102">
                  <c:v>3.8066624897703196</c:v>
                </c:pt>
                <c:pt idx="103">
                  <c:v>3.8177123259569048</c:v>
                </c:pt>
                <c:pt idx="104">
                  <c:v>3.8286413964890951</c:v>
                </c:pt>
                <c:pt idx="105">
                  <c:v>3.8394523125933104</c:v>
                </c:pt>
                <c:pt idx="106">
                  <c:v>3.8501476017100584</c:v>
                </c:pt>
                <c:pt idx="107">
                  <c:v>3.8607297110405954</c:v>
                </c:pt>
                <c:pt idx="108">
                  <c:v>3.8712010109078911</c:v>
                </c:pt>
                <c:pt idx="109">
                  <c:v>3.8815637979434374</c:v>
                </c:pt>
                <c:pt idx="110">
                  <c:v>3.8918202981106265</c:v>
                </c:pt>
                <c:pt idx="111">
                  <c:v>3.9019726695746448</c:v>
                </c:pt>
                <c:pt idx="112">
                  <c:v>3.912023005428146</c:v>
                </c:pt>
                <c:pt idx="113">
                  <c:v>4.0073331852324712</c:v>
                </c:pt>
                <c:pt idx="114">
                  <c:v>4.0943445622221004</c:v>
                </c:pt>
                <c:pt idx="115">
                  <c:v>4.1743872698956368</c:v>
                </c:pt>
                <c:pt idx="116">
                  <c:v>4.2484952420493594</c:v>
                </c:pt>
                <c:pt idx="117">
                  <c:v>4.3174881135363101</c:v>
                </c:pt>
                <c:pt idx="118">
                  <c:v>4.3820266346738812</c:v>
                </c:pt>
                <c:pt idx="119">
                  <c:v>4.4426512564903167</c:v>
                </c:pt>
                <c:pt idx="120">
                  <c:v>4.499809670330265</c:v>
                </c:pt>
                <c:pt idx="121">
                  <c:v>4.5538768916005408</c:v>
                </c:pt>
                <c:pt idx="122">
                  <c:v>4.6051701859880918</c:v>
                </c:pt>
                <c:pt idx="123">
                  <c:v>4.6539603501575231</c:v>
                </c:pt>
                <c:pt idx="124">
                  <c:v>4.7004803657924166</c:v>
                </c:pt>
                <c:pt idx="125">
                  <c:v>4.7449321283632502</c:v>
                </c:pt>
                <c:pt idx="126">
                  <c:v>4.7874917427820458</c:v>
                </c:pt>
                <c:pt idx="127">
                  <c:v>4.8283137373023015</c:v>
                </c:pt>
                <c:pt idx="128">
                  <c:v>4.8675344504555822</c:v>
                </c:pt>
                <c:pt idx="129">
                  <c:v>4.9052747784384296</c:v>
                </c:pt>
                <c:pt idx="130">
                  <c:v>4.9416424226093039</c:v>
                </c:pt>
                <c:pt idx="131">
                  <c:v>4.9767337424205742</c:v>
                </c:pt>
                <c:pt idx="132">
                  <c:v>5.0106352940962555</c:v>
                </c:pt>
                <c:pt idx="133">
                  <c:v>5.0434251169192468</c:v>
                </c:pt>
                <c:pt idx="134">
                  <c:v>5.0751738152338266</c:v>
                </c:pt>
                <c:pt idx="135">
                  <c:v>5.1059454739005803</c:v>
                </c:pt>
                <c:pt idx="136">
                  <c:v>5.1357984370502621</c:v>
                </c:pt>
                <c:pt idx="137">
                  <c:v>5.1647859739235145</c:v>
                </c:pt>
                <c:pt idx="138">
                  <c:v>5.1929568508902104</c:v>
                </c:pt>
                <c:pt idx="139">
                  <c:v>5.2203558250783244</c:v>
                </c:pt>
                <c:pt idx="140">
                  <c:v>5.2470240721604862</c:v>
                </c:pt>
                <c:pt idx="141">
                  <c:v>5.2729995585637468</c:v>
                </c:pt>
                <c:pt idx="142">
                  <c:v>5.2983173665480363</c:v>
                </c:pt>
              </c:numCache>
            </c:numRef>
          </c:xVal>
          <c:yVal>
            <c:numRef>
              <c:f>'Scanner 1 - Logistic'!$D$136:$D$278</c:f>
              <c:numCache>
                <c:formatCode>0.00</c:formatCode>
                <c:ptCount val="143"/>
                <c:pt idx="0">
                  <c:v>61.161731240791099</c:v>
                </c:pt>
                <c:pt idx="1">
                  <c:v>62.329641328439997</c:v>
                </c:pt>
                <c:pt idx="2">
                  <c:v>63.149061543815797</c:v>
                </c:pt>
                <c:pt idx="3">
                  <c:v>63.8443034837385</c:v>
                </c:pt>
                <c:pt idx="4">
                  <c:v>64.4648748316352</c:v>
                </c:pt>
                <c:pt idx="5">
                  <c:v>65.032974804798599</c:v>
                </c:pt>
                <c:pt idx="6">
                  <c:v>65.561090148802407</c:v>
                </c:pt>
                <c:pt idx="7">
                  <c:v>66.057166764813005</c:v>
                </c:pt>
                <c:pt idx="8">
                  <c:v>66.526677759099002</c:v>
                </c:pt>
                <c:pt idx="9">
                  <c:v>67.359056410099896</c:v>
                </c:pt>
                <c:pt idx="10">
                  <c:v>70.9312752805358</c:v>
                </c:pt>
                <c:pt idx="11">
                  <c:v>73.754860670983803</c:v>
                </c:pt>
                <c:pt idx="12">
                  <c:v>76.198873720162197</c:v>
                </c:pt>
                <c:pt idx="13">
                  <c:v>78.427594877663594</c:v>
                </c:pt>
                <c:pt idx="14">
                  <c:v>88.135922819319205</c:v>
                </c:pt>
                <c:pt idx="15">
                  <c:v>96.497004255146607</c:v>
                </c:pt>
                <c:pt idx="16">
                  <c:v>103.816218376777</c:v>
                </c:pt>
                <c:pt idx="17">
                  <c:v>110.262635631867</c:v>
                </c:pt>
                <c:pt idx="18">
                  <c:v>115.99586563008</c:v>
                </c:pt>
                <c:pt idx="19">
                  <c:v>121.146926254942</c:v>
                </c:pt>
                <c:pt idx="20">
                  <c:v>125.813957227514</c:v>
                </c:pt>
                <c:pt idx="21">
                  <c:v>130.06912656478599</c:v>
                </c:pt>
                <c:pt idx="22">
                  <c:v>133.966717215621</c:v>
                </c:pt>
                <c:pt idx="23">
                  <c:v>137.54910401449499</c:v>
                </c:pt>
                <c:pt idx="24">
                  <c:v>140.85060659670401</c:v>
                </c:pt>
                <c:pt idx="25">
                  <c:v>143.899881356424</c:v>
                </c:pt>
                <c:pt idx="26">
                  <c:v>146.72141465866699</c:v>
                </c:pt>
                <c:pt idx="27">
                  <c:v>149.336481134369</c:v>
                </c:pt>
                <c:pt idx="28">
                  <c:v>151.76378386924301</c:v>
                </c:pt>
                <c:pt idx="29">
                  <c:v>154.01990233961001</c:v>
                </c:pt>
                <c:pt idx="30">
                  <c:v>156.11962120235299</c:v>
                </c:pt>
                <c:pt idx="31">
                  <c:v>158.076182759175</c:v>
                </c:pt>
                <c:pt idx="32">
                  <c:v>159.90148860840901</c:v>
                </c:pt>
                <c:pt idx="33">
                  <c:v>161.606265956258</c:v>
                </c:pt>
                <c:pt idx="34">
                  <c:v>163.20020833592801</c:v>
                </c:pt>
                <c:pt idx="35">
                  <c:v>164.69209681794101</c:v>
                </c:pt>
                <c:pt idx="36">
                  <c:v>166.08990576302901</c:v>
                </c:pt>
                <c:pt idx="37">
                  <c:v>167.40089562903501</c:v>
                </c:pt>
                <c:pt idx="38">
                  <c:v>168.63169463937299</c:v>
                </c:pt>
                <c:pt idx="39">
                  <c:v>169.78837024578601</c:v>
                </c:pt>
                <c:pt idx="40">
                  <c:v>170.87649122863499</c:v>
                </c:pt>
                <c:pt idx="41">
                  <c:v>171.90118090835699</c:v>
                </c:pt>
                <c:pt idx="42">
                  <c:v>172.86716207136601</c:v>
                </c:pt>
                <c:pt idx="43">
                  <c:v>173.77879436681599</c:v>
                </c:pt>
                <c:pt idx="44">
                  <c:v>174.64010507076199</c:v>
                </c:pt>
                <c:pt idx="45">
                  <c:v>175.454814431709</c:v>
                </c:pt>
                <c:pt idx="46">
                  <c:v>176.22635684738901</c:v>
                </c:pt>
                <c:pt idx="47">
                  <c:v>176.95789913784</c:v>
                </c:pt>
                <c:pt idx="48">
                  <c:v>177.65235702337</c:v>
                </c:pt>
                <c:pt idx="49">
                  <c:v>178.31241063178101</c:v>
                </c:pt>
                <c:pt idx="50">
                  <c:v>178.94051962360101</c:v>
                </c:pt>
                <c:pt idx="51">
                  <c:v>179.53893816861199</c:v>
                </c:pt>
                <c:pt idx="52">
                  <c:v>180.10972984718799</c:v>
                </c:pt>
                <c:pt idx="53">
                  <c:v>180.654782385506</c:v>
                </c:pt>
                <c:pt idx="54">
                  <c:v>181.17582203346601</c:v>
                </c:pt>
                <c:pt idx="55">
                  <c:v>181.67442743623101</c:v>
                </c:pt>
                <c:pt idx="56">
                  <c:v>182.152042793242</c:v>
                </c:pt>
                <c:pt idx="57">
                  <c:v>182.60999021262401</c:v>
                </c:pt>
                <c:pt idx="58">
                  <c:v>183.049481170067</c:v>
                </c:pt>
                <c:pt idx="59">
                  <c:v>183.471627030192</c:v>
                </c:pt>
                <c:pt idx="60">
                  <c:v>183.87744864765</c:v>
                </c:pt>
                <c:pt idx="61">
                  <c:v>184.267885069588</c:v>
                </c:pt>
                <c:pt idx="62">
                  <c:v>184.643801366952</c:v>
                </c:pt>
                <c:pt idx="63">
                  <c:v>185.00599570588199</c:v>
                </c:pt>
                <c:pt idx="64">
                  <c:v>185.35520565072699</c:v>
                </c:pt>
                <c:pt idx="65">
                  <c:v>185.692113843507</c:v>
                </c:pt>
                <c:pt idx="66">
                  <c:v>186.01735306532501</c:v>
                </c:pt>
                <c:pt idx="67">
                  <c:v>186.33151077297501</c:v>
                </c:pt>
                <c:pt idx="68">
                  <c:v>186.635133151129</c:v>
                </c:pt>
                <c:pt idx="69">
                  <c:v>186.928728754036</c:v>
                </c:pt>
                <c:pt idx="70">
                  <c:v>187.21277176136601</c:v>
                </c:pt>
                <c:pt idx="71">
                  <c:v>187.48770489390199</c:v>
                </c:pt>
                <c:pt idx="72">
                  <c:v>187.75394206269499</c:v>
                </c:pt>
                <c:pt idx="73">
                  <c:v>188.01187072077599</c:v>
                </c:pt>
                <c:pt idx="74">
                  <c:v>188.261854010843</c:v>
                </c:pt>
                <c:pt idx="75">
                  <c:v>188.50423269503199</c:v>
                </c:pt>
                <c:pt idx="76">
                  <c:v>188.73932689007901</c:v>
                </c:pt>
                <c:pt idx="77">
                  <c:v>188.96743767534201</c:v>
                </c:pt>
                <c:pt idx="78">
                  <c:v>189.18884850949399</c:v>
                </c:pt>
                <c:pt idx="79">
                  <c:v>189.40382656633901</c:v>
                </c:pt>
                <c:pt idx="80">
                  <c:v>189.61262391320699</c:v>
                </c:pt>
                <c:pt idx="81">
                  <c:v>189.81547861267401</c:v>
                </c:pt>
                <c:pt idx="82">
                  <c:v>190.01261572983799</c:v>
                </c:pt>
                <c:pt idx="83">
                  <c:v>190.20424823461201</c:v>
                </c:pt>
                <c:pt idx="84">
                  <c:v>190.39057786515201</c:v>
                </c:pt>
                <c:pt idx="85">
                  <c:v>190.571795885917</c:v>
                </c:pt>
                <c:pt idx="86">
                  <c:v>190.74808380855501</c:v>
                </c:pt>
                <c:pt idx="87">
                  <c:v>190.91961406367099</c:v>
                </c:pt>
                <c:pt idx="88">
                  <c:v>191.08655059655899</c:v>
                </c:pt>
                <c:pt idx="89">
                  <c:v>191.249049428007</c:v>
                </c:pt>
                <c:pt idx="90">
                  <c:v>191.40725919472001</c:v>
                </c:pt>
                <c:pt idx="91">
                  <c:v>191.561321622127</c:v>
                </c:pt>
                <c:pt idx="92">
                  <c:v>191.71137196552201</c:v>
                </c:pt>
                <c:pt idx="93">
                  <c:v>191.85753944669301</c:v>
                </c:pt>
                <c:pt idx="94">
                  <c:v>191.99994761766101</c:v>
                </c:pt>
                <c:pt idx="95">
                  <c:v>192.13871474623599</c:v>
                </c:pt>
                <c:pt idx="96">
                  <c:v>192.27395412297699</c:v>
                </c:pt>
                <c:pt idx="97">
                  <c:v>192.40577439177099</c:v>
                </c:pt>
                <c:pt idx="98">
                  <c:v>192.53427982381299</c:v>
                </c:pt>
                <c:pt idx="99">
                  <c:v>192.65957059139399</c:v>
                </c:pt>
                <c:pt idx="100">
                  <c:v>192.78174301209799</c:v>
                </c:pt>
                <c:pt idx="101">
                  <c:v>192.900889779842</c:v>
                </c:pt>
                <c:pt idx="102">
                  <c:v>193.01710017418699</c:v>
                </c:pt>
                <c:pt idx="103">
                  <c:v>193.130460254393</c:v>
                </c:pt>
                <c:pt idx="104">
                  <c:v>193.24105304949501</c:v>
                </c:pt>
                <c:pt idx="105">
                  <c:v>193.348958711308</c:v>
                </c:pt>
                <c:pt idx="106">
                  <c:v>193.454254677953</c:v>
                </c:pt>
                <c:pt idx="107">
                  <c:v>193.55701581235499</c:v>
                </c:pt>
                <c:pt idx="108">
                  <c:v>193.65731452825401</c:v>
                </c:pt>
                <c:pt idx="109">
                  <c:v>193.75522091423099</c:v>
                </c:pt>
                <c:pt idx="110">
                  <c:v>193.850802840196</c:v>
                </c:pt>
                <c:pt idx="111">
                  <c:v>193.94412605776401</c:v>
                </c:pt>
                <c:pt idx="112">
                  <c:v>194.03525429446401</c:v>
                </c:pt>
                <c:pt idx="113">
                  <c:v>194.83853459744799</c:v>
                </c:pt>
                <c:pt idx="114">
                  <c:v>195.47993537407999</c:v>
                </c:pt>
                <c:pt idx="115">
                  <c:v>195.99871603787301</c:v>
                </c:pt>
                <c:pt idx="116">
                  <c:v>196.42384190678001</c:v>
                </c:pt>
                <c:pt idx="117">
                  <c:v>196.77659871480299</c:v>
                </c:pt>
                <c:pt idx="118">
                  <c:v>197.07268089031399</c:v>
                </c:pt>
                <c:pt idx="119">
                  <c:v>197.32377111063701</c:v>
                </c:pt>
                <c:pt idx="120">
                  <c:v>197.53867796363301</c:v>
                </c:pt>
                <c:pt idx="121">
                  <c:v>197.72413571304199</c:v>
                </c:pt>
                <c:pt idx="122">
                  <c:v>197.885363617824</c:v>
                </c:pt>
                <c:pt idx="123">
                  <c:v>198.02645922724699</c:v>
                </c:pt>
                <c:pt idx="124">
                  <c:v>198.150677981809</c:v>
                </c:pt>
                <c:pt idx="125">
                  <c:v>198.26063460531</c:v>
                </c:pt>
                <c:pt idx="126">
                  <c:v>198.358450222741</c:v>
                </c:pt>
                <c:pt idx="127">
                  <c:v>198.44586122333899</c:v>
                </c:pt>
                <c:pt idx="128">
                  <c:v>198.524300944131</c:v>
                </c:pt>
                <c:pt idx="129">
                  <c:v>198.59496159313099</c:v>
                </c:pt>
                <c:pt idx="130">
                  <c:v>198.658841814444</c:v>
                </c:pt>
                <c:pt idx="131">
                  <c:v>198.71678356332399</c:v>
                </c:pt>
                <c:pt idx="132">
                  <c:v>198.769500961749</c:v>
                </c:pt>
                <c:pt idx="133">
                  <c:v>198.81760308873899</c:v>
                </c:pt>
                <c:pt idx="134">
                  <c:v>198.861612157471</c:v>
                </c:pt>
                <c:pt idx="135">
                  <c:v>198.90197805579101</c:v>
                </c:pt>
                <c:pt idx="136">
                  <c:v>198.939090155895</c:v>
                </c:pt>
                <c:pt idx="137">
                  <c:v>198.97328687568</c:v>
                </c:pt>
                <c:pt idx="138">
                  <c:v>199.00486353318601</c:v>
                </c:pt>
                <c:pt idx="139">
                  <c:v>199.03407881749899</c:v>
                </c:pt>
                <c:pt idx="140">
                  <c:v>199.061160124087</c:v>
                </c:pt>
                <c:pt idx="141">
                  <c:v>199.08630803458101</c:v>
                </c:pt>
                <c:pt idx="142">
                  <c:v>199.10970003799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Logistic'!$B$136:$B$278</c:f>
              <c:numCache>
                <c:formatCode>0.00</c:formatCode>
                <c:ptCount val="143"/>
                <c:pt idx="0">
                  <c:v>-6.9077552789821368</c:v>
                </c:pt>
                <c:pt idx="1">
                  <c:v>-4.5098600061837661</c:v>
                </c:pt>
                <c:pt idx="2">
                  <c:v>-3.8632328412587138</c:v>
                </c:pt>
                <c:pt idx="3">
                  <c:v>-3.473768074496991</c:v>
                </c:pt>
                <c:pt idx="4">
                  <c:v>-3.1941832122778293</c:v>
                </c:pt>
                <c:pt idx="5">
                  <c:v>-2.9759296462578115</c:v>
                </c:pt>
                <c:pt idx="6">
                  <c:v>-2.7968814148088259</c:v>
                </c:pt>
                <c:pt idx="7">
                  <c:v>-2.6450754019408218</c:v>
                </c:pt>
                <c:pt idx="8">
                  <c:v>-2.5133061243096981</c:v>
                </c:pt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0</c:v>
                </c:pt>
                <c:pt idx="15">
                  <c:v>0.40546510810816438</c:v>
                </c:pt>
                <c:pt idx="16">
                  <c:v>0.69314718055994529</c:v>
                </c:pt>
                <c:pt idx="17">
                  <c:v>0.91629073187415511</c:v>
                </c:pt>
                <c:pt idx="18">
                  <c:v>1.0986122886681098</c:v>
                </c:pt>
                <c:pt idx="19">
                  <c:v>1.2527629684953681</c:v>
                </c:pt>
                <c:pt idx="20">
                  <c:v>1.3862943611198906</c:v>
                </c:pt>
                <c:pt idx="21">
                  <c:v>1.5040773967762742</c:v>
                </c:pt>
                <c:pt idx="22">
                  <c:v>1.6094379124341003</c:v>
                </c:pt>
                <c:pt idx="23">
                  <c:v>1.7047480922384253</c:v>
                </c:pt>
                <c:pt idx="24">
                  <c:v>1.791759469228055</c:v>
                </c:pt>
                <c:pt idx="25">
                  <c:v>1.8718021769015913</c:v>
                </c:pt>
                <c:pt idx="26">
                  <c:v>1.9459101490553132</c:v>
                </c:pt>
                <c:pt idx="27">
                  <c:v>2.0149030205422647</c:v>
                </c:pt>
                <c:pt idx="28">
                  <c:v>2.0794415416798357</c:v>
                </c:pt>
                <c:pt idx="29">
                  <c:v>2.1400661634962708</c:v>
                </c:pt>
                <c:pt idx="30">
                  <c:v>2.1972245773362196</c:v>
                </c:pt>
                <c:pt idx="31">
                  <c:v>2.2512917986064953</c:v>
                </c:pt>
                <c:pt idx="32">
                  <c:v>2.3025850929940459</c:v>
                </c:pt>
                <c:pt idx="33">
                  <c:v>2.3513752571634776</c:v>
                </c:pt>
                <c:pt idx="34">
                  <c:v>2.3978952727983707</c:v>
                </c:pt>
                <c:pt idx="35">
                  <c:v>2.4423470353692043</c:v>
                </c:pt>
                <c:pt idx="36">
                  <c:v>2.4849066497880004</c:v>
                </c:pt>
                <c:pt idx="37">
                  <c:v>2.5257286443082556</c:v>
                </c:pt>
                <c:pt idx="38">
                  <c:v>2.5649493574615367</c:v>
                </c:pt>
                <c:pt idx="39">
                  <c:v>2.6026896854443837</c:v>
                </c:pt>
                <c:pt idx="40">
                  <c:v>2.6390573296152584</c:v>
                </c:pt>
                <c:pt idx="41">
                  <c:v>2.6741486494265287</c:v>
                </c:pt>
                <c:pt idx="42">
                  <c:v>2.7080502011022101</c:v>
                </c:pt>
                <c:pt idx="43">
                  <c:v>2.7408400239252009</c:v>
                </c:pt>
                <c:pt idx="44">
                  <c:v>2.7725887222397811</c:v>
                </c:pt>
                <c:pt idx="45">
                  <c:v>2.8033603809065348</c:v>
                </c:pt>
                <c:pt idx="46">
                  <c:v>2.8332133440562162</c:v>
                </c:pt>
                <c:pt idx="47">
                  <c:v>2.8622008809294686</c:v>
                </c:pt>
                <c:pt idx="48">
                  <c:v>2.8903717578961645</c:v>
                </c:pt>
                <c:pt idx="49">
                  <c:v>2.917770732084279</c:v>
                </c:pt>
                <c:pt idx="50">
                  <c:v>2.9444389791664403</c:v>
                </c:pt>
                <c:pt idx="51">
                  <c:v>2.9704144655697009</c:v>
                </c:pt>
                <c:pt idx="52">
                  <c:v>2.9957322735539909</c:v>
                </c:pt>
                <c:pt idx="53">
                  <c:v>3.0204248861443626</c:v>
                </c:pt>
                <c:pt idx="54">
                  <c:v>3.044522437723423</c:v>
                </c:pt>
                <c:pt idx="55">
                  <c:v>3.068052935133617</c:v>
                </c:pt>
                <c:pt idx="56">
                  <c:v>3.0910424533583161</c:v>
                </c:pt>
                <c:pt idx="57">
                  <c:v>3.1135153092103742</c:v>
                </c:pt>
                <c:pt idx="58">
                  <c:v>3.1354942159291497</c:v>
                </c:pt>
                <c:pt idx="59">
                  <c:v>3.1570004211501135</c:v>
                </c:pt>
                <c:pt idx="60">
                  <c:v>3.1780538303479458</c:v>
                </c:pt>
                <c:pt idx="61">
                  <c:v>3.1986731175506815</c:v>
                </c:pt>
                <c:pt idx="62">
                  <c:v>3.2188758248682006</c:v>
                </c:pt>
                <c:pt idx="63">
                  <c:v>3.2386784521643803</c:v>
                </c:pt>
                <c:pt idx="64">
                  <c:v>3.2580965380214821</c:v>
                </c:pt>
                <c:pt idx="65">
                  <c:v>3.2771447329921766</c:v>
                </c:pt>
                <c:pt idx="66">
                  <c:v>3.2958368660043291</c:v>
                </c:pt>
                <c:pt idx="67">
                  <c:v>3.3141860046725258</c:v>
                </c:pt>
                <c:pt idx="68">
                  <c:v>3.3322045101752038</c:v>
                </c:pt>
                <c:pt idx="69">
                  <c:v>3.3499040872746049</c:v>
                </c:pt>
                <c:pt idx="70">
                  <c:v>3.3672958299864741</c:v>
                </c:pt>
                <c:pt idx="71">
                  <c:v>3.3843902633457743</c:v>
                </c:pt>
                <c:pt idx="72">
                  <c:v>3.4011973816621555</c:v>
                </c:pt>
                <c:pt idx="73">
                  <c:v>3.417726683613366</c:v>
                </c:pt>
                <c:pt idx="74">
                  <c:v>3.4339872044851463</c:v>
                </c:pt>
                <c:pt idx="75">
                  <c:v>3.4499875458315872</c:v>
                </c:pt>
                <c:pt idx="76">
                  <c:v>3.4657359027997265</c:v>
                </c:pt>
                <c:pt idx="77">
                  <c:v>3.4812400893356918</c:v>
                </c:pt>
                <c:pt idx="78">
                  <c:v>3.4965075614664802</c:v>
                </c:pt>
                <c:pt idx="79">
                  <c:v>3.5115454388310208</c:v>
                </c:pt>
                <c:pt idx="80">
                  <c:v>3.5263605246161616</c:v>
                </c:pt>
                <c:pt idx="81">
                  <c:v>3.5409593240373143</c:v>
                </c:pt>
                <c:pt idx="82">
                  <c:v>3.5553480614894135</c:v>
                </c:pt>
                <c:pt idx="83">
                  <c:v>3.5695326964813701</c:v>
                </c:pt>
                <c:pt idx="84">
                  <c:v>3.5835189384561099</c:v>
                </c:pt>
                <c:pt idx="85">
                  <c:v>3.597312260588446</c:v>
                </c:pt>
                <c:pt idx="86">
                  <c:v>3.6109179126442243</c:v>
                </c:pt>
                <c:pt idx="87">
                  <c:v>3.6243409329763652</c:v>
                </c:pt>
                <c:pt idx="88">
                  <c:v>3.6375861597263857</c:v>
                </c:pt>
                <c:pt idx="89">
                  <c:v>3.6506582412937387</c:v>
                </c:pt>
                <c:pt idx="90">
                  <c:v>3.6635616461296463</c:v>
                </c:pt>
                <c:pt idx="91">
                  <c:v>3.6763006719070761</c:v>
                </c:pt>
                <c:pt idx="92">
                  <c:v>3.6888794541139363</c:v>
                </c:pt>
                <c:pt idx="93">
                  <c:v>3.7013019741124933</c:v>
                </c:pt>
                <c:pt idx="94">
                  <c:v>3.713572066704308</c:v>
                </c:pt>
                <c:pt idx="95">
                  <c:v>3.7256934272366524</c:v>
                </c:pt>
                <c:pt idx="96">
                  <c:v>3.7376696182833684</c:v>
                </c:pt>
                <c:pt idx="97">
                  <c:v>3.7495040759303713</c:v>
                </c:pt>
                <c:pt idx="98">
                  <c:v>3.7612001156935624</c:v>
                </c:pt>
                <c:pt idx="99">
                  <c:v>3.7727609380946383</c:v>
                </c:pt>
                <c:pt idx="100">
                  <c:v>3.784189633918261</c:v>
                </c:pt>
                <c:pt idx="101">
                  <c:v>3.7954891891721947</c:v>
                </c:pt>
                <c:pt idx="102">
                  <c:v>3.8066624897703196</c:v>
                </c:pt>
                <c:pt idx="103">
                  <c:v>3.8177123259569048</c:v>
                </c:pt>
                <c:pt idx="104">
                  <c:v>3.8286413964890951</c:v>
                </c:pt>
                <c:pt idx="105">
                  <c:v>3.8394523125933104</c:v>
                </c:pt>
                <c:pt idx="106">
                  <c:v>3.8501476017100584</c:v>
                </c:pt>
                <c:pt idx="107">
                  <c:v>3.8607297110405954</c:v>
                </c:pt>
                <c:pt idx="108">
                  <c:v>3.8712010109078911</c:v>
                </c:pt>
                <c:pt idx="109">
                  <c:v>3.8815637979434374</c:v>
                </c:pt>
                <c:pt idx="110">
                  <c:v>3.8918202981106265</c:v>
                </c:pt>
                <c:pt idx="111">
                  <c:v>3.9019726695746448</c:v>
                </c:pt>
                <c:pt idx="112">
                  <c:v>3.912023005428146</c:v>
                </c:pt>
                <c:pt idx="113">
                  <c:v>4.0073331852324712</c:v>
                </c:pt>
                <c:pt idx="114">
                  <c:v>4.0943445622221004</c:v>
                </c:pt>
                <c:pt idx="115">
                  <c:v>4.1743872698956368</c:v>
                </c:pt>
                <c:pt idx="116">
                  <c:v>4.2484952420493594</c:v>
                </c:pt>
                <c:pt idx="117">
                  <c:v>4.3174881135363101</c:v>
                </c:pt>
                <c:pt idx="118">
                  <c:v>4.3820266346738812</c:v>
                </c:pt>
                <c:pt idx="119">
                  <c:v>4.4426512564903167</c:v>
                </c:pt>
                <c:pt idx="120">
                  <c:v>4.499809670330265</c:v>
                </c:pt>
                <c:pt idx="121">
                  <c:v>4.5538768916005408</c:v>
                </c:pt>
                <c:pt idx="122">
                  <c:v>4.6051701859880918</c:v>
                </c:pt>
                <c:pt idx="123">
                  <c:v>4.6539603501575231</c:v>
                </c:pt>
                <c:pt idx="124">
                  <c:v>4.7004803657924166</c:v>
                </c:pt>
                <c:pt idx="125">
                  <c:v>4.7449321283632502</c:v>
                </c:pt>
                <c:pt idx="126">
                  <c:v>4.7874917427820458</c:v>
                </c:pt>
                <c:pt idx="127">
                  <c:v>4.8283137373023015</c:v>
                </c:pt>
                <c:pt idx="128">
                  <c:v>4.8675344504555822</c:v>
                </c:pt>
                <c:pt idx="129">
                  <c:v>4.9052747784384296</c:v>
                </c:pt>
                <c:pt idx="130">
                  <c:v>4.9416424226093039</c:v>
                </c:pt>
                <c:pt idx="131">
                  <c:v>4.9767337424205742</c:v>
                </c:pt>
                <c:pt idx="132">
                  <c:v>5.0106352940962555</c:v>
                </c:pt>
                <c:pt idx="133">
                  <c:v>5.0434251169192468</c:v>
                </c:pt>
                <c:pt idx="134">
                  <c:v>5.0751738152338266</c:v>
                </c:pt>
                <c:pt idx="135">
                  <c:v>5.1059454739005803</c:v>
                </c:pt>
                <c:pt idx="136">
                  <c:v>5.1357984370502621</c:v>
                </c:pt>
                <c:pt idx="137">
                  <c:v>5.1647859739235145</c:v>
                </c:pt>
                <c:pt idx="138">
                  <c:v>5.1929568508902104</c:v>
                </c:pt>
                <c:pt idx="139">
                  <c:v>5.2203558250783244</c:v>
                </c:pt>
                <c:pt idx="140">
                  <c:v>5.2470240721604862</c:v>
                </c:pt>
                <c:pt idx="141">
                  <c:v>5.2729995585637468</c:v>
                </c:pt>
                <c:pt idx="142">
                  <c:v>5.2983173665480363</c:v>
                </c:pt>
              </c:numCache>
            </c:numRef>
          </c:xVal>
          <c:yVal>
            <c:numRef>
              <c:f>'Scanner 1 - Logistic'!$E$136:$E$278</c:f>
              <c:numCache>
                <c:formatCode>0.00</c:formatCode>
                <c:ptCount val="143"/>
                <c:pt idx="0">
                  <c:v>75.086418031008705</c:v>
                </c:pt>
                <c:pt idx="1">
                  <c:v>74.889977353951195</c:v>
                </c:pt>
                <c:pt idx="2">
                  <c:v>74.871810263668294</c:v>
                </c:pt>
                <c:pt idx="3">
                  <c:v>74.913304918761995</c:v>
                </c:pt>
                <c:pt idx="4">
                  <c:v>74.989560622021898</c:v>
                </c:pt>
                <c:pt idx="5">
                  <c:v>75.089667088250394</c:v>
                </c:pt>
                <c:pt idx="6">
                  <c:v>75.207585877207904</c:v>
                </c:pt>
                <c:pt idx="7">
                  <c:v>75.3395207847569</c:v>
                </c:pt>
                <c:pt idx="8">
                  <c:v>75.482880818398101</c:v>
                </c:pt>
                <c:pt idx="9">
                  <c:v>75.780399538093604</c:v>
                </c:pt>
                <c:pt idx="10">
                  <c:v>77.664074793054795</c:v>
                </c:pt>
                <c:pt idx="11">
                  <c:v>79.789505369224997</c:v>
                </c:pt>
                <c:pt idx="12">
                  <c:v>81.971122477950601</c:v>
                </c:pt>
                <c:pt idx="13">
                  <c:v>84.126068434840406</c:v>
                </c:pt>
                <c:pt idx="14">
                  <c:v>93.870240847393603</c:v>
                </c:pt>
                <c:pt idx="15">
                  <c:v>102.122656693591</c:v>
                </c:pt>
                <c:pt idx="16">
                  <c:v>109.364735081398</c:v>
                </c:pt>
                <c:pt idx="17">
                  <c:v>115.83522892290701</c:v>
                </c:pt>
                <c:pt idx="18">
                  <c:v>121.64566246434001</c:v>
                </c:pt>
                <c:pt idx="19">
                  <c:v>126.867178780324</c:v>
                </c:pt>
                <c:pt idx="20">
                  <c:v>131.561567301715</c:v>
                </c:pt>
                <c:pt idx="21">
                  <c:v>135.78743447479701</c:v>
                </c:pt>
                <c:pt idx="22">
                  <c:v>139.599582078601</c:v>
                </c:pt>
                <c:pt idx="23">
                  <c:v>143.04781135101501</c:v>
                </c:pt>
                <c:pt idx="24">
                  <c:v>146.1763993189</c:v>
                </c:pt>
                <c:pt idx="25">
                  <c:v>149.02416563030599</c:v>
                </c:pt>
                <c:pt idx="26">
                  <c:v>151.62487038904899</c:v>
                </c:pt>
                <c:pt idx="27">
                  <c:v>154.007751256398</c:v>
                </c:pt>
                <c:pt idx="28">
                  <c:v>156.19808881471801</c:v>
                </c:pt>
                <c:pt idx="29">
                  <c:v>158.21774393666001</c:v>
                </c:pt>
                <c:pt idx="30">
                  <c:v>160.085642457571</c:v>
                </c:pt>
                <c:pt idx="31">
                  <c:v>161.81819951429199</c:v>
                </c:pt>
                <c:pt idx="32">
                  <c:v>163.42968448802401</c:v>
                </c:pt>
                <c:pt idx="33">
                  <c:v>164.932531475117</c:v>
                </c:pt>
                <c:pt idx="34">
                  <c:v>166.33760156364801</c:v>
                </c:pt>
                <c:pt idx="35">
                  <c:v>167.65440360499801</c:v>
                </c:pt>
                <c:pt idx="36">
                  <c:v>168.891279718634</c:v>
                </c:pt>
                <c:pt idx="37">
                  <c:v>170.055561378025</c:v>
                </c:pt>
                <c:pt idx="38">
                  <c:v>171.15370110734301</c:v>
                </c:pt>
                <c:pt idx="39">
                  <c:v>172.191384479688</c:v>
                </c:pt>
                <c:pt idx="40">
                  <c:v>173.173626220958</c:v>
                </c:pt>
                <c:pt idx="41">
                  <c:v>174.10485380242901</c:v>
                </c:pt>
                <c:pt idx="42">
                  <c:v>174.988981131472</c:v>
                </c:pt>
                <c:pt idx="43">
                  <c:v>175.82947426941101</c:v>
                </c:pt>
                <c:pt idx="44">
                  <c:v>176.629410531979</c:v>
                </c:pt>
                <c:pt idx="45">
                  <c:v>177.39153165262201</c:v>
                </c:pt>
                <c:pt idx="46">
                  <c:v>178.11829135681</c:v>
                </c:pt>
                <c:pt idx="47">
                  <c:v>178.811897434081</c:v>
                </c:pt>
                <c:pt idx="48">
                  <c:v>179.47434834590999</c:v>
                </c:pt>
                <c:pt idx="49">
                  <c:v>180.107464520207</c:v>
                </c:pt>
                <c:pt idx="50">
                  <c:v>180.71291457515699</c:v>
                </c:pt>
                <c:pt idx="51">
                  <c:v>181.29223694976801</c:v>
                </c:pt>
                <c:pt idx="52">
                  <c:v>181.84685747651599</c:v>
                </c:pt>
                <c:pt idx="53">
                  <c:v>182.37810350989901</c:v>
                </c:pt>
                <c:pt idx="54">
                  <c:v>182.88721525218801</c:v>
                </c:pt>
                <c:pt idx="55">
                  <c:v>183.37535481373999</c:v>
                </c:pt>
                <c:pt idx="56">
                  <c:v>183.84361354972</c:v>
                </c:pt>
                <c:pt idx="57">
                  <c:v>184.29301805619599</c:v>
                </c:pt>
                <c:pt idx="58">
                  <c:v>184.724535169033</c:v>
                </c:pt>
                <c:pt idx="59">
                  <c:v>185.13907622729701</c:v>
                </c:pt>
                <c:pt idx="60">
                  <c:v>185.53750077541801</c:v>
                </c:pt>
                <c:pt idx="61">
                  <c:v>185.920619849779</c:v>
                </c:pt>
                <c:pt idx="62">
                  <c:v>186.289198968611</c:v>
                </c:pt>
                <c:pt idx="63">
                  <c:v>186.64396084228301</c:v>
                </c:pt>
                <c:pt idx="64">
                  <c:v>186.98558792516999</c:v>
                </c:pt>
                <c:pt idx="65">
                  <c:v>187.314724763426</c:v>
                </c:pt>
                <c:pt idx="66">
                  <c:v>187.63198022057199</c:v>
                </c:pt>
                <c:pt idx="67">
                  <c:v>187.93792956479899</c:v>
                </c:pt>
                <c:pt idx="68">
                  <c:v>188.23311644585999</c:v>
                </c:pt>
                <c:pt idx="69">
                  <c:v>188.51805474803601</c:v>
                </c:pt>
                <c:pt idx="70">
                  <c:v>188.793230348169</c:v>
                </c:pt>
                <c:pt idx="71">
                  <c:v>189.05910278069601</c:v>
                </c:pt>
                <c:pt idx="72">
                  <c:v>189.31610677845501</c:v>
                </c:pt>
                <c:pt idx="73">
                  <c:v>189.56465375796</c:v>
                </c:pt>
                <c:pt idx="74">
                  <c:v>189.805133189419</c:v>
                </c:pt>
                <c:pt idx="75">
                  <c:v>190.037913895526</c:v>
                </c:pt>
                <c:pt idx="76">
                  <c:v>190.263345282697</c:v>
                </c:pt>
                <c:pt idx="77">
                  <c:v>190.481758461407</c:v>
                </c:pt>
                <c:pt idx="78">
                  <c:v>190.69346734154601</c:v>
                </c:pt>
                <c:pt idx="79">
                  <c:v>190.89876961177799</c:v>
                </c:pt>
                <c:pt idx="80">
                  <c:v>191.097947697</c:v>
                </c:pt>
                <c:pt idx="81">
                  <c:v>191.29126962893301</c:v>
                </c:pt>
                <c:pt idx="82">
                  <c:v>191.478989861835</c:v>
                </c:pt>
                <c:pt idx="83">
                  <c:v>191.661350056755</c:v>
                </c:pt>
                <c:pt idx="84">
                  <c:v>191.838579779794</c:v>
                </c:pt>
                <c:pt idx="85">
                  <c:v>192.01089719141601</c:v>
                </c:pt>
                <c:pt idx="86">
                  <c:v>192.17850966812699</c:v>
                </c:pt>
                <c:pt idx="87">
                  <c:v>192.34161437710401</c:v>
                </c:pt>
                <c:pt idx="88">
                  <c:v>192.50039883853199</c:v>
                </c:pt>
                <c:pt idx="89">
                  <c:v>192.65504144168301</c:v>
                </c:pt>
                <c:pt idx="90">
                  <c:v>192.80571190665901</c:v>
                </c:pt>
                <c:pt idx="91">
                  <c:v>192.95257174493801</c:v>
                </c:pt>
                <c:pt idx="92">
                  <c:v>193.09577468817699</c:v>
                </c:pt>
                <c:pt idx="93">
                  <c:v>193.23546706300601</c:v>
                </c:pt>
                <c:pt idx="94">
                  <c:v>193.371788184693</c:v>
                </c:pt>
                <c:pt idx="95">
                  <c:v>193.504870679069</c:v>
                </c:pt>
                <c:pt idx="96">
                  <c:v>193.634840836878</c:v>
                </c:pt>
                <c:pt idx="97">
                  <c:v>193.76181890177699</c:v>
                </c:pt>
                <c:pt idx="98">
                  <c:v>193.885919375355</c:v>
                </c:pt>
                <c:pt idx="99">
                  <c:v>194.00725128564901</c:v>
                </c:pt>
                <c:pt idx="100">
                  <c:v>194.12591845121401</c:v>
                </c:pt>
                <c:pt idx="101">
                  <c:v>194.242019726758</c:v>
                </c:pt>
                <c:pt idx="102">
                  <c:v>194.35564924114101</c:v>
                </c:pt>
                <c:pt idx="103">
                  <c:v>194.466896623346</c:v>
                </c:pt>
                <c:pt idx="104">
                  <c:v>194.575847207039</c:v>
                </c:pt>
                <c:pt idx="105">
                  <c:v>194.68258224856001</c:v>
                </c:pt>
                <c:pt idx="106">
                  <c:v>194.78717911238201</c:v>
                </c:pt>
                <c:pt idx="107">
                  <c:v>194.889711461064</c:v>
                </c:pt>
                <c:pt idx="108">
                  <c:v>194.990249438555</c:v>
                </c:pt>
                <c:pt idx="109">
                  <c:v>195.08885983760999</c:v>
                </c:pt>
                <c:pt idx="110">
                  <c:v>195.18560626804501</c:v>
                </c:pt>
                <c:pt idx="111">
                  <c:v>195.28054931552899</c:v>
                </c:pt>
                <c:pt idx="112">
                  <c:v>195.37374669193801</c:v>
                </c:pt>
                <c:pt idx="113">
                  <c:v>196.22062791371101</c:v>
                </c:pt>
                <c:pt idx="114">
                  <c:v>196.94002564255999</c:v>
                </c:pt>
                <c:pt idx="115">
                  <c:v>197.56014562943</c:v>
                </c:pt>
                <c:pt idx="116">
                  <c:v>198.10039362920901</c:v>
                </c:pt>
                <c:pt idx="117">
                  <c:v>198.574996065308</c:v>
                </c:pt>
                <c:pt idx="118">
                  <c:v>198.994871667593</c:v>
                </c:pt>
                <c:pt idx="119">
                  <c:v>199.36864436541899</c:v>
                </c:pt>
                <c:pt idx="120">
                  <c:v>199.70324852523001</c:v>
                </c:pt>
                <c:pt idx="121">
                  <c:v>200.004328725411</c:v>
                </c:pt>
                <c:pt idx="122">
                  <c:v>200.27652339431</c:v>
                </c:pt>
                <c:pt idx="123">
                  <c:v>200.523675034696</c:v>
                </c:pt>
                <c:pt idx="124">
                  <c:v>200.74899002433901</c:v>
                </c:pt>
                <c:pt idx="125">
                  <c:v>200.95516202811001</c:v>
                </c:pt>
                <c:pt idx="126">
                  <c:v>201.14446830861999</c:v>
                </c:pt>
                <c:pt idx="127">
                  <c:v>201.31884561538101</c:v>
                </c:pt>
                <c:pt idx="128">
                  <c:v>201.47995034806101</c:v>
                </c:pt>
                <c:pt idx="129">
                  <c:v>201.62920670091799</c:v>
                </c:pt>
                <c:pt idx="130">
                  <c:v>201.76784534678501</c:v>
                </c:pt>
                <c:pt idx="131">
                  <c:v>201.89693476267001</c:v>
                </c:pt>
                <c:pt idx="132">
                  <c:v>202.01740675926601</c:v>
                </c:pt>
                <c:pt idx="133">
                  <c:v>202.13007740008999</c:v>
                </c:pt>
                <c:pt idx="134">
                  <c:v>202.23566421172001</c:v>
                </c:pt>
                <c:pt idx="135">
                  <c:v>202.33480048974801</c:v>
                </c:pt>
                <c:pt idx="136">
                  <c:v>202.42804715495299</c:v>
                </c:pt>
                <c:pt idx="137">
                  <c:v>202.515902724922</c:v>
                </c:pt>
                <c:pt idx="138">
                  <c:v>202.59881167310601</c:v>
                </c:pt>
                <c:pt idx="139">
                  <c:v>202.67717148816499</c:v>
                </c:pt>
                <c:pt idx="140">
                  <c:v>202.75133868682599</c:v>
                </c:pt>
                <c:pt idx="141">
                  <c:v>202.82163389769801</c:v>
                </c:pt>
                <c:pt idx="142">
                  <c:v>202.88834623621</c:v>
                </c:pt>
              </c:numCache>
            </c:numRef>
          </c:yVal>
          <c:smooth val="0"/>
        </c:ser>
        <c:ser>
          <c:idx val="4"/>
          <c:order val="4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Logistic'!$A$117:$A$118</c:f>
              <c:numCache>
                <c:formatCode>General</c:formatCode>
                <c:ptCount val="2"/>
                <c:pt idx="0">
                  <c:v>-7</c:v>
                </c:pt>
                <c:pt idx="1">
                  <c:v>7</c:v>
                </c:pt>
              </c:numCache>
            </c:numRef>
          </c:xVal>
          <c:yVal>
            <c:numRef>
              <c:f>'Scanner 1 - Logistic'!$B$117:$B$118</c:f>
              <c:numCache>
                <c:formatCode>0.00</c:formatCode>
                <c:ptCount val="2"/>
                <c:pt idx="0">
                  <c:v>75.086418031008705</c:v>
                </c:pt>
                <c:pt idx="1">
                  <c:v>75.086418031008705</c:v>
                </c:pt>
              </c:numCache>
            </c:numRef>
          </c:yVal>
          <c:smooth val="0"/>
        </c:ser>
        <c:ser>
          <c:idx val="5"/>
          <c:order val="5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Logistic'!$A$120:$A$121</c:f>
              <c:numCache>
                <c:formatCode>General</c:formatCode>
                <c:ptCount val="2"/>
                <c:pt idx="0">
                  <c:v>-7</c:v>
                </c:pt>
                <c:pt idx="1">
                  <c:v>7</c:v>
                </c:pt>
              </c:numCache>
            </c:numRef>
          </c:xVal>
          <c:yVal>
            <c:numRef>
              <c:f>'Scanner 1 - Logistic'!$B$120:$B$121</c:f>
              <c:numCache>
                <c:formatCode>0.00</c:formatCode>
                <c:ptCount val="2"/>
                <c:pt idx="0">
                  <c:v>200.76299932139801</c:v>
                </c:pt>
                <c:pt idx="1">
                  <c:v>200.76299932139801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16032"/>
        <c:axId val="171117952"/>
      </c:scatterChart>
      <c:valAx>
        <c:axId val="17111603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ln(OD600)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1117952"/>
        <c:crosses val="autoZero"/>
        <c:crossBetween val="midCat"/>
        <c:majorUnit val="1.75"/>
      </c:valAx>
      <c:valAx>
        <c:axId val="171117952"/>
        <c:scaling>
          <c:orientation val="minMax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 w="15875">
            <a:solidFill>
              <a:schemeClr val="tx1"/>
            </a:solidFill>
          </a:ln>
        </c:spPr>
        <c:crossAx val="171116032"/>
        <c:crossesAt val="-7"/>
        <c:crossBetween val="midCat"/>
        <c:majorUnit val="25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xVal>
            <c:numRef>
              <c:f>'Scanner 2 - All data'!$B$62:$B$84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2 - All data'!$D$62:$D$84</c:f>
              <c:numCache>
                <c:formatCode>0.00</c:formatCode>
                <c:ptCount val="23"/>
                <c:pt idx="0">
                  <c:v>1.3618735768735254E-14</c:v>
                </c:pt>
                <c:pt idx="1">
                  <c:v>9.2818125000000133</c:v>
                </c:pt>
                <c:pt idx="2">
                  <c:v>16.41337916666668</c:v>
                </c:pt>
                <c:pt idx="3">
                  <c:v>24.805912500000019</c:v>
                </c:pt>
                <c:pt idx="4">
                  <c:v>39.450654166666681</c:v>
                </c:pt>
                <c:pt idx="5">
                  <c:v>60.446254166666677</c:v>
                </c:pt>
                <c:pt idx="6">
                  <c:v>91.540562500000021</c:v>
                </c:pt>
                <c:pt idx="7">
                  <c:v>103.36512083333336</c:v>
                </c:pt>
                <c:pt idx="8">
                  <c:v>113.07127916666668</c:v>
                </c:pt>
                <c:pt idx="9">
                  <c:v>118.2489125</c:v>
                </c:pt>
                <c:pt idx="10">
                  <c:v>121.34977083333337</c:v>
                </c:pt>
                <c:pt idx="11">
                  <c:v>124.85855416666669</c:v>
                </c:pt>
                <c:pt idx="12">
                  <c:v>131.5427541666667</c:v>
                </c:pt>
                <c:pt idx="13">
                  <c:v>131.97477916666668</c:v>
                </c:pt>
                <c:pt idx="14">
                  <c:v>133.30154583333334</c:v>
                </c:pt>
                <c:pt idx="15">
                  <c:v>133.6524125</c:v>
                </c:pt>
                <c:pt idx="16">
                  <c:v>133.96820416666671</c:v>
                </c:pt>
                <c:pt idx="17">
                  <c:v>134.89800416666671</c:v>
                </c:pt>
                <c:pt idx="18">
                  <c:v>139.6458375</c:v>
                </c:pt>
                <c:pt idx="19">
                  <c:v>139.10855416666666</c:v>
                </c:pt>
                <c:pt idx="20">
                  <c:v>140.15022916666669</c:v>
                </c:pt>
                <c:pt idx="21">
                  <c:v>140.27522916666666</c:v>
                </c:pt>
                <c:pt idx="22">
                  <c:v>140.75111250000003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data'!$G$99:$G$219</c:f>
              <c:numCache>
                <c:formatCode>0.00</c:formatCode>
                <c:ptCount val="121"/>
                <c:pt idx="0">
                  <c:v>0</c:v>
                </c:pt>
                <c:pt idx="1">
                  <c:v>14.555513166647104</c:v>
                </c:pt>
                <c:pt idx="2">
                  <c:v>26.517108030081623</c:v>
                </c:pt>
                <c:pt idx="3">
                  <c:v>36.521443531760319</c:v>
                </c:pt>
                <c:pt idx="4">
                  <c:v>45.012584324046351</c:v>
                </c:pt>
                <c:pt idx="5">
                  <c:v>52.309706949405182</c:v>
                </c:pt>
                <c:pt idx="6">
                  <c:v>58.648119925375106</c:v>
                </c:pt>
                <c:pt idx="7">
                  <c:v>64.205112557634934</c:v>
                </c:pt>
                <c:pt idx="8">
                  <c:v>69.116798662238438</c:v>
                </c:pt>
                <c:pt idx="9">
                  <c:v>73.489414360032484</c:v>
                </c:pt>
                <c:pt idx="10">
                  <c:v>77.407089497887924</c:v>
                </c:pt>
                <c:pt idx="11">
                  <c:v>80.937313329509266</c:v>
                </c:pt>
                <c:pt idx="12">
                  <c:v>84.134854967299333</c:v>
                </c:pt>
                <c:pt idx="13">
                  <c:v>87.044625339741174</c:v>
                </c:pt>
                <c:pt idx="14">
                  <c:v>89.703799714074108</c:v>
                </c:pt>
                <c:pt idx="15">
                  <c:v>92.143414469012669</c:v>
                </c:pt>
                <c:pt idx="16">
                  <c:v>94.38958402715005</c:v>
                </c:pt>
                <c:pt idx="17">
                  <c:v>96.464439342861937</c:v>
                </c:pt>
                <c:pt idx="18">
                  <c:v>98.386859544205592</c:v>
                </c:pt>
                <c:pt idx="19">
                  <c:v>100.17304803208754</c:v>
                </c:pt>
                <c:pt idx="20">
                  <c:v>101.83699029524891</c:v>
                </c:pt>
                <c:pt idx="21">
                  <c:v>103.3908208372487</c:v>
                </c:pt>
                <c:pt idx="22">
                  <c:v>104.84511959209296</c:v>
                </c:pt>
                <c:pt idx="23">
                  <c:v>106.20915314621945</c:v>
                </c:pt>
                <c:pt idx="24">
                  <c:v>107.49107239606536</c:v>
                </c:pt>
                <c:pt idx="25">
                  <c:v>108.69807555197121</c:v>
                </c:pt>
                <c:pt idx="26">
                  <c:v>109.83654337531372</c:v>
                </c:pt>
                <c:pt idx="27">
                  <c:v>110.91215201475315</c:v>
                </c:pt>
                <c:pt idx="28">
                  <c:v>111.92996765423344</c:v>
                </c:pt>
                <c:pt idx="29">
                  <c:v>112.89452630367217</c:v>
                </c:pt>
                <c:pt idx="30">
                  <c:v>113.80990138388897</c:v>
                </c:pt>
                <c:pt idx="31">
                  <c:v>114.67976122994919</c:v>
                </c:pt>
                <c:pt idx="32">
                  <c:v>115.50741822486586</c:v>
                </c:pt>
                <c:pt idx="33">
                  <c:v>116.29587095123962</c:v>
                </c:pt>
                <c:pt idx="34">
                  <c:v>117.04784049159241</c:v>
                </c:pt>
                <c:pt idx="35">
                  <c:v>117.76580180359453</c:v>
                </c:pt>
                <c:pt idx="36">
                  <c:v>118.45201093253846</c:v>
                </c:pt>
                <c:pt idx="37">
                  <c:v>119.10852869146828</c:v>
                </c:pt>
                <c:pt idx="38">
                  <c:v>119.73724133257664</c:v>
                </c:pt>
                <c:pt idx="39">
                  <c:v>120.33987864661529</c:v>
                </c:pt>
                <c:pt idx="40">
                  <c:v>120.91802985608295</c:v>
                </c:pt>
                <c:pt idx="41">
                  <c:v>121.47315760969121</c:v>
                </c:pt>
                <c:pt idx="42">
                  <c:v>122.00661033758405</c:v>
                </c:pt>
                <c:pt idx="43">
                  <c:v>122.51963318703707</c:v>
                </c:pt>
                <c:pt idx="44">
                  <c:v>123.01337772533576</c:v>
                </c:pt>
                <c:pt idx="45">
                  <c:v>123.48891056898574</c:v>
                </c:pt>
                <c:pt idx="46">
                  <c:v>123.94722107535293</c:v>
                </c:pt>
                <c:pt idx="47">
                  <c:v>124.389228213465</c:v>
                </c:pt>
                <c:pt idx="48">
                  <c:v>124.81578671438659</c:v>
                </c:pt>
                <c:pt idx="49">
                  <c:v>125.22769258778349</c:v>
                </c:pt>
                <c:pt idx="50">
                  <c:v>125.62568807959099</c:v>
                </c:pt>
                <c:pt idx="51">
                  <c:v>126.01046613574927</c:v>
                </c:pt>
                <c:pt idx="52">
                  <c:v>126.3826744284809</c:v>
                </c:pt>
                <c:pt idx="53">
                  <c:v>126.74291899432363</c:v>
                </c:pt>
                <c:pt idx="54">
                  <c:v>127.09176752690486</c:v>
                </c:pt>
                <c:pt idx="55">
                  <c:v>127.42975236208947</c:v>
                </c:pt>
                <c:pt idx="56">
                  <c:v>127.75737318851689</c:v>
                </c:pt>
                <c:pt idx="57">
                  <c:v>128.07509951255457</c:v>
                </c:pt>
                <c:pt idx="58">
                  <c:v>128.38337290324117</c:v>
                </c:pt>
                <c:pt idx="59">
                  <c:v>128.68260903979314</c:v>
                </c:pt>
                <c:pt idx="60">
                  <c:v>128.97319958164073</c:v>
                </c:pt>
                <c:pt idx="61">
                  <c:v>129.25551387868327</c:v>
                </c:pt>
                <c:pt idx="62">
                  <c:v>129.52990053746834</c:v>
                </c:pt>
                <c:pt idx="63">
                  <c:v>129.79668885725837</c:v>
                </c:pt>
                <c:pt idx="64">
                  <c:v>130.0561901484237</c:v>
                </c:pt>
                <c:pt idx="65">
                  <c:v>130.3086989442597</c:v>
                </c:pt>
                <c:pt idx="66">
                  <c:v>130.55449411614563</c:v>
                </c:pt>
                <c:pt idx="67">
                  <c:v>130.79383990092202</c:v>
                </c:pt>
                <c:pt idx="68">
                  <c:v>131.02698684844373</c:v>
                </c:pt>
                <c:pt idx="69">
                  <c:v>131.25417269645166</c:v>
                </c:pt>
                <c:pt idx="70">
                  <c:v>131.47562317918579</c:v>
                </c:pt>
                <c:pt idx="71">
                  <c:v>131.69155277552017</c:v>
                </c:pt>
                <c:pt idx="72">
                  <c:v>131.90216540183297</c:v>
                </c:pt>
                <c:pt idx="73">
                  <c:v>132.10765505431581</c:v>
                </c:pt>
                <c:pt idx="74">
                  <c:v>132.30820640497555</c:v>
                </c:pt>
                <c:pt idx="75">
                  <c:v>132.50399535517698</c:v>
                </c:pt>
                <c:pt idx="76">
                  <c:v>132.69518955021425</c:v>
                </c:pt>
                <c:pt idx="77">
                  <c:v>132.88194885807465</c:v>
                </c:pt>
                <c:pt idx="78">
                  <c:v>133.06442581526846</c:v>
                </c:pt>
                <c:pt idx="79">
                  <c:v>133.24276604233825</c:v>
                </c:pt>
                <c:pt idx="80">
                  <c:v>133.41710863142603</c:v>
                </c:pt>
                <c:pt idx="81">
                  <c:v>133.58758650806669</c:v>
                </c:pt>
                <c:pt idx="82">
                  <c:v>133.7543267691849</c:v>
                </c:pt>
                <c:pt idx="83">
                  <c:v>133.91745099910216</c:v>
                </c:pt>
                <c:pt idx="84">
                  <c:v>134.07707556520506</c:v>
                </c:pt>
                <c:pt idx="85">
                  <c:v>134.23331189478554</c:v>
                </c:pt>
                <c:pt idx="86">
                  <c:v>134.38626673443753</c:v>
                </c:pt>
                <c:pt idx="87">
                  <c:v>134.53604239327893</c:v>
                </c:pt>
                <c:pt idx="88">
                  <c:v>134.68273697116314</c:v>
                </c:pt>
                <c:pt idx="89">
                  <c:v>134.82644457295046</c:v>
                </c:pt>
                <c:pt idx="90">
                  <c:v>134.96725550982234</c:v>
                </c:pt>
                <c:pt idx="91">
                  <c:v>135.10525648854352</c:v>
                </c:pt>
                <c:pt idx="92">
                  <c:v>135.2405307895059</c:v>
                </c:pt>
                <c:pt idx="93">
                  <c:v>135.37315843432188</c:v>
                </c:pt>
                <c:pt idx="94">
                  <c:v>135.503216343676</c:v>
                </c:pt>
                <c:pt idx="95">
                  <c:v>135.63077848608941</c:v>
                </c:pt>
                <c:pt idx="96">
                  <c:v>135.75591601820139</c:v>
                </c:pt>
                <c:pt idx="97">
                  <c:v>135.87869741712703</c:v>
                </c:pt>
                <c:pt idx="98">
                  <c:v>135.99918860540856</c:v>
                </c:pt>
                <c:pt idx="99">
                  <c:v>136.11745306903907</c:v>
                </c:pt>
                <c:pt idx="100">
                  <c:v>136.2335519690028</c:v>
                </c:pt>
                <c:pt idx="101">
                  <c:v>137.28742321099656</c:v>
                </c:pt>
                <c:pt idx="102">
                  <c:v>138.17818527380618</c:v>
                </c:pt>
                <c:pt idx="103">
                  <c:v>138.94098524092317</c:v>
                </c:pt>
                <c:pt idx="104">
                  <c:v>139.60154882497849</c:v>
                </c:pt>
                <c:pt idx="105">
                  <c:v>140.17913891729074</c:v>
                </c:pt>
                <c:pt idx="106">
                  <c:v>140.68846514772241</c:v>
                </c:pt>
                <c:pt idx="107">
                  <c:v>141.14095416431391</c:v>
                </c:pt>
                <c:pt idx="108">
                  <c:v>141.54561712436345</c:v>
                </c:pt>
                <c:pt idx="109">
                  <c:v>141.90965592291644</c:v>
                </c:pt>
                <c:pt idx="110">
                  <c:v>142.23889556969891</c:v>
                </c:pt>
                <c:pt idx="111">
                  <c:v>142.53809822700924</c:v>
                </c:pt>
                <c:pt idx="112">
                  <c:v>142.81119504691506</c:v>
                </c:pt>
                <c:pt idx="113">
                  <c:v>143.0614598608494</c:v>
                </c:pt>
                <c:pt idx="114">
                  <c:v>143.29164105370776</c:v>
                </c:pt>
                <c:pt idx="115">
                  <c:v>143.50406291421896</c:v>
                </c:pt>
                <c:pt idx="116">
                  <c:v>143.70070439799304</c:v>
                </c:pt>
                <c:pt idx="117">
                  <c:v>143.88326096579505</c:v>
                </c:pt>
                <c:pt idx="118">
                  <c:v>144.05319359331284</c:v>
                </c:pt>
                <c:pt idx="119">
                  <c:v>144.21176795351155</c:v>
                </c:pt>
                <c:pt idx="120">
                  <c:v>144.36008599624608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data'!$H$99:$H$219</c:f>
              <c:numCache>
                <c:formatCode>0.00</c:formatCode>
                <c:ptCount val="121"/>
                <c:pt idx="0">
                  <c:v>0</c:v>
                </c:pt>
                <c:pt idx="1">
                  <c:v>13.445502124477999</c:v>
                </c:pt>
                <c:pt idx="2">
                  <c:v>24.643982819994317</c:v>
                </c:pt>
                <c:pt idx="3">
                  <c:v>34.115289109613336</c:v>
                </c:pt>
                <c:pt idx="4">
                  <c:v>42.230393630883341</c:v>
                </c:pt>
                <c:pt idx="5">
                  <c:v>49.26112751713724</c:v>
                </c:pt>
                <c:pt idx="6">
                  <c:v>55.411225371694826</c:v>
                </c:pt>
                <c:pt idx="7">
                  <c:v>60.836392140221847</c:v>
                </c:pt>
                <c:pt idx="8">
                  <c:v>65.65766888921047</c:v>
                </c:pt>
                <c:pt idx="9">
                  <c:v>69.970570557904622</c:v>
                </c:pt>
                <c:pt idx="10">
                  <c:v>73.851477908991654</c:v>
                </c:pt>
                <c:pt idx="11">
                  <c:v>77.362200368190628</c:v>
                </c:pt>
                <c:pt idx="12">
                  <c:v>80.553292606316631</c:v>
                </c:pt>
                <c:pt idx="13">
                  <c:v>83.466504697963202</c:v>
                </c:pt>
                <c:pt idx="14">
                  <c:v>86.13661890734916</c:v>
                </c:pt>
                <c:pt idx="15">
                  <c:v>88.592845069971247</c:v>
                </c:pt>
                <c:pt idx="16">
                  <c:v>90.859893558846863</c:v>
                </c:pt>
                <c:pt idx="17">
                  <c:v>92.958809525575333</c:v>
                </c:pt>
                <c:pt idx="18">
                  <c:v>94.907628167080247</c:v>
                </c:pt>
                <c:pt idx="19">
                  <c:v>96.721894267348816</c:v>
                </c:pt>
                <c:pt idx="20">
                  <c:v>98.415077717786659</c:v>
                </c:pt>
                <c:pt idx="21">
                  <c:v>99.998908529615022</c:v>
                </c:pt>
                <c:pt idx="22">
                  <c:v>101.48364896738553</c:v>
                </c:pt>
                <c:pt idx="23">
                  <c:v>102.87831615474681</c:v>
                </c:pt>
                <c:pt idx="24">
                  <c:v>104.19086535913847</c:v>
                </c:pt>
                <c:pt idx="25">
                  <c:v>105.42834182695883</c:v>
                </c:pt>
                <c:pt idx="26">
                  <c:v>106.59700728993478</c:v>
                </c:pt>
                <c:pt idx="27">
                  <c:v>107.70244593885423</c:v>
                </c:pt>
                <c:pt idx="28">
                  <c:v>108.74965365023679</c:v>
                </c:pt>
                <c:pt idx="29">
                  <c:v>109.74311347434009</c:v>
                </c:pt>
                <c:pt idx="30">
                  <c:v>110.68685979072946</c:v>
                </c:pt>
                <c:pt idx="31">
                  <c:v>111.58453306775631</c:v>
                </c:pt>
                <c:pt idx="32">
                  <c:v>112.43942679317756</c:v>
                </c:pt>
                <c:pt idx="33">
                  <c:v>113.25452785134777</c:v>
                </c:pt>
                <c:pt idx="34">
                  <c:v>114.0325513903483</c:v>
                </c:pt>
                <c:pt idx="35">
                  <c:v>114.77597103679554</c:v>
                </c:pt>
                <c:pt idx="36">
                  <c:v>115.48704516679211</c:v>
                </c:pt>
                <c:pt idx="37">
                  <c:v>116.16783982081188</c:v>
                </c:pt>
                <c:pt idx="38">
                  <c:v>116.82024875227758</c:v>
                </c:pt>
                <c:pt idx="39">
                  <c:v>117.44601101957629</c:v>
                </c:pt>
                <c:pt idx="40">
                  <c:v>118.0467264656556</c:v>
                </c:pt>
                <c:pt idx="41">
                  <c:v>118.62386937532619</c:v>
                </c:pt>
                <c:pt idx="42">
                  <c:v>119.17880055573302</c:v>
                </c:pt>
                <c:pt idx="43">
                  <c:v>119.71277804838448</c:v>
                </c:pt>
                <c:pt idx="44">
                  <c:v>120.226966650237</c:v>
                </c:pt>
                <c:pt idx="45">
                  <c:v>120.72244639549989</c:v>
                </c:pt>
                <c:pt idx="46">
                  <c:v>121.20022012814603</c:v>
                </c:pt>
                <c:pt idx="47">
                  <c:v>121.66122027686011</c:v>
                </c:pt>
                <c:pt idx="48">
                  <c:v>122.10631492873581</c:v>
                </c:pt>
                <c:pt idx="49">
                  <c:v>122.53631328496763</c:v>
                </c:pt>
                <c:pt idx="50">
                  <c:v>122.95197057067674</c:v>
                </c:pt>
                <c:pt idx="51">
                  <c:v>123.35399246154502</c:v>
                </c:pt>
                <c:pt idx="52">
                  <c:v>123.7430390818398</c:v>
                </c:pt>
                <c:pt idx="53">
                  <c:v>124.11972862147714</c:v>
                </c:pt>
                <c:pt idx="54">
                  <c:v>124.48464061381266</c:v>
                </c:pt>
                <c:pt idx="55">
                  <c:v>124.83831891071522</c:v>
                </c:pt>
                <c:pt idx="56">
                  <c:v>125.18127438704573</c:v>
                </c:pt>
                <c:pt idx="57">
                  <c:v>125.51398740282586</c:v>
                </c:pt>
                <c:pt idx="58">
                  <c:v>125.83691004805246</c:v>
                </c:pt>
                <c:pt idx="59">
                  <c:v>126.15046819221836</c:v>
                </c:pt>
                <c:pt idx="60">
                  <c:v>126.45506335807819</c:v>
                </c:pt>
                <c:pt idx="61">
                  <c:v>126.75107443699501</c:v>
                </c:pt>
                <c:pt idx="62">
                  <c:v>127.03885926127664</c:v>
                </c:pt>
                <c:pt idx="63">
                  <c:v>127.31875604722109</c:v>
                </c:pt>
                <c:pt idx="64">
                  <c:v>127.59108472110687</c:v>
                </c:pt>
                <c:pt idx="65">
                  <c:v>127.85614813905778</c:v>
                </c:pt>
                <c:pt idx="66">
                  <c:v>128.11423321056137</c:v>
                </c:pt>
                <c:pt idx="67">
                  <c:v>128.3656119344034</c:v>
                </c:pt>
                <c:pt idx="68">
                  <c:v>128.61054235488166</c:v>
                </c:pt>
                <c:pt idx="69">
                  <c:v>128.84926944536605</c:v>
                </c:pt>
                <c:pt idx="70">
                  <c:v>129.08202592556466</c:v>
                </c:pt>
                <c:pt idx="71">
                  <c:v>129.3090330182271</c:v>
                </c:pt>
                <c:pt idx="72">
                  <c:v>129.53050115045738</c:v>
                </c:pt>
                <c:pt idx="73">
                  <c:v>129.74663060430964</c:v>
                </c:pt>
                <c:pt idx="74">
                  <c:v>129.95761212089454</c:v>
                </c:pt>
                <c:pt idx="75">
                  <c:v>130.16362746182654</c:v>
                </c:pt>
                <c:pt idx="76">
                  <c:v>130.36484993148565</c:v>
                </c:pt>
                <c:pt idx="77">
                  <c:v>130.5614448632476</c:v>
                </c:pt>
                <c:pt idx="78">
                  <c:v>130.75357007254959</c:v>
                </c:pt>
                <c:pt idx="79">
                  <c:v>130.9413762794012</c:v>
                </c:pt>
                <c:pt idx="80">
                  <c:v>131.12500750271764</c:v>
                </c:pt>
                <c:pt idx="81">
                  <c:v>131.30460142864368</c:v>
                </c:pt>
                <c:pt idx="82">
                  <c:v>131.48028975484792</c:v>
                </c:pt>
                <c:pt idx="83">
                  <c:v>131.6521985125969</c:v>
                </c:pt>
                <c:pt idx="84">
                  <c:v>131.8204483682639</c:v>
                </c:pt>
                <c:pt idx="85">
                  <c:v>131.98515490578873</c:v>
                </c:pt>
                <c:pt idx="86">
                  <c:v>132.14642889147774</c:v>
                </c:pt>
                <c:pt idx="87">
                  <c:v>132.30437652241889</c:v>
                </c:pt>
                <c:pt idx="88">
                  <c:v>132.45909965968272</c:v>
                </c:pt>
                <c:pt idx="89">
                  <c:v>132.61069604738532</c:v>
                </c:pt>
                <c:pt idx="90">
                  <c:v>132.75925951860307</c:v>
                </c:pt>
                <c:pt idx="91">
                  <c:v>132.90488018905111</c:v>
                </c:pt>
                <c:pt idx="92">
                  <c:v>133.04764463936513</c:v>
                </c:pt>
                <c:pt idx="93">
                  <c:v>133.18763608676144</c:v>
                </c:pt>
                <c:pt idx="94">
                  <c:v>133.32493454679062</c:v>
                </c:pt>
                <c:pt idx="95">
                  <c:v>133.45961698584512</c:v>
                </c:pt>
                <c:pt idx="96">
                  <c:v>133.59175746503169</c:v>
                </c:pt>
                <c:pt idx="97">
                  <c:v>133.72142727597381</c:v>
                </c:pt>
                <c:pt idx="98">
                  <c:v>133.84869506906713</c:v>
                </c:pt>
                <c:pt idx="99">
                  <c:v>133.97362697467315</c:v>
                </c:pt>
                <c:pt idx="100">
                  <c:v>134.09628671769997</c:v>
                </c:pt>
                <c:pt idx="101">
                  <c:v>135.21041549620981</c:v>
                </c:pt>
                <c:pt idx="102">
                  <c:v>136.15309685351866</c:v>
                </c:pt>
                <c:pt idx="103">
                  <c:v>136.96107807960996</c:v>
                </c:pt>
                <c:pt idx="104">
                  <c:v>137.66130505696572</c:v>
                </c:pt>
                <c:pt idx="105">
                  <c:v>138.27398582461174</c:v>
                </c:pt>
                <c:pt idx="106">
                  <c:v>138.81457267687802</c:v>
                </c:pt>
                <c:pt idx="107">
                  <c:v>139.29508344289022</c:v>
                </c:pt>
                <c:pt idx="108">
                  <c:v>139.72500544830325</c:v>
                </c:pt>
                <c:pt idx="109">
                  <c:v>140.11192824430381</c:v>
                </c:pt>
                <c:pt idx="110">
                  <c:v>140.4619955288297</c:v>
                </c:pt>
                <c:pt idx="111">
                  <c:v>140.78023379828102</c:v>
                </c:pt>
                <c:pt idx="112">
                  <c:v>141.07079525184872</c:v>
                </c:pt>
                <c:pt idx="113">
                  <c:v>141.33713996151144</c:v>
                </c:pt>
                <c:pt idx="114">
                  <c:v>141.58217431553075</c:v>
                </c:pt>
                <c:pt idx="115">
                  <c:v>141.80835750944155</c:v>
                </c:pt>
                <c:pt idx="116">
                  <c:v>142.01778436952017</c:v>
                </c:pt>
                <c:pt idx="117">
                  <c:v>142.21225042629965</c:v>
                </c:pt>
                <c:pt idx="118">
                  <c:v>142.39330352308568</c:v>
                </c:pt>
                <c:pt idx="119">
                  <c:v>142.56228510164772</c:v>
                </c:pt>
                <c:pt idx="120">
                  <c:v>142.72036349629025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data'!$I$99:$I$219</c:f>
              <c:numCache>
                <c:formatCode>0.00</c:formatCode>
                <c:ptCount val="121"/>
                <c:pt idx="0">
                  <c:v>0</c:v>
                </c:pt>
                <c:pt idx="1">
                  <c:v>15.839937962904349</c:v>
                </c:pt>
                <c:pt idx="2">
                  <c:v>28.656467713920328</c:v>
                </c:pt>
                <c:pt idx="3">
                  <c:v>39.239802408043076</c:v>
                </c:pt>
                <c:pt idx="4">
                  <c:v>48.126845218060296</c:v>
                </c:pt>
                <c:pt idx="5">
                  <c:v>55.695159591043314</c:v>
                </c:pt>
                <c:pt idx="6">
                  <c:v>62.217996712298486</c:v>
                </c:pt>
                <c:pt idx="7">
                  <c:v>67.897992014575337</c:v>
                </c:pt>
                <c:pt idx="8">
                  <c:v>72.888592200604421</c:v>
                </c:pt>
                <c:pt idx="9">
                  <c:v>77.308126694968578</c:v>
                </c:pt>
                <c:pt idx="10">
                  <c:v>81.249309997727039</c:v>
                </c:pt>
                <c:pt idx="11">
                  <c:v>84.785816964606582</c:v>
                </c:pt>
                <c:pt idx="12">
                  <c:v>87.976931566250926</c:v>
                </c:pt>
                <c:pt idx="13">
                  <c:v>90.870897002542108</c:v>
                </c:pt>
                <c:pt idx="14">
                  <c:v>93.507371586692869</c:v>
                </c:pt>
                <c:pt idx="15">
                  <c:v>95.919257012888536</c:v>
                </c:pt>
                <c:pt idx="16">
                  <c:v>98.13407848616319</c:v>
                </c:pt>
                <c:pt idx="17">
                  <c:v>100.17503983797913</c:v>
                </c:pt>
                <c:pt idx="18">
                  <c:v>102.06183955102686</c:v>
                </c:pt>
                <c:pt idx="19">
                  <c:v>103.81130860100005</c:v>
                </c:pt>
                <c:pt idx="20">
                  <c:v>105.43791391309843</c:v>
                </c:pt>
                <c:pt idx="21">
                  <c:v>106.9541593448718</c:v>
                </c:pt>
                <c:pt idx="22">
                  <c:v>108.37090773077149</c:v>
                </c:pt>
                <c:pt idx="23">
                  <c:v>109.69764154240076</c:v>
                </c:pt>
                <c:pt idx="24">
                  <c:v>110.94267539457235</c:v>
                </c:pt>
                <c:pt idx="25">
                  <c:v>112.11333046579564</c:v>
                </c:pt>
                <c:pt idx="26">
                  <c:v>113.21607856558636</c:v>
                </c:pt>
                <c:pt idx="27">
                  <c:v>114.25666183740999</c:v>
                </c:pt>
                <c:pt idx="28">
                  <c:v>115.24019277266969</c:v>
                </c:pt>
                <c:pt idx="29">
                  <c:v>116.1712382131479</c:v>
                </c:pt>
                <c:pt idx="30">
                  <c:v>117.05389025474162</c:v>
                </c:pt>
                <c:pt idx="31">
                  <c:v>117.89182637506268</c:v>
                </c:pt>
                <c:pt idx="32">
                  <c:v>118.6883606484478</c:v>
                </c:pt>
                <c:pt idx="33">
                  <c:v>119.44648755249744</c:v>
                </c:pt>
                <c:pt idx="34">
                  <c:v>120.16891958698815</c:v>
                </c:pt>
                <c:pt idx="35">
                  <c:v>120.85811970136757</c:v>
                </c:pt>
                <c:pt idx="36">
                  <c:v>121.51632934786029</c:v>
                </c:pt>
                <c:pt idx="37">
                  <c:v>122.14559283348945</c:v>
                </c:pt>
                <c:pt idx="38">
                  <c:v>122.74777852842836</c:v>
                </c:pt>
                <c:pt idx="39">
                  <c:v>123.32459739417247</c:v>
                </c:pt>
                <c:pt idx="40">
                  <c:v>123.87761921853533</c:v>
                </c:pt>
                <c:pt idx="41">
                  <c:v>124.4082868818995</c:v>
                </c:pt>
                <c:pt idx="42">
                  <c:v>124.91792892773513</c:v>
                </c:pt>
                <c:pt idx="43">
                  <c:v>125.40777066797206</c:v>
                </c:pt>
                <c:pt idx="44">
                  <c:v>125.87894401865917</c:v>
                </c:pt>
                <c:pt idx="45">
                  <c:v>126.33249623210952</c:v>
                </c:pt>
                <c:pt idx="46">
                  <c:v>126.76939766732379</c:v>
                </c:pt>
                <c:pt idx="47">
                  <c:v>127.19054872003777</c:v>
                </c:pt>
                <c:pt idx="48">
                  <c:v>127.5967860165515</c:v>
                </c:pt>
                <c:pt idx="49">
                  <c:v>127.98888796100086</c:v>
                </c:pt>
                <c:pt idx="50">
                  <c:v>128.36757971346586</c:v>
                </c:pt>
                <c:pt idx="51">
                  <c:v>128.73353766590111</c:v>
                </c:pt>
                <c:pt idx="52">
                  <c:v>129.08739347401212</c:v>
                </c:pt>
                <c:pt idx="53">
                  <c:v>129.42973769563844</c:v>
                </c:pt>
                <c:pt idx="54">
                  <c:v>129.7611230797302</c:v>
                </c:pt>
                <c:pt idx="55">
                  <c:v>130.08206754444834</c:v>
                </c:pt>
                <c:pt idx="56">
                  <c:v>130.39305687813865</c:v>
                </c:pt>
                <c:pt idx="57">
                  <c:v>130.69454719280614</c:v>
                </c:pt>
                <c:pt idx="58">
                  <c:v>130.98696715615043</c:v>
                </c:pt>
                <c:pt idx="59">
                  <c:v>131.27072002513404</c:v>
                </c:pt>
                <c:pt idx="60">
                  <c:v>131.54618550137121</c:v>
                </c:pt>
                <c:pt idx="61">
                  <c:v>131.81372142628911</c:v>
                </c:pt>
                <c:pt idx="62">
                  <c:v>132.07366533197498</c:v>
                </c:pt>
                <c:pt idx="63">
                  <c:v>132.32633586184318</c:v>
                </c:pt>
                <c:pt idx="64">
                  <c:v>132.57203407369389</c:v>
                </c:pt>
                <c:pt idx="65">
                  <c:v>132.81104463636831</c:v>
                </c:pt>
                <c:pt idx="66">
                  <c:v>133.04363693000099</c:v>
                </c:pt>
                <c:pt idx="67">
                  <c:v>133.27006605880902</c:v>
                </c:pt>
                <c:pt idx="68">
                  <c:v>133.49057378442484</c:v>
                </c:pt>
                <c:pt idx="69">
                  <c:v>133.70538938695012</c:v>
                </c:pt>
                <c:pt idx="70">
                  <c:v>133.91473046017873</c:v>
                </c:pt>
                <c:pt idx="71">
                  <c:v>134.11880364678615</c:v>
                </c:pt>
                <c:pt idx="72">
                  <c:v>134.31780531870743</c:v>
                </c:pt>
                <c:pt idx="73">
                  <c:v>134.51192220741251</c:v>
                </c:pt>
                <c:pt idx="74">
                  <c:v>134.70133198833145</c:v>
                </c:pt>
                <c:pt idx="75">
                  <c:v>134.8862038232736</c:v>
                </c:pt>
                <c:pt idx="76">
                  <c:v>135.06669886432238</c:v>
                </c:pt>
                <c:pt idx="77">
                  <c:v>135.24297072235962</c:v>
                </c:pt>
                <c:pt idx="78">
                  <c:v>135.41516590308308</c:v>
                </c:pt>
                <c:pt idx="79">
                  <c:v>135.58342421311824</c:v>
                </c:pt>
                <c:pt idx="80">
                  <c:v>135.74787913859006</c:v>
                </c:pt>
                <c:pt idx="81">
                  <c:v>135.90865819830972</c:v>
                </c:pt>
                <c:pt idx="82">
                  <c:v>136.06588327353992</c:v>
                </c:pt>
                <c:pt idx="83">
                  <c:v>136.21967091613084</c:v>
                </c:pt>
                <c:pt idx="84">
                  <c:v>136.37013263666464</c:v>
                </c:pt>
                <c:pt idx="85">
                  <c:v>136.51737517410476</c:v>
                </c:pt>
                <c:pt idx="86">
                  <c:v>136.66150074832075</c:v>
                </c:pt>
                <c:pt idx="87">
                  <c:v>136.80260729674418</c:v>
                </c:pt>
                <c:pt idx="88">
                  <c:v>136.9407886963065</c:v>
                </c:pt>
                <c:pt idx="89">
                  <c:v>137.07613497171673</c:v>
                </c:pt>
                <c:pt idx="90">
                  <c:v>137.20873249104878</c:v>
                </c:pt>
                <c:pt idx="91">
                  <c:v>137.33866414953224</c:v>
                </c:pt>
                <c:pt idx="92">
                  <c:v>137.46600954236837</c:v>
                </c:pt>
                <c:pt idx="93">
                  <c:v>137.59084512732784</c:v>
                </c:pt>
                <c:pt idx="94">
                  <c:v>137.71324437782863</c:v>
                </c:pt>
                <c:pt idx="95">
                  <c:v>137.83327792713828</c:v>
                </c:pt>
                <c:pt idx="96">
                  <c:v>137.95101370429427</c:v>
                </c:pt>
                <c:pt idx="97">
                  <c:v>138.06651706229343</c:v>
                </c:pt>
                <c:pt idx="98">
                  <c:v>138.17985089905727</c:v>
                </c:pt>
                <c:pt idx="99">
                  <c:v>138.29107577164484</c:v>
                </c:pt>
                <c:pt idx="100">
                  <c:v>138.40025000414829</c:v>
                </c:pt>
                <c:pt idx="101">
                  <c:v>139.39063051261752</c:v>
                </c:pt>
                <c:pt idx="102">
                  <c:v>140.22684003978884</c:v>
                </c:pt>
                <c:pt idx="103">
                  <c:v>140.94227827918039</c:v>
                </c:pt>
                <c:pt idx="104">
                  <c:v>141.56134705296805</c:v>
                </c:pt>
                <c:pt idx="105">
                  <c:v>142.10228914765563</c:v>
                </c:pt>
                <c:pt idx="106">
                  <c:v>142.57901615758004</c:v>
                </c:pt>
                <c:pt idx="107">
                  <c:v>143.00232185219261</c:v>
                </c:pt>
                <c:pt idx="108">
                  <c:v>143.38070928096724</c:v>
                </c:pt>
                <c:pt idx="109">
                  <c:v>143.7209678443275</c:v>
                </c:pt>
                <c:pt idx="110">
                  <c:v>144.02858428363254</c:v>
                </c:pt>
                <c:pt idx="111">
                  <c:v>144.30804080224021</c:v>
                </c:pt>
                <c:pt idx="112">
                  <c:v>144.56303489785898</c:v>
                </c:pt>
                <c:pt idx="113">
                  <c:v>144.79664388610783</c:v>
                </c:pt>
                <c:pt idx="114">
                  <c:v>145.01144969659308</c:v>
                </c:pt>
                <c:pt idx="115">
                  <c:v>145.20963470033448</c:v>
                </c:pt>
                <c:pt idx="116">
                  <c:v>145.39305612150258</c:v>
                </c:pt>
                <c:pt idx="117">
                  <c:v>145.5633044166473</c:v>
                </c:pt>
                <c:pt idx="118">
                  <c:v>145.72174951174819</c:v>
                </c:pt>
                <c:pt idx="119">
                  <c:v>145.86957774470631</c:v>
                </c:pt>
                <c:pt idx="120">
                  <c:v>146.00782162240313</c:v>
                </c:pt>
              </c:numCache>
            </c:numRef>
          </c:yVal>
          <c:smooth val="0"/>
        </c:ser>
        <c:ser>
          <c:idx val="4"/>
          <c:order val="4"/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'Scanner 2 - All data'!$A$118:$A$119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data'!$B$118:$B$119</c:f>
              <c:numCache>
                <c:formatCode>General</c:formatCode>
                <c:ptCount val="2"/>
                <c:pt idx="0">
                  <c:v>148.79810000000001</c:v>
                </c:pt>
                <c:pt idx="1">
                  <c:v>148.79810000000001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data'!$A$121:$A$122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data'!$B$121:$B$122</c:f>
              <c:numCache>
                <c:formatCode>General</c:formatCode>
                <c:ptCount val="2"/>
                <c:pt idx="0">
                  <c:v>147.4622</c:v>
                </c:pt>
                <c:pt idx="1">
                  <c:v>147.4622</c:v>
                </c:pt>
              </c:numCache>
            </c:numRef>
          </c:yVal>
          <c:smooth val="0"/>
        </c:ser>
        <c:ser>
          <c:idx val="6"/>
          <c:order val="6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data'!$A$124:$A$125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data'!$B$124:$B$125</c:f>
              <c:numCache>
                <c:formatCode>General</c:formatCode>
                <c:ptCount val="2"/>
                <c:pt idx="0">
                  <c:v>150.13409999999999</c:v>
                </c:pt>
                <c:pt idx="1">
                  <c:v>150.13409999999999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6768"/>
        <c:axId val="171471232"/>
      </c:scatterChart>
      <c:valAx>
        <c:axId val="171456768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1471232"/>
        <c:crosses val="autoZero"/>
        <c:crossBetween val="midCat"/>
        <c:majorUnit val="10"/>
      </c:valAx>
      <c:valAx>
        <c:axId val="171471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145676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76992"/>
        <c:axId val="161478912"/>
      </c:scatterChart>
      <c:valAx>
        <c:axId val="1614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1478912"/>
        <c:crossesAt val="-5"/>
        <c:crossBetween val="midCat"/>
      </c:valAx>
      <c:valAx>
        <c:axId val="161478912"/>
        <c:scaling>
          <c:orientation val="minMax"/>
          <c:min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14769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5224909807576176"/>
          <c:y val="5.9409579790550136E-2"/>
          <c:w val="0.15896256522474633"/>
          <c:h val="0.1487768876936692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'Scanner 1 - Logistic'!$M$136:$M$335</c:f>
              <c:numCache>
                <c:formatCode>0.00</c:formatCode>
                <c:ptCount val="200"/>
                <c:pt idx="0">
                  <c:v>0.23102222349072965</c:v>
                </c:pt>
                <c:pt idx="1">
                  <c:v>0.25645157074624003</c:v>
                </c:pt>
                <c:pt idx="2">
                  <c:v>0.28237903437920991</c:v>
                </c:pt>
                <c:pt idx="3">
                  <c:v>0.30878429952753672</c:v>
                </c:pt>
                <c:pt idx="4">
                  <c:v>0.33565029740372604</c:v>
                </c:pt>
                <c:pt idx="5">
                  <c:v>0.36296260243901535</c:v>
                </c:pt>
                <c:pt idx="6">
                  <c:v>0.39070897388498504</c:v>
                </c:pt>
                <c:pt idx="7">
                  <c:v>0.4188790009327511</c:v>
                </c:pt>
                <c:pt idx="8">
                  <c:v>0.44746382364729542</c:v>
                </c:pt>
                <c:pt idx="9">
                  <c:v>0.47645591049856556</c:v>
                </c:pt>
                <c:pt idx="10">
                  <c:v>0.50584887886190844</c:v>
                </c:pt>
                <c:pt idx="11">
                  <c:v>0.53563734863595258</c:v>
                </c:pt>
                <c:pt idx="12">
                  <c:v>0.56581682173161829</c:v>
                </c:pt>
                <c:pt idx="13">
                  <c:v>0.59638358201925035</c:v>
                </c:pt>
                <c:pt idx="14">
                  <c:v>0.62733461163354676</c:v>
                </c:pt>
                <c:pt idx="15">
                  <c:v>0.65866752049076138</c:v>
                </c:pt>
                <c:pt idx="16">
                  <c:v>0.69038048657714923</c:v>
                </c:pt>
                <c:pt idx="17">
                  <c:v>0.7224722050943434</c:v>
                </c:pt>
                <c:pt idx="18">
                  <c:v>0.75494184494583139</c:v>
                </c:pt>
                <c:pt idx="19">
                  <c:v>0.78778901135354362</c:v>
                </c:pt>
                <c:pt idx="20">
                  <c:v>0.82101371362919073</c:v>
                </c:pt>
                <c:pt idx="21">
                  <c:v>0.8546163373087583</c:v>
                </c:pt>
                <c:pt idx="22">
                  <c:v>0.88859762000328268</c:v>
                </c:pt>
                <c:pt idx="23">
                  <c:v>0.92295863043380588</c:v>
                </c:pt>
                <c:pt idx="24">
                  <c:v>0.95770075021022094</c:v>
                </c:pt>
                <c:pt idx="25">
                  <c:v>0.99282565798764844</c:v>
                </c:pt>
                <c:pt idx="26">
                  <c:v>1.0283353156939665</c:v>
                </c:pt>
                <c:pt idx="27">
                  <c:v>1.0642319565710221</c:v>
                </c:pt>
                <c:pt idx="28">
                  <c:v>1.1005180748122465</c:v>
                </c:pt>
                <c:pt idx="29">
                  <c:v>1.1371964166125619</c:v>
                </c:pt>
                <c:pt idx="30">
                  <c:v>1.1742699724740269</c:v>
                </c:pt>
                <c:pt idx="31">
                  <c:v>1.2117419706336601</c:v>
                </c:pt>
                <c:pt idx="32">
                  <c:v>1.249615871499167</c:v>
                </c:pt>
                <c:pt idx="33">
                  <c:v>1.2878953629945669</c:v>
                </c:pt>
                <c:pt idx="34">
                  <c:v>1.3265843567315021</c:v>
                </c:pt>
                <c:pt idx="35">
                  <c:v>1.3656869849337177</c:v>
                </c:pt>
                <c:pt idx="36">
                  <c:v>1.4052075980522525</c:v>
                </c:pt>
                <c:pt idx="37">
                  <c:v>1.4451507630174605</c:v>
                </c:pt>
                <c:pt idx="38">
                  <c:v>1.4855212620814318</c:v>
                </c:pt>
                <c:pt idx="39">
                  <c:v>1.5263240922108205</c:v>
                </c:pt>
                <c:pt idx="40">
                  <c:v>1.5675644649956857</c:v>
                </c:pt>
                <c:pt idx="41">
                  <c:v>1.6092478070448279</c:v>
                </c:pt>
                <c:pt idx="42">
                  <c:v>1.6513797608424925</c:v>
                </c:pt>
                <c:pt idx="43">
                  <c:v>1.6939661860450164</c:v>
                </c:pt>
                <c:pt idx="44">
                  <c:v>1.7370131611994628</c:v>
                </c:pt>
                <c:pt idx="45">
                  <c:v>1.7805269858692543</c:v>
                </c:pt>
                <c:pt idx="46">
                  <c:v>1.8245141831545775</c:v>
                </c:pt>
                <c:pt idx="47">
                  <c:v>1.8689815025977274</c:v>
                </c:pt>
                <c:pt idx="48">
                  <c:v>1.913935923465832</c:v>
                </c:pt>
                <c:pt idx="49">
                  <c:v>1.9593846584054391</c:v>
                </c:pt>
                <c:pt idx="50">
                  <c:v>2.0053351574653075</c:v>
                </c:pt>
                <c:pt idx="51">
                  <c:v>2.0517951124855203</c:v>
                </c:pt>
                <c:pt idx="52">
                  <c:v>2.0987724618526582</c:v>
                </c:pt>
                <c:pt idx="53">
                  <c:v>2.1462753956223382</c:v>
                </c:pt>
                <c:pt idx="54">
                  <c:v>2.1943123610118742</c:v>
                </c:pt>
                <c:pt idx="55">
                  <c:v>2.2428920682672442</c:v>
                </c:pt>
                <c:pt idx="56">
                  <c:v>2.2920234969099189</c:v>
                </c:pt>
                <c:pt idx="57">
                  <c:v>2.3417159023703986</c:v>
                </c:pt>
                <c:pt idx="58">
                  <c:v>2.391978823016693</c:v>
                </c:pt>
                <c:pt idx="59">
                  <c:v>2.4428220875871776</c:v>
                </c:pt>
                <c:pt idx="60">
                  <c:v>2.4942558230386402</c:v>
                </c:pt>
                <c:pt idx="61">
                  <c:v>2.5462904628215632</c:v>
                </c:pt>
                <c:pt idx="62">
                  <c:v>2.5989367555960508</c:v>
                </c:pt>
                <c:pt idx="63">
                  <c:v>2.6522057744031318</c:v>
                </c:pt>
                <c:pt idx="64">
                  <c:v>2.7061089263074836</c:v>
                </c:pt>
                <c:pt idx="65">
                  <c:v>2.7606579625291365</c:v>
                </c:pt>
                <c:pt idx="66">
                  <c:v>2.8158649890830265</c:v>
                </c:pt>
                <c:pt idx="67">
                  <c:v>2.8717424779469809</c:v>
                </c:pt>
                <c:pt idx="68">
                  <c:v>2.9283032787800125</c:v>
                </c:pt>
                <c:pt idx="69">
                  <c:v>2.9855606312145855</c:v>
                </c:pt>
                <c:pt idx="70">
                  <c:v>3.0435281777484646</c:v>
                </c:pt>
                <c:pt idx="71">
                  <c:v>3.102219977262938</c:v>
                </c:pt>
                <c:pt idx="72">
                  <c:v>3.1616505191969191</c:v>
                </c:pt>
                <c:pt idx="73">
                  <c:v>3.2218347384075687</c:v>
                </c:pt>
                <c:pt idx="74">
                  <c:v>3.2827880307512536</c:v>
                </c:pt>
                <c:pt idx="75">
                  <c:v>3.3445262694195339</c:v>
                </c:pt>
                <c:pt idx="76">
                  <c:v>3.4070658220688532</c:v>
                </c:pt>
                <c:pt idx="77">
                  <c:v>3.4704235687838385</c:v>
                </c:pt>
                <c:pt idx="78">
                  <c:v>3.5346169209172111</c:v>
                </c:pt>
                <c:pt idx="79">
                  <c:v>3.5996638408530828</c:v>
                </c:pt>
                <c:pt idx="80">
                  <c:v>3.6655828627418052</c:v>
                </c:pt>
                <c:pt idx="81">
                  <c:v>3.7323931142593234</c:v>
                </c:pt>
                <c:pt idx="82">
                  <c:v>3.8001143394471018</c:v>
                </c:pt>
                <c:pt idx="83">
                  <c:v>3.8687669226915791</c:v>
                </c:pt>
                <c:pt idx="84">
                  <c:v>3.9383719139079547</c:v>
                </c:pt>
                <c:pt idx="85">
                  <c:v>4.0089510549956797</c:v>
                </c:pt>
                <c:pt idx="86">
                  <c:v>4.0805268076386101</c:v>
                </c:pt>
                <c:pt idx="87">
                  <c:v>4.1531223825279193</c:v>
                </c:pt>
                <c:pt idx="88">
                  <c:v>4.2267617700906444</c:v>
                </c:pt>
                <c:pt idx="89">
                  <c:v>4.3014697728131868</c:v>
                </c:pt>
                <c:pt idx="90">
                  <c:v>4.377272039254831</c:v>
                </c:pt>
                <c:pt idx="91">
                  <c:v>4.454195099853572</c:v>
                </c:pt>
                <c:pt idx="92">
                  <c:v>4.5322664046334697</c:v>
                </c:pt>
                <c:pt idx="93">
                  <c:v>4.6115143629309729</c:v>
                </c:pt>
                <c:pt idx="94">
                  <c:v>4.6919683852657199</c:v>
                </c:pt>
                <c:pt idx="95">
                  <c:v>4.7736589274908985</c:v>
                </c:pt>
                <c:pt idx="96">
                  <c:v>4.8566175373684342</c:v>
                </c:pt>
                <c:pt idx="97">
                  <c:v>4.9408769037239821</c:v>
                </c:pt>
                <c:pt idx="98">
                  <c:v>5.0264709083501868</c:v>
                </c:pt>
                <c:pt idx="99">
                  <c:v>5.1134346808377238</c:v>
                </c:pt>
                <c:pt idx="100">
                  <c:v>5.2018046565281066</c:v>
                </c:pt>
                <c:pt idx="101">
                  <c:v>5.2916186377976935</c:v>
                </c:pt>
                <c:pt idx="102">
                  <c:v>5.3829158588978316</c:v>
                </c:pt>
                <c:pt idx="103">
                  <c:v>5.4757370545947097</c:v>
                </c:pt>
                <c:pt idx="104">
                  <c:v>5.5701245328701861</c:v>
                </c:pt>
                <c:pt idx="105">
                  <c:v>5.6661222519692185</c:v>
                </c:pt>
                <c:pt idx="106">
                  <c:v>5.7637759020981436</c:v>
                </c:pt>
                <c:pt idx="107">
                  <c:v>5.8631329921077171</c:v>
                </c:pt>
                <c:pt idx="108">
                  <c:v>5.9642429415186928</c:v>
                </c:pt>
                <c:pt idx="109">
                  <c:v>6.0671571782804588</c:v>
                </c:pt>
                <c:pt idx="110">
                  <c:v>6.1719292426846772</c:v>
                </c:pt>
                <c:pt idx="111">
                  <c:v>6.2786148978930045</c:v>
                </c:pt>
                <c:pt idx="112">
                  <c:v>6.387272247577255</c:v>
                </c:pt>
                <c:pt idx="113">
                  <c:v>6.4979618612137822</c:v>
                </c:pt>
                <c:pt idx="114">
                  <c:v>6.6107469076235086</c:v>
                </c:pt>
                <c:pt idx="115">
                  <c:v>6.7256932973990793</c:v>
                </c:pt>
                <c:pt idx="116">
                  <c:v>6.8428698349221539</c:v>
                </c:pt>
                <c:pt idx="117">
                  <c:v>6.9623483807360218</c:v>
                </c:pt>
                <c:pt idx="118">
                  <c:v>7.0842040251101039</c:v>
                </c:pt>
                <c:pt idx="119">
                  <c:v>7.2085152737130924</c:v>
                </c:pt>
                <c:pt idx="120">
                  <c:v>7.3353642463965745</c:v>
                </c:pt>
                <c:pt idx="121">
                  <c:v>7.4648368901884172</c:v>
                </c:pt>
                <c:pt idx="122">
                  <c:v>7.5970232077034385</c:v>
                </c:pt>
                <c:pt idx="123">
                  <c:v>7.7320175022962108</c:v>
                </c:pt>
                <c:pt idx="124">
                  <c:v>7.869918641414082</c:v>
                </c:pt>
                <c:pt idx="125">
                  <c:v>8.0108303397572183</c:v>
                </c:pt>
                <c:pt idx="126">
                  <c:v>8.1548614640168537</c:v>
                </c:pt>
                <c:pt idx="127">
                  <c:v>8.3021263611455289</c:v>
                </c:pt>
                <c:pt idx="128">
                  <c:v>8.4527452123223199</c:v>
                </c:pt>
                <c:pt idx="129">
                  <c:v>8.6068444150054368</c:v>
                </c:pt>
                <c:pt idx="130">
                  <c:v>8.7645569957228222</c:v>
                </c:pt>
                <c:pt idx="131">
                  <c:v>8.9260230565460859</c:v>
                </c:pt>
                <c:pt idx="132">
                  <c:v>9.0913902585180857</c:v>
                </c:pt>
                <c:pt idx="133">
                  <c:v>9.2608143456771561</c:v>
                </c:pt>
                <c:pt idx="134">
                  <c:v>9.4344597137372581</c:v>
                </c:pt>
                <c:pt idx="135">
                  <c:v>9.6125000279582213</c:v>
                </c:pt>
                <c:pt idx="136">
                  <c:v>9.7951188952752339</c:v>
                </c:pt>
                <c:pt idx="137">
                  <c:v>9.9825105963669909</c:v>
                </c:pt>
                <c:pt idx="138">
                  <c:v>10.1748808840336</c:v>
                </c:pt>
                <c:pt idx="139">
                  <c:v>10.372447855047909</c:v>
                </c:pt>
                <c:pt idx="140">
                  <c:v>10.575442903542942</c:v>
                </c:pt>
                <c:pt idx="141">
                  <c:v>10.784111765033977</c:v>
                </c:pt>
                <c:pt idx="142">
                  <c:v>10.998715661357846</c:v>
                </c:pt>
                <c:pt idx="143">
                  <c:v>11.219532558172334</c:v>
                </c:pt>
                <c:pt idx="144">
                  <c:v>11.446858548230404</c:v>
                </c:pt>
                <c:pt idx="145">
                  <c:v>11.681009375453435</c:v>
                </c:pt>
                <c:pt idx="146">
                  <c:v>11.922322116927019</c:v>
                </c:pt>
                <c:pt idx="147">
                  <c:v>12.171157042375915</c:v>
                </c:pt>
                <c:pt idx="148">
                  <c:v>12.427899673507012</c:v>
                </c:pt>
                <c:pt idx="149">
                  <c:v>12.692963068912434</c:v>
                </c:pt>
                <c:pt idx="150">
                  <c:v>12.966790364091526</c:v>
                </c:pt>
                <c:pt idx="151">
                  <c:v>13.249857600680134</c:v>
                </c:pt>
                <c:pt idx="152">
                  <c:v>13.542676884314785</c:v>
                </c:pt>
                <c:pt idx="153">
                  <c:v>13.845799916851133</c:v>
                </c:pt>
                <c:pt idx="154">
                  <c:v>14.159821956114692</c:v>
                </c:pt>
                <c:pt idx="155">
                  <c:v>14.485386265215645</c:v>
                </c:pt>
                <c:pt idx="156">
                  <c:v>14.823189124016286</c:v>
                </c:pt>
                <c:pt idx="157">
                  <c:v>15.173985487976434</c:v>
                </c:pt>
                <c:pt idx="158">
                  <c:v>15.538595394761231</c:v>
                </c:pt>
                <c:pt idx="159">
                  <c:v>15.917911237297382</c:v>
                </c:pt>
                <c:pt idx="160">
                  <c:v>16.312906044087136</c:v>
                </c:pt>
                <c:pt idx="161">
                  <c:v>16.724642934519704</c:v>
                </c:pt>
                <c:pt idx="162">
                  <c:v>17.154285949775918</c:v>
                </c:pt>
                <c:pt idx="163">
                  <c:v>17.603112500256294</c:v>
                </c:pt>
                <c:pt idx="164">
                  <c:v>18.072527720177032</c:v>
                </c:pt>
                <c:pt idx="165">
                  <c:v>18.564081081598875</c:v>
                </c:pt>
                <c:pt idx="166">
                  <c:v>19.079485696923527</c:v>
                </c:pt>
                <c:pt idx="167">
                  <c:v>19.620640835104243</c:v>
                </c:pt>
                <c:pt idx="168">
                  <c:v>20.189658298087451</c:v>
                </c:pt>
                <c:pt idx="169">
                  <c:v>20.788893457861938</c:v>
                </c:pt>
                <c:pt idx="170">
                  <c:v>21.420981950973346</c:v>
                </c:pt>
                <c:pt idx="171">
                  <c:v>22.088883280059626</c:v>
                </c:pt>
                <c:pt idx="172">
                  <c:v>22.79593289941274</c:v>
                </c:pt>
                <c:pt idx="173">
                  <c:v>23.54590478923312</c:v>
                </c:pt>
                <c:pt idx="174">
                  <c:v>24.343087086556348</c:v>
                </c:pt>
                <c:pt idx="175">
                  <c:v>25.192374089488482</c:v>
                </c:pt>
                <c:pt idx="176">
                  <c:v>26.099378956014746</c:v>
                </c:pt>
                <c:pt idx="177">
                  <c:v>27.07057278062717</c:v>
                </c:pt>
                <c:pt idx="178">
                  <c:v>28.113457599028358</c:v>
                </c:pt>
                <c:pt idx="179">
                  <c:v>29.236783460938039</c:v>
                </c:pt>
                <c:pt idx="180">
                  <c:v>30.450823349706305</c:v>
                </c:pt>
                <c:pt idx="181">
                  <c:v>31.767724911138458</c:v>
                </c:pt>
                <c:pt idx="182">
                  <c:v>33.20196545067968</c:v>
                </c:pt>
                <c:pt idx="183">
                  <c:v>34.77094767922096</c:v>
                </c:pt>
                <c:pt idx="184">
                  <c:v>36.495790183587019</c:v>
                </c:pt>
                <c:pt idx="185">
                  <c:v>38.402391779545596</c:v>
                </c:pt>
                <c:pt idx="186">
                  <c:v>40.522888193323617</c:v>
                </c:pt>
                <c:pt idx="187">
                  <c:v>42.897682315494286</c:v>
                </c:pt>
                <c:pt idx="188">
                  <c:v>45.578332397729802</c:v>
                </c:pt>
                <c:pt idx="189">
                  <c:v>48.63175714894242</c:v>
                </c:pt>
                <c:pt idx="190">
                  <c:v>52.146522625541088</c:v>
                </c:pt>
                <c:pt idx="191">
                  <c:v>56.242533522558119</c:v>
                </c:pt>
                <c:pt idx="192">
                  <c:v>61.086515685399903</c:v>
                </c:pt>
                <c:pt idx="193">
                  <c:v>66.917819029699217</c:v>
                </c:pt>
                <c:pt idx="194">
                  <c:v>74.093666422461709</c:v>
                </c:pt>
                <c:pt idx="195">
                  <c:v>83.173626849583769</c:v>
                </c:pt>
                <c:pt idx="196">
                  <c:v>95.090264937413878</c:v>
                </c:pt>
                <c:pt idx="197">
                  <c:v>111.53130365500228</c:v>
                </c:pt>
                <c:pt idx="198">
                  <c:v>135.92528652995679</c:v>
                </c:pt>
                <c:pt idx="199">
                  <c:v>176.57252209816841</c:v>
                </c:pt>
              </c:numCache>
            </c:numRef>
          </c:xVal>
          <c:yVal>
            <c:numRef>
              <c:f>'Scanner 1 - Logistic'!$Q$136:$Q$335</c:f>
              <c:numCache>
                <c:formatCode>0.00</c:formatCode>
                <c:ptCount val="200"/>
                <c:pt idx="0">
                  <c:v>76.201560810049159</c:v>
                </c:pt>
                <c:pt idx="1">
                  <c:v>51.520286726322354</c:v>
                </c:pt>
                <c:pt idx="2">
                  <c:v>48.464886729709932</c:v>
                </c:pt>
                <c:pt idx="3">
                  <c:v>43.438631738244254</c:v>
                </c:pt>
                <c:pt idx="4">
                  <c:v>39.486064971821996</c:v>
                </c:pt>
                <c:pt idx="5">
                  <c:v>36.306771505014211</c:v>
                </c:pt>
                <c:pt idx="6">
                  <c:v>33.698839366129555</c:v>
                </c:pt>
                <c:pt idx="7">
                  <c:v>31.52343008381721</c:v>
                </c:pt>
                <c:pt idx="8">
                  <c:v>29.680257581495013</c:v>
                </c:pt>
                <c:pt idx="9">
                  <c:v>28.096071647178654</c:v>
                </c:pt>
                <c:pt idx="10">
                  <c:v>26.716266110369386</c:v>
                </c:pt>
                <c:pt idx="11">
                  <c:v>25.49952355827963</c:v>
                </c:pt>
                <c:pt idx="12">
                  <c:v>24.415615210230573</c:v>
                </c:pt>
                <c:pt idx="13">
                  <c:v>23.44035505208829</c:v>
                </c:pt>
                <c:pt idx="14">
                  <c:v>22.549334939582373</c:v>
                </c:pt>
                <c:pt idx="15">
                  <c:v>21.71888121113393</c:v>
                </c:pt>
                <c:pt idx="16">
                  <c:v>20.938854691491532</c:v>
                </c:pt>
                <c:pt idx="17">
                  <c:v>20.207814932191859</c:v>
                </c:pt>
                <c:pt idx="18">
                  <c:v>19.524734059641379</c:v>
                </c:pt>
                <c:pt idx="19">
                  <c:v>18.888787922008436</c:v>
                </c:pt>
                <c:pt idx="20">
                  <c:v>18.299289800047266</c:v>
                </c:pt>
                <c:pt idx="21">
                  <c:v>17.755616622168436</c:v>
                </c:pt>
                <c:pt idx="22">
                  <c:v>17.255741207742279</c:v>
                </c:pt>
                <c:pt idx="23">
                  <c:v>16.795462124125141</c:v>
                </c:pt>
                <c:pt idx="24">
                  <c:v>16.370460923439467</c:v>
                </c:pt>
                <c:pt idx="25">
                  <c:v>15.976474718223782</c:v>
                </c:pt>
                <c:pt idx="26">
                  <c:v>15.609282453595624</c:v>
                </c:pt>
                <c:pt idx="27">
                  <c:v>15.26469503354479</c:v>
                </c:pt>
                <c:pt idx="28">
                  <c:v>14.938547825016654</c:v>
                </c:pt>
                <c:pt idx="29">
                  <c:v>14.626694311491089</c:v>
                </c:pt>
                <c:pt idx="30">
                  <c:v>14.325012926205252</c:v>
                </c:pt>
                <c:pt idx="31">
                  <c:v>14.030863796057425</c:v>
                </c:pt>
                <c:pt idx="32">
                  <c:v>13.74444246924504</c:v>
                </c:pt>
                <c:pt idx="33">
                  <c:v>13.46630448418145</c:v>
                </c:pt>
                <c:pt idx="34">
                  <c:v>13.197045673369947</c:v>
                </c:pt>
                <c:pt idx="35">
                  <c:v>12.937126325842025</c:v>
                </c:pt>
                <c:pt idx="36">
                  <c:v>12.686529602132202</c:v>
                </c:pt>
                <c:pt idx="37">
                  <c:v>12.445175806546432</c:v>
                </c:pt>
                <c:pt idx="38">
                  <c:v>12.213013336962458</c:v>
                </c:pt>
                <c:pt idx="39">
                  <c:v>11.990014793058696</c:v>
                </c:pt>
                <c:pt idx="40">
                  <c:v>11.776173571286922</c:v>
                </c:pt>
                <c:pt idx="41">
                  <c:v>11.571500889599756</c:v>
                </c:pt>
                <c:pt idx="42">
                  <c:v>11.376023193432236</c:v>
                </c:pt>
                <c:pt idx="43">
                  <c:v>11.189779723272334</c:v>
                </c:pt>
                <c:pt idx="44">
                  <c:v>11.012777659034837</c:v>
                </c:pt>
                <c:pt idx="45">
                  <c:v>10.844934173787872</c:v>
                </c:pt>
                <c:pt idx="46">
                  <c:v>10.68615006419202</c:v>
                </c:pt>
                <c:pt idx="47">
                  <c:v>10.536123647881336</c:v>
                </c:pt>
                <c:pt idx="48">
                  <c:v>10.39435565810142</c:v>
                </c:pt>
                <c:pt idx="49">
                  <c:v>10.260344398743424</c:v>
                </c:pt>
                <c:pt idx="50">
                  <c:v>10.133593443310444</c:v>
                </c:pt>
                <c:pt idx="51">
                  <c:v>10.013610929554158</c:v>
                </c:pt>
                <c:pt idx="52">
                  <c:v>9.8999089685798669</c:v>
                </c:pt>
                <c:pt idx="53">
                  <c:v>9.7920031482056391</c:v>
                </c:pt>
                <c:pt idx="54">
                  <c:v>9.6894121124992978</c:v>
                </c:pt>
                <c:pt idx="55">
                  <c:v>9.5916833925150318</c:v>
                </c:pt>
                <c:pt idx="56">
                  <c:v>9.4986165911572549</c:v>
                </c:pt>
                <c:pt idx="57">
                  <c:v>9.4101063149568507</c:v>
                </c:pt>
                <c:pt idx="58">
                  <c:v>9.3259725537314946</c:v>
                </c:pt>
                <c:pt idx="59">
                  <c:v>9.2460310308515723</c:v>
                </c:pt>
                <c:pt idx="60">
                  <c:v>9.1701005465331047</c:v>
                </c:pt>
                <c:pt idx="61">
                  <c:v>9.0980026558549554</c:v>
                </c:pt>
                <c:pt idx="62">
                  <c:v>9.0295613865904567</c:v>
                </c:pt>
                <c:pt idx="63">
                  <c:v>8.96460299219296</c:v>
                </c:pt>
                <c:pt idx="64">
                  <c:v>8.9029557357256905</c:v>
                </c:pt>
                <c:pt idx="65">
                  <c:v>8.844450283713206</c:v>
                </c:pt>
                <c:pt idx="66">
                  <c:v>8.7889164820018379</c:v>
                </c:pt>
                <c:pt idx="67">
                  <c:v>8.7361617519779671</c:v>
                </c:pt>
                <c:pt idx="68">
                  <c:v>8.6859905758722444</c:v>
                </c:pt>
                <c:pt idx="69">
                  <c:v>8.6382088903421899</c:v>
                </c:pt>
                <c:pt idx="70">
                  <c:v>8.5926239659779231</c:v>
                </c:pt>
                <c:pt idx="71">
                  <c:v>8.5490443007403858</c:v>
                </c:pt>
                <c:pt idx="72">
                  <c:v>8.5072795251946545</c:v>
                </c:pt>
                <c:pt idx="73">
                  <c:v>8.4671403164280594</c:v>
                </c:pt>
                <c:pt idx="74">
                  <c:v>8.4284338549255597</c:v>
                </c:pt>
                <c:pt idx="75">
                  <c:v>8.3909829262698779</c:v>
                </c:pt>
                <c:pt idx="76">
                  <c:v>8.3546629223489806</c:v>
                </c:pt>
                <c:pt idx="77">
                  <c:v>8.3193559283018992</c:v>
                </c:pt>
                <c:pt idx="78">
                  <c:v>8.28494489342504</c:v>
                </c:pt>
                <c:pt idx="79">
                  <c:v>8.2513135668608459</c:v>
                </c:pt>
                <c:pt idx="80">
                  <c:v>8.2183464382304514</c:v>
                </c:pt>
                <c:pt idx="81">
                  <c:v>8.1859281373704302</c:v>
                </c:pt>
                <c:pt idx="82">
                  <c:v>8.1539378183778553</c:v>
                </c:pt>
                <c:pt idx="83">
                  <c:v>8.1222574699103482</c:v>
                </c:pt>
                <c:pt idx="84">
                  <c:v>8.0907932698070582</c:v>
                </c:pt>
                <c:pt idx="85">
                  <c:v>8.0594577087217179</c:v>
                </c:pt>
                <c:pt idx="86">
                  <c:v>8.0281637816978382</c:v>
                </c:pt>
                <c:pt idx="87">
                  <c:v>7.9968249464065781</c:v>
                </c:pt>
                <c:pt idx="88">
                  <c:v>7.9653547459231602</c:v>
                </c:pt>
                <c:pt idx="89">
                  <c:v>7.9336654877867767</c:v>
                </c:pt>
                <c:pt idx="90">
                  <c:v>7.9016701980326269</c:v>
                </c:pt>
                <c:pt idx="91">
                  <c:v>7.8692963440890926</c:v>
                </c:pt>
                <c:pt idx="92">
                  <c:v>7.8364832906252584</c:v>
                </c:pt>
                <c:pt idx="93">
                  <c:v>7.8031710187986993</c:v>
                </c:pt>
                <c:pt idx="94">
                  <c:v>7.769299882723474</c:v>
                </c:pt>
                <c:pt idx="95">
                  <c:v>7.7348115354943774</c:v>
                </c:pt>
                <c:pt idx="96">
                  <c:v>7.6996483396986353</c:v>
                </c:pt>
                <c:pt idx="97">
                  <c:v>7.6637542049502096</c:v>
                </c:pt>
                <c:pt idx="98">
                  <c:v>7.6270811152373801</c:v>
                </c:pt>
                <c:pt idx="99">
                  <c:v>7.5895839558690668</c:v>
                </c:pt>
                <c:pt idx="100">
                  <c:v>7.5512188549927899</c:v>
                </c:pt>
                <c:pt idx="101">
                  <c:v>7.5119455117314589</c:v>
                </c:pt>
                <c:pt idx="102">
                  <c:v>7.4717242908938593</c:v>
                </c:pt>
                <c:pt idx="103">
                  <c:v>7.4305160469441827</c:v>
                </c:pt>
                <c:pt idx="104">
                  <c:v>7.3882848618039914</c:v>
                </c:pt>
                <c:pt idx="105">
                  <c:v>7.3449969715336332</c:v>
                </c:pt>
                <c:pt idx="106">
                  <c:v>7.3006241578554718</c:v>
                </c:pt>
                <c:pt idx="107">
                  <c:v>7.2551401531422988</c:v>
                </c:pt>
                <c:pt idx="108">
                  <c:v>7.2085185199281687</c:v>
                </c:pt>
                <c:pt idx="109">
                  <c:v>7.1607323336507305</c:v>
                </c:pt>
                <c:pt idx="110">
                  <c:v>7.1117563164054891</c:v>
                </c:pt>
                <c:pt idx="111">
                  <c:v>7.0615729569908234</c:v>
                </c:pt>
                <c:pt idx="112">
                  <c:v>7.0101662465446424</c:v>
                </c:pt>
                <c:pt idx="113">
                  <c:v>6.9575198033561074</c:v>
                </c:pt>
                <c:pt idx="114">
                  <c:v>6.9036154038732382</c:v>
                </c:pt>
                <c:pt idx="115">
                  <c:v>6.8484402845619057</c:v>
                </c:pt>
                <c:pt idx="116">
                  <c:v>6.7919879380564039</c:v>
                </c:pt>
                <c:pt idx="117">
                  <c:v>6.7342516234105902</c:v>
                </c:pt>
                <c:pt idx="118">
                  <c:v>6.675223421465394</c:v>
                </c:pt>
                <c:pt idx="119">
                  <c:v>6.6148985267344447</c:v>
                </c:pt>
                <c:pt idx="120">
                  <c:v>6.5532802659073495</c:v>
                </c:pt>
                <c:pt idx="121">
                  <c:v>6.4903719911532169</c:v>
                </c:pt>
                <c:pt idx="122">
                  <c:v>6.4261764357373963</c:v>
                </c:pt>
                <c:pt idx="123">
                  <c:v>6.3607023812224703</c:v>
                </c:pt>
                <c:pt idx="124">
                  <c:v>6.2939653731298488</c:v>
                </c:pt>
                <c:pt idx="125">
                  <c:v>6.2259805034230649</c:v>
                </c:pt>
                <c:pt idx="126">
                  <c:v>6.156765086074901</c:v>
                </c:pt>
                <c:pt idx="127">
                  <c:v>6.0863473894941693</c:v>
                </c:pt>
                <c:pt idx="128">
                  <c:v>6.0147577318606107</c:v>
                </c:pt>
                <c:pt idx="129">
                  <c:v>5.9420270482201811</c:v>
                </c:pt>
                <c:pt idx="130">
                  <c:v>5.8681989221360951</c:v>
                </c:pt>
                <c:pt idx="131">
                  <c:v>5.7933226949073067</c:v>
                </c:pt>
                <c:pt idx="132">
                  <c:v>5.717447955828507</c:v>
                </c:pt>
                <c:pt idx="133">
                  <c:v>5.6406393624376365</c:v>
                </c:pt>
                <c:pt idx="134">
                  <c:v>5.5629700021691102</c:v>
                </c:pt>
                <c:pt idx="135">
                  <c:v>5.4845141890943161</c:v>
                </c:pt>
                <c:pt idx="136">
                  <c:v>5.4053665133424866</c:v>
                </c:pt>
                <c:pt idx="137">
                  <c:v>5.3256291901765316</c:v>
                </c:pt>
                <c:pt idx="138">
                  <c:v>5.2454109589509974</c:v>
                </c:pt>
                <c:pt idx="139">
                  <c:v>5.1648463222857703</c:v>
                </c:pt>
                <c:pt idx="140">
                  <c:v>5.0840731198229641</c:v>
                </c:pt>
                <c:pt idx="141">
                  <c:v>5.0032518754538966</c:v>
                </c:pt>
                <c:pt idx="142">
                  <c:v>4.9225616391039138</c:v>
                </c:pt>
                <c:pt idx="143">
                  <c:v>4.8421937907410282</c:v>
                </c:pt>
                <c:pt idx="144">
                  <c:v>4.7623721159856229</c:v>
                </c:pt>
                <c:pt idx="145">
                  <c:v>4.6833299080971473</c:v>
                </c:pt>
                <c:pt idx="146">
                  <c:v>4.6053379830882788</c:v>
                </c:pt>
                <c:pt idx="147">
                  <c:v>4.5286804196632193</c:v>
                </c:pt>
                <c:pt idx="148">
                  <c:v>4.4536801394607055</c:v>
                </c:pt>
                <c:pt idx="149">
                  <c:v>4.3806772709100699</c:v>
                </c:pt>
                <c:pt idx="150">
                  <c:v>4.3100514099749176</c:v>
                </c:pt>
                <c:pt idx="151">
                  <c:v>4.2422017791154021</c:v>
                </c:pt>
                <c:pt idx="152">
                  <c:v>4.1775638205816028</c:v>
                </c:pt>
                <c:pt idx="153">
                  <c:v>4.1165962357942876</c:v>
                </c:pt>
                <c:pt idx="154">
                  <c:v>4.0597818697024861</c:v>
                </c:pt>
                <c:pt idx="155">
                  <c:v>4.0076284943601124</c:v>
                </c:pt>
                <c:pt idx="156">
                  <c:v>3.9606548736334721</c:v>
                </c:pt>
                <c:pt idx="157">
                  <c:v>3.9193897635418558</c:v>
                </c:pt>
                <c:pt idx="158">
                  <c:v>3.8843639813881414</c:v>
                </c:pt>
                <c:pt idx="159">
                  <c:v>3.8560958446921654</c:v>
                </c:pt>
                <c:pt idx="160">
                  <c:v>3.8350806433501443</c:v>
                </c:pt>
                <c:pt idx="161">
                  <c:v>3.8217803614515731</c:v>
                </c:pt>
                <c:pt idx="162">
                  <c:v>3.816609019990433</c:v>
                </c:pt>
                <c:pt idx="163">
                  <c:v>3.8199187594070199</c:v>
                </c:pt>
                <c:pt idx="164">
                  <c:v>3.8319874454972522</c:v>
                </c:pt>
                <c:pt idx="165">
                  <c:v>3.8530086122281473</c:v>
                </c:pt>
                <c:pt idx="166">
                  <c:v>3.8830829397071915</c:v>
                </c:pt>
                <c:pt idx="167">
                  <c:v>3.9222124482325613</c:v>
                </c:pt>
                <c:pt idx="168">
                  <c:v>3.9702978589412528</c:v>
                </c:pt>
                <c:pt idx="169">
                  <c:v>4.0271392643157009</c:v>
                </c:pt>
                <c:pt idx="170">
                  <c:v>4.0924406010920364</c:v>
                </c:pt>
                <c:pt idx="171">
                  <c:v>4.1658154950751891</c:v>
                </c:pt>
                <c:pt idx="172">
                  <c:v>4.2467967510215106</c:v>
                </c:pt>
                <c:pt idx="173">
                  <c:v>4.3348514204218747</c:v>
                </c:pt>
                <c:pt idx="174">
                  <c:v>4.4293954580302239</c:v>
                </c:pt>
                <c:pt idx="175">
                  <c:v>4.5298152897794912</c:v>
                </c:pt>
                <c:pt idx="176">
                  <c:v>4.63549895699418</c:v>
                </c:pt>
                <c:pt idx="177">
                  <c:v>4.745875594275998</c:v>
                </c:pt>
                <c:pt idx="178">
                  <c:v>4.8604757187187948</c:v>
                </c:pt>
                <c:pt idx="179">
                  <c:v>4.9790208693190268</c:v>
                </c:pt>
                <c:pt idx="180">
                  <c:v>5.1015600052742718</c:v>
                </c:pt>
                <c:pt idx="181">
                  <c:v>5.2286786816664463</c:v>
                </c:pt>
                <c:pt idx="182">
                  <c:v>5.3618259751458561</c:v>
                </c:pt>
                <c:pt idx="183">
                  <c:v>5.5038255341184001</c:v>
                </c:pt>
                <c:pt idx="184">
                  <c:v>5.6596772672913236</c:v>
                </c:pt>
                <c:pt idx="185">
                  <c:v>5.8378154641078508</c:v>
                </c:pt>
                <c:pt idx="186">
                  <c:v>6.0520755770883641</c:v>
                </c:pt>
                <c:pt idx="187">
                  <c:v>6.3247367139106059</c:v>
                </c:pt>
                <c:pt idx="188">
                  <c:v>6.6911621651746609</c:v>
                </c:pt>
                <c:pt idx="189">
                  <c:v>7.2064385691923958</c:v>
                </c:pt>
                <c:pt idx="190">
                  <c:v>7.9574796171976487</c:v>
                </c:pt>
                <c:pt idx="191">
                  <c:v>9.0775120927349349</c:v>
                </c:pt>
                <c:pt idx="192">
                  <c:v>10.780569003918139</c:v>
                </c:pt>
                <c:pt idx="193">
                  <c:v>13.434228146536178</c:v>
                </c:pt>
                <c:pt idx="194">
                  <c:v>17.762689340270967</c:v>
                </c:pt>
                <c:pt idx="195">
                  <c:v>25.545130403888805</c:v>
                </c:pt>
                <c:pt idx="196" formatCode="0.00E+00">
                  <c:v>43.317337639430505</c:v>
                </c:pt>
                <c:pt idx="197" formatCode="0.00E+00">
                  <c:v>137.95944526313835</c:v>
                </c:pt>
                <c:pt idx="198" formatCode="0.00E+00">
                  <c:v>2919.9737815264848</c:v>
                </c:pt>
                <c:pt idx="199" formatCode="0.00E+00">
                  <c:v>2785909.1327428627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'Scanner 1 - Logistic'!$A$124:$A$125</c:f>
              <c:numCache>
                <c:formatCode>General</c:formatCode>
                <c:ptCount val="2"/>
                <c:pt idx="0">
                  <c:v>0</c:v>
                </c:pt>
                <c:pt idx="1">
                  <c:v>59</c:v>
                </c:pt>
              </c:numCache>
            </c:numRef>
          </c:xVal>
          <c:yVal>
            <c:numRef>
              <c:f>'Scanner 1 - Logistic'!$B$124:$B$125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'Scanner 1 - Logistic'!$A$127:$A$128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'Scanner 1 - Logistic'!$B$127:$B$128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95424"/>
        <c:axId val="171497344"/>
      </c:scatterChart>
      <c:valAx>
        <c:axId val="1714954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Predicted OD-value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1497344"/>
        <c:crosses val="autoZero"/>
        <c:crossBetween val="midCat"/>
        <c:majorUnit val="10"/>
      </c:valAx>
      <c:valAx>
        <c:axId val="1714973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in predicted OD-value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149542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Logistic'!$H$136:$H$335</c:f>
              <c:numCache>
                <c:formatCode>0.00</c:formatCode>
                <c:ptCount val="200"/>
                <c:pt idx="0">
                  <c:v>75.086420720269899</c:v>
                </c:pt>
                <c:pt idx="1">
                  <c:v>75.717961256128305</c:v>
                </c:pt>
                <c:pt idx="2">
                  <c:v>76.349501791986597</c:v>
                </c:pt>
                <c:pt idx="3">
                  <c:v>76.981042327845003</c:v>
                </c:pt>
                <c:pt idx="4">
                  <c:v>77.612582863703395</c:v>
                </c:pt>
                <c:pt idx="5">
                  <c:v>78.244123399561701</c:v>
                </c:pt>
                <c:pt idx="6">
                  <c:v>78.875663935420107</c:v>
                </c:pt>
                <c:pt idx="7">
                  <c:v>79.507204471278499</c:v>
                </c:pt>
                <c:pt idx="8">
                  <c:v>80.138745007136805</c:v>
                </c:pt>
                <c:pt idx="9">
                  <c:v>80.770285542995197</c:v>
                </c:pt>
                <c:pt idx="10">
                  <c:v>81.401826078853603</c:v>
                </c:pt>
                <c:pt idx="11">
                  <c:v>82.033366614711895</c:v>
                </c:pt>
                <c:pt idx="12">
                  <c:v>82.664907150570301</c:v>
                </c:pt>
                <c:pt idx="13">
                  <c:v>83.296447686428706</c:v>
                </c:pt>
                <c:pt idx="14">
                  <c:v>83.927988222286999</c:v>
                </c:pt>
                <c:pt idx="15">
                  <c:v>84.559528758145404</c:v>
                </c:pt>
                <c:pt idx="16">
                  <c:v>85.191069294003697</c:v>
                </c:pt>
                <c:pt idx="17">
                  <c:v>85.822609829862103</c:v>
                </c:pt>
                <c:pt idx="18">
                  <c:v>86.454150365720494</c:v>
                </c:pt>
                <c:pt idx="19">
                  <c:v>87.085690901578801</c:v>
                </c:pt>
                <c:pt idx="20">
                  <c:v>87.717231437437206</c:v>
                </c:pt>
                <c:pt idx="21">
                  <c:v>88.348771973295598</c:v>
                </c:pt>
                <c:pt idx="22">
                  <c:v>88.980312509153904</c:v>
                </c:pt>
                <c:pt idx="23">
                  <c:v>89.611853045012296</c:v>
                </c:pt>
                <c:pt idx="24">
                  <c:v>90.243393580870702</c:v>
                </c:pt>
                <c:pt idx="25">
                  <c:v>90.874934116728994</c:v>
                </c:pt>
                <c:pt idx="26">
                  <c:v>91.5064746525874</c:v>
                </c:pt>
                <c:pt idx="27">
                  <c:v>92.138015188445806</c:v>
                </c:pt>
                <c:pt idx="28">
                  <c:v>92.769555724304098</c:v>
                </c:pt>
                <c:pt idx="29">
                  <c:v>93.401096260162504</c:v>
                </c:pt>
                <c:pt idx="30">
                  <c:v>94.032636796020896</c:v>
                </c:pt>
                <c:pt idx="31">
                  <c:v>94.664177331879202</c:v>
                </c:pt>
                <c:pt idx="32">
                  <c:v>95.295717867737594</c:v>
                </c:pt>
                <c:pt idx="33">
                  <c:v>95.9272584035959</c:v>
                </c:pt>
                <c:pt idx="34">
                  <c:v>96.558798939454306</c:v>
                </c:pt>
                <c:pt idx="35">
                  <c:v>97.190339475312697</c:v>
                </c:pt>
                <c:pt idx="36">
                  <c:v>97.821880011171004</c:v>
                </c:pt>
                <c:pt idx="37">
                  <c:v>98.453420547029395</c:v>
                </c:pt>
                <c:pt idx="38">
                  <c:v>99.084961082887801</c:v>
                </c:pt>
                <c:pt idx="39">
                  <c:v>99.716501618746094</c:v>
                </c:pt>
                <c:pt idx="40">
                  <c:v>100.348042154605</c:v>
                </c:pt>
                <c:pt idx="41">
                  <c:v>100.979582690463</c:v>
                </c:pt>
                <c:pt idx="42">
                  <c:v>101.611123226321</c:v>
                </c:pt>
                <c:pt idx="43">
                  <c:v>102.24266376218</c:v>
                </c:pt>
                <c:pt idx="44">
                  <c:v>102.87420429803799</c:v>
                </c:pt>
                <c:pt idx="45">
                  <c:v>103.505744833896</c:v>
                </c:pt>
                <c:pt idx="46">
                  <c:v>104.13728536975501</c:v>
                </c:pt>
                <c:pt idx="47">
                  <c:v>104.768825905613</c:v>
                </c:pt>
                <c:pt idx="48">
                  <c:v>105.40036644147099</c:v>
                </c:pt>
                <c:pt idx="49">
                  <c:v>106.03190697733</c:v>
                </c:pt>
                <c:pt idx="50">
                  <c:v>106.663447513188</c:v>
                </c:pt>
                <c:pt idx="51">
                  <c:v>107.29498804904701</c:v>
                </c:pt>
                <c:pt idx="52">
                  <c:v>107.926528584905</c:v>
                </c:pt>
                <c:pt idx="53">
                  <c:v>108.55806912076299</c:v>
                </c:pt>
                <c:pt idx="54">
                  <c:v>109.189609656622</c:v>
                </c:pt>
                <c:pt idx="55">
                  <c:v>109.82115019248</c:v>
                </c:pt>
                <c:pt idx="56">
                  <c:v>110.452690728338</c:v>
                </c:pt>
                <c:pt idx="57">
                  <c:v>111.084231264197</c:v>
                </c:pt>
                <c:pt idx="58">
                  <c:v>111.71577180005499</c:v>
                </c:pt>
                <c:pt idx="59">
                  <c:v>112.347312335913</c:v>
                </c:pt>
                <c:pt idx="60">
                  <c:v>112.97885287177201</c:v>
                </c:pt>
                <c:pt idx="61">
                  <c:v>113.61039340763</c:v>
                </c:pt>
                <c:pt idx="62">
                  <c:v>114.241933943489</c:v>
                </c:pt>
                <c:pt idx="63">
                  <c:v>114.873474479347</c:v>
                </c:pt>
                <c:pt idx="64">
                  <c:v>115.505015015205</c:v>
                </c:pt>
                <c:pt idx="65">
                  <c:v>116.13655555106401</c:v>
                </c:pt>
                <c:pt idx="66">
                  <c:v>116.768096086922</c:v>
                </c:pt>
                <c:pt idx="67">
                  <c:v>117.39963662277999</c:v>
                </c:pt>
                <c:pt idx="68">
                  <c:v>118.031177158639</c:v>
                </c:pt>
                <c:pt idx="69">
                  <c:v>118.662717694497</c:v>
                </c:pt>
                <c:pt idx="70">
                  <c:v>119.294258230355</c:v>
                </c:pt>
                <c:pt idx="71">
                  <c:v>119.925798766214</c:v>
                </c:pt>
                <c:pt idx="72">
                  <c:v>120.55733930207199</c:v>
                </c:pt>
                <c:pt idx="73">
                  <c:v>121.188879837931</c:v>
                </c:pt>
                <c:pt idx="74">
                  <c:v>121.82042037378901</c:v>
                </c:pt>
                <c:pt idx="75">
                  <c:v>122.451960909647</c:v>
                </c:pt>
                <c:pt idx="76">
                  <c:v>123.083501445506</c:v>
                </c:pt>
                <c:pt idx="77">
                  <c:v>123.715041981364</c:v>
                </c:pt>
                <c:pt idx="78">
                  <c:v>124.346582517222</c:v>
                </c:pt>
                <c:pt idx="79">
                  <c:v>124.97812305308101</c:v>
                </c:pt>
                <c:pt idx="80">
                  <c:v>125.609663588939</c:v>
                </c:pt>
                <c:pt idx="81">
                  <c:v>126.24120412479699</c:v>
                </c:pt>
                <c:pt idx="82">
                  <c:v>126.872744660656</c:v>
                </c:pt>
                <c:pt idx="83">
                  <c:v>127.504285196514</c:v>
                </c:pt>
                <c:pt idx="84">
                  <c:v>128.13582573237301</c:v>
                </c:pt>
                <c:pt idx="85">
                  <c:v>128.767366268231</c:v>
                </c:pt>
                <c:pt idx="86">
                  <c:v>129.39890680408899</c:v>
                </c:pt>
                <c:pt idx="87">
                  <c:v>130.03044733994801</c:v>
                </c:pt>
                <c:pt idx="88">
                  <c:v>130.66198787580601</c:v>
                </c:pt>
                <c:pt idx="89">
                  <c:v>131.293528411664</c:v>
                </c:pt>
                <c:pt idx="90">
                  <c:v>131.92506894752299</c:v>
                </c:pt>
                <c:pt idx="91">
                  <c:v>132.55660948338101</c:v>
                </c:pt>
                <c:pt idx="92">
                  <c:v>133.18815001924</c:v>
                </c:pt>
                <c:pt idx="93">
                  <c:v>133.81969055509799</c:v>
                </c:pt>
                <c:pt idx="94">
                  <c:v>134.45123109095601</c:v>
                </c:pt>
                <c:pt idx="95">
                  <c:v>135.082771626815</c:v>
                </c:pt>
                <c:pt idx="96">
                  <c:v>135.714312162673</c:v>
                </c:pt>
                <c:pt idx="97">
                  <c:v>136.34585269853099</c:v>
                </c:pt>
                <c:pt idx="98">
                  <c:v>136.97739323439001</c:v>
                </c:pt>
                <c:pt idx="99">
                  <c:v>137.608933770248</c:v>
                </c:pt>
                <c:pt idx="100">
                  <c:v>138.24047430610599</c:v>
                </c:pt>
                <c:pt idx="101">
                  <c:v>138.87201484196501</c:v>
                </c:pt>
                <c:pt idx="102">
                  <c:v>139.50355537782301</c:v>
                </c:pt>
                <c:pt idx="103">
                  <c:v>140.135095913681</c:v>
                </c:pt>
                <c:pt idx="104">
                  <c:v>140.76663644953999</c:v>
                </c:pt>
                <c:pt idx="105">
                  <c:v>141.39817698539801</c:v>
                </c:pt>
                <c:pt idx="106">
                  <c:v>142.029717521257</c:v>
                </c:pt>
                <c:pt idx="107">
                  <c:v>142.66125805711499</c:v>
                </c:pt>
                <c:pt idx="108">
                  <c:v>143.29279859297301</c:v>
                </c:pt>
                <c:pt idx="109">
                  <c:v>143.924339128832</c:v>
                </c:pt>
                <c:pt idx="110">
                  <c:v>144.55587966469</c:v>
                </c:pt>
                <c:pt idx="111">
                  <c:v>145.18742020054799</c:v>
                </c:pt>
                <c:pt idx="112">
                  <c:v>145.81896073640701</c:v>
                </c:pt>
                <c:pt idx="113">
                  <c:v>146.450501272265</c:v>
                </c:pt>
                <c:pt idx="114">
                  <c:v>147.08204180812399</c:v>
                </c:pt>
                <c:pt idx="115">
                  <c:v>147.71358234398201</c:v>
                </c:pt>
                <c:pt idx="116">
                  <c:v>148.34512287984001</c:v>
                </c:pt>
                <c:pt idx="117">
                  <c:v>148.97666341569899</c:v>
                </c:pt>
                <c:pt idx="118">
                  <c:v>149.60820395155699</c:v>
                </c:pt>
                <c:pt idx="119">
                  <c:v>150.23974448741501</c:v>
                </c:pt>
                <c:pt idx="120">
                  <c:v>150.871285023274</c:v>
                </c:pt>
                <c:pt idx="121">
                  <c:v>151.50282555913199</c:v>
                </c:pt>
                <c:pt idx="122">
                  <c:v>152.13436609499001</c:v>
                </c:pt>
                <c:pt idx="123">
                  <c:v>152.765906630849</c:v>
                </c:pt>
                <c:pt idx="124">
                  <c:v>153.397447166707</c:v>
                </c:pt>
                <c:pt idx="125">
                  <c:v>154.02898770256601</c:v>
                </c:pt>
                <c:pt idx="126">
                  <c:v>154.66052823842401</c:v>
                </c:pt>
                <c:pt idx="127">
                  <c:v>155.292068774282</c:v>
                </c:pt>
                <c:pt idx="128">
                  <c:v>155.92360931014099</c:v>
                </c:pt>
                <c:pt idx="129">
                  <c:v>156.55514984599901</c:v>
                </c:pt>
                <c:pt idx="130">
                  <c:v>157.18669038185701</c:v>
                </c:pt>
                <c:pt idx="131">
                  <c:v>157.81823091771599</c:v>
                </c:pt>
                <c:pt idx="132">
                  <c:v>158.44977145357399</c:v>
                </c:pt>
                <c:pt idx="133">
                  <c:v>159.08131198943201</c:v>
                </c:pt>
                <c:pt idx="134">
                  <c:v>159.712852525291</c:v>
                </c:pt>
                <c:pt idx="135">
                  <c:v>160.34439306114899</c:v>
                </c:pt>
                <c:pt idx="136">
                  <c:v>160.97593359700801</c:v>
                </c:pt>
                <c:pt idx="137">
                  <c:v>161.607474132866</c:v>
                </c:pt>
                <c:pt idx="138">
                  <c:v>162.239014668724</c:v>
                </c:pt>
                <c:pt idx="139">
                  <c:v>162.87055520458301</c:v>
                </c:pt>
                <c:pt idx="140">
                  <c:v>163.50209574044101</c:v>
                </c:pt>
                <c:pt idx="141">
                  <c:v>164.133636276299</c:v>
                </c:pt>
                <c:pt idx="142">
                  <c:v>164.76517681215799</c:v>
                </c:pt>
                <c:pt idx="143">
                  <c:v>165.39671734801601</c:v>
                </c:pt>
                <c:pt idx="144">
                  <c:v>166.02825788387401</c:v>
                </c:pt>
                <c:pt idx="145">
                  <c:v>166.65979841973299</c:v>
                </c:pt>
                <c:pt idx="146">
                  <c:v>167.29133895559099</c:v>
                </c:pt>
                <c:pt idx="147">
                  <c:v>167.92287949145</c:v>
                </c:pt>
                <c:pt idx="148">
                  <c:v>168.554420027308</c:v>
                </c:pt>
                <c:pt idx="149">
                  <c:v>169.18596056316599</c:v>
                </c:pt>
                <c:pt idx="150">
                  <c:v>169.81750109902501</c:v>
                </c:pt>
                <c:pt idx="151">
                  <c:v>170.449041634883</c:v>
                </c:pt>
                <c:pt idx="152">
                  <c:v>171.080582170741</c:v>
                </c:pt>
                <c:pt idx="153">
                  <c:v>171.71212270660001</c:v>
                </c:pt>
                <c:pt idx="154">
                  <c:v>172.34366324245801</c:v>
                </c:pt>
                <c:pt idx="155">
                  <c:v>172.975203778316</c:v>
                </c:pt>
                <c:pt idx="156">
                  <c:v>173.60674431417499</c:v>
                </c:pt>
                <c:pt idx="157">
                  <c:v>174.23828485003301</c:v>
                </c:pt>
                <c:pt idx="158">
                  <c:v>174.869825385892</c:v>
                </c:pt>
                <c:pt idx="159">
                  <c:v>175.50136592174999</c:v>
                </c:pt>
                <c:pt idx="160">
                  <c:v>176.13290645760799</c:v>
                </c:pt>
                <c:pt idx="161">
                  <c:v>176.764446993467</c:v>
                </c:pt>
                <c:pt idx="162">
                  <c:v>177.395987529325</c:v>
                </c:pt>
                <c:pt idx="163">
                  <c:v>178.02752806518299</c:v>
                </c:pt>
                <c:pt idx="164">
                  <c:v>178.65906860104201</c:v>
                </c:pt>
                <c:pt idx="165">
                  <c:v>179.2906091369</c:v>
                </c:pt>
                <c:pt idx="166">
                  <c:v>179.922149672758</c:v>
                </c:pt>
                <c:pt idx="167">
                  <c:v>180.55369020861701</c:v>
                </c:pt>
                <c:pt idx="168">
                  <c:v>181.18523074447501</c:v>
                </c:pt>
                <c:pt idx="169">
                  <c:v>181.816771280334</c:v>
                </c:pt>
                <c:pt idx="170">
                  <c:v>182.44831181619199</c:v>
                </c:pt>
                <c:pt idx="171">
                  <c:v>183.07985235205001</c:v>
                </c:pt>
                <c:pt idx="172">
                  <c:v>183.711392887909</c:v>
                </c:pt>
                <c:pt idx="173">
                  <c:v>184.34293342376699</c:v>
                </c:pt>
                <c:pt idx="174">
                  <c:v>184.97447395962499</c:v>
                </c:pt>
                <c:pt idx="175">
                  <c:v>185.606014495484</c:v>
                </c:pt>
                <c:pt idx="176">
                  <c:v>186.237555031342</c:v>
                </c:pt>
                <c:pt idx="177">
                  <c:v>186.86909556719999</c:v>
                </c:pt>
                <c:pt idx="178">
                  <c:v>187.50063610305901</c:v>
                </c:pt>
                <c:pt idx="179">
                  <c:v>188.132176638917</c:v>
                </c:pt>
                <c:pt idx="180">
                  <c:v>188.76371717477599</c:v>
                </c:pt>
                <c:pt idx="181">
                  <c:v>189.39525771063401</c:v>
                </c:pt>
                <c:pt idx="182">
                  <c:v>190.02679824649201</c:v>
                </c:pt>
                <c:pt idx="183">
                  <c:v>190.658338782351</c:v>
                </c:pt>
                <c:pt idx="184">
                  <c:v>191.28987931820899</c:v>
                </c:pt>
                <c:pt idx="185">
                  <c:v>191.92141985406701</c:v>
                </c:pt>
                <c:pt idx="186">
                  <c:v>192.552960389926</c:v>
                </c:pt>
                <c:pt idx="187">
                  <c:v>193.18450092578399</c:v>
                </c:pt>
                <c:pt idx="188">
                  <c:v>193.81604146164301</c:v>
                </c:pt>
                <c:pt idx="189">
                  <c:v>194.447581997501</c:v>
                </c:pt>
                <c:pt idx="190">
                  <c:v>195.079122533359</c:v>
                </c:pt>
                <c:pt idx="191">
                  <c:v>195.71066306921799</c:v>
                </c:pt>
                <c:pt idx="192">
                  <c:v>196.34220360507601</c:v>
                </c:pt>
                <c:pt idx="193">
                  <c:v>196.973744140934</c:v>
                </c:pt>
                <c:pt idx="194">
                  <c:v>197.60528467679299</c:v>
                </c:pt>
                <c:pt idx="195">
                  <c:v>198.23682521265101</c:v>
                </c:pt>
                <c:pt idx="196">
                  <c:v>198.86836574850901</c:v>
                </c:pt>
                <c:pt idx="197">
                  <c:v>199.499906284368</c:v>
                </c:pt>
                <c:pt idx="198">
                  <c:v>200.13144682022599</c:v>
                </c:pt>
                <c:pt idx="199">
                  <c:v>200.76298735608501</c:v>
                </c:pt>
              </c:numCache>
            </c:numRef>
          </c:xVal>
          <c:yVal>
            <c:numRef>
              <c:f>'Scanner 1 - Logistic'!$M$136:$M$335</c:f>
              <c:numCache>
                <c:formatCode>0.00</c:formatCode>
                <c:ptCount val="200"/>
                <c:pt idx="0">
                  <c:v>0.23102222349072965</c:v>
                </c:pt>
                <c:pt idx="1">
                  <c:v>0.25645157074624003</c:v>
                </c:pt>
                <c:pt idx="2">
                  <c:v>0.28237903437920991</c:v>
                </c:pt>
                <c:pt idx="3">
                  <c:v>0.30878429952753672</c:v>
                </c:pt>
                <c:pt idx="4">
                  <c:v>0.33565029740372604</c:v>
                </c:pt>
                <c:pt idx="5">
                  <c:v>0.36296260243901535</c:v>
                </c:pt>
                <c:pt idx="6">
                  <c:v>0.39070897388498504</c:v>
                </c:pt>
                <c:pt idx="7">
                  <c:v>0.4188790009327511</c:v>
                </c:pt>
                <c:pt idx="8">
                  <c:v>0.44746382364729542</c:v>
                </c:pt>
                <c:pt idx="9">
                  <c:v>0.47645591049856556</c:v>
                </c:pt>
                <c:pt idx="10">
                  <c:v>0.50584887886190844</c:v>
                </c:pt>
                <c:pt idx="11">
                  <c:v>0.53563734863595258</c:v>
                </c:pt>
                <c:pt idx="12">
                  <c:v>0.56581682173161829</c:v>
                </c:pt>
                <c:pt idx="13">
                  <c:v>0.59638358201925035</c:v>
                </c:pt>
                <c:pt idx="14">
                  <c:v>0.62733461163354676</c:v>
                </c:pt>
                <c:pt idx="15">
                  <c:v>0.65866752049076138</c:v>
                </c:pt>
                <c:pt idx="16">
                  <c:v>0.69038048657714923</c:v>
                </c:pt>
                <c:pt idx="17">
                  <c:v>0.7224722050943434</c:v>
                </c:pt>
                <c:pt idx="18">
                  <c:v>0.75494184494583139</c:v>
                </c:pt>
                <c:pt idx="19">
                  <c:v>0.78778901135354362</c:v>
                </c:pt>
                <c:pt idx="20">
                  <c:v>0.82101371362919073</c:v>
                </c:pt>
                <c:pt idx="21">
                  <c:v>0.8546163373087583</c:v>
                </c:pt>
                <c:pt idx="22">
                  <c:v>0.88859762000328268</c:v>
                </c:pt>
                <c:pt idx="23">
                  <c:v>0.92295863043380588</c:v>
                </c:pt>
                <c:pt idx="24">
                  <c:v>0.95770075021022094</c:v>
                </c:pt>
                <c:pt idx="25">
                  <c:v>0.99282565798764844</c:v>
                </c:pt>
                <c:pt idx="26">
                  <c:v>1.0283353156939665</c:v>
                </c:pt>
                <c:pt idx="27">
                  <c:v>1.0642319565710221</c:v>
                </c:pt>
                <c:pt idx="28">
                  <c:v>1.1005180748122465</c:v>
                </c:pt>
                <c:pt idx="29">
                  <c:v>1.1371964166125619</c:v>
                </c:pt>
                <c:pt idx="30">
                  <c:v>1.1742699724740269</c:v>
                </c:pt>
                <c:pt idx="31">
                  <c:v>1.2117419706336601</c:v>
                </c:pt>
                <c:pt idx="32">
                  <c:v>1.249615871499167</c:v>
                </c:pt>
                <c:pt idx="33">
                  <c:v>1.2878953629945669</c:v>
                </c:pt>
                <c:pt idx="34">
                  <c:v>1.3265843567315021</c:v>
                </c:pt>
                <c:pt idx="35">
                  <c:v>1.3656869849337177</c:v>
                </c:pt>
                <c:pt idx="36">
                  <c:v>1.4052075980522525</c:v>
                </c:pt>
                <c:pt idx="37">
                  <c:v>1.4451507630174605</c:v>
                </c:pt>
                <c:pt idx="38">
                  <c:v>1.4855212620814318</c:v>
                </c:pt>
                <c:pt idx="39">
                  <c:v>1.5263240922108205</c:v>
                </c:pt>
                <c:pt idx="40">
                  <c:v>1.5675644649956857</c:v>
                </c:pt>
                <c:pt idx="41">
                  <c:v>1.6092478070448279</c:v>
                </c:pt>
                <c:pt idx="42">
                  <c:v>1.6513797608424925</c:v>
                </c:pt>
                <c:pt idx="43">
                  <c:v>1.6939661860450164</c:v>
                </c:pt>
                <c:pt idx="44">
                  <c:v>1.7370131611994628</c:v>
                </c:pt>
                <c:pt idx="45">
                  <c:v>1.7805269858692543</c:v>
                </c:pt>
                <c:pt idx="46">
                  <c:v>1.8245141831545775</c:v>
                </c:pt>
                <c:pt idx="47">
                  <c:v>1.8689815025977274</c:v>
                </c:pt>
                <c:pt idx="48">
                  <c:v>1.913935923465832</c:v>
                </c:pt>
                <c:pt idx="49">
                  <c:v>1.9593846584054391</c:v>
                </c:pt>
                <c:pt idx="50">
                  <c:v>2.0053351574653075</c:v>
                </c:pt>
                <c:pt idx="51">
                  <c:v>2.0517951124855203</c:v>
                </c:pt>
                <c:pt idx="52">
                  <c:v>2.0987724618526582</c:v>
                </c:pt>
                <c:pt idx="53">
                  <c:v>2.1462753956223382</c:v>
                </c:pt>
                <c:pt idx="54">
                  <c:v>2.1943123610118742</c:v>
                </c:pt>
                <c:pt idx="55">
                  <c:v>2.2428920682672442</c:v>
                </c:pt>
                <c:pt idx="56">
                  <c:v>2.2920234969099189</c:v>
                </c:pt>
                <c:pt idx="57">
                  <c:v>2.3417159023703986</c:v>
                </c:pt>
                <c:pt idx="58">
                  <c:v>2.391978823016693</c:v>
                </c:pt>
                <c:pt idx="59">
                  <c:v>2.4428220875871776</c:v>
                </c:pt>
                <c:pt idx="60">
                  <c:v>2.4942558230386402</c:v>
                </c:pt>
                <c:pt idx="61">
                  <c:v>2.5462904628215632</c:v>
                </c:pt>
                <c:pt idx="62">
                  <c:v>2.5989367555960508</c:v>
                </c:pt>
                <c:pt idx="63">
                  <c:v>2.6522057744031318</c:v>
                </c:pt>
                <c:pt idx="64">
                  <c:v>2.7061089263074836</c:v>
                </c:pt>
                <c:pt idx="65">
                  <c:v>2.7606579625291365</c:v>
                </c:pt>
                <c:pt idx="66">
                  <c:v>2.8158649890830265</c:v>
                </c:pt>
                <c:pt idx="67">
                  <c:v>2.8717424779469809</c:v>
                </c:pt>
                <c:pt idx="68">
                  <c:v>2.9283032787800125</c:v>
                </c:pt>
                <c:pt idx="69">
                  <c:v>2.9855606312145855</c:v>
                </c:pt>
                <c:pt idx="70">
                  <c:v>3.0435281777484646</c:v>
                </c:pt>
                <c:pt idx="71">
                  <c:v>3.102219977262938</c:v>
                </c:pt>
                <c:pt idx="72">
                  <c:v>3.1616505191969191</c:v>
                </c:pt>
                <c:pt idx="73">
                  <c:v>3.2218347384075687</c:v>
                </c:pt>
                <c:pt idx="74">
                  <c:v>3.2827880307512536</c:v>
                </c:pt>
                <c:pt idx="75">
                  <c:v>3.3445262694195339</c:v>
                </c:pt>
                <c:pt idx="76">
                  <c:v>3.4070658220688532</c:v>
                </c:pt>
                <c:pt idx="77">
                  <c:v>3.4704235687838385</c:v>
                </c:pt>
                <c:pt idx="78">
                  <c:v>3.5346169209172111</c:v>
                </c:pt>
                <c:pt idx="79">
                  <c:v>3.5996638408530828</c:v>
                </c:pt>
                <c:pt idx="80">
                  <c:v>3.6655828627418052</c:v>
                </c:pt>
                <c:pt idx="81">
                  <c:v>3.7323931142593234</c:v>
                </c:pt>
                <c:pt idx="82">
                  <c:v>3.8001143394471018</c:v>
                </c:pt>
                <c:pt idx="83">
                  <c:v>3.8687669226915791</c:v>
                </c:pt>
                <c:pt idx="84">
                  <c:v>3.9383719139079547</c:v>
                </c:pt>
                <c:pt idx="85">
                  <c:v>4.0089510549956797</c:v>
                </c:pt>
                <c:pt idx="86">
                  <c:v>4.0805268076386101</c:v>
                </c:pt>
                <c:pt idx="87">
                  <c:v>4.1531223825279193</c:v>
                </c:pt>
                <c:pt idx="88">
                  <c:v>4.2267617700906444</c:v>
                </c:pt>
                <c:pt idx="89">
                  <c:v>4.3014697728131868</c:v>
                </c:pt>
                <c:pt idx="90">
                  <c:v>4.377272039254831</c:v>
                </c:pt>
                <c:pt idx="91">
                  <c:v>4.454195099853572</c:v>
                </c:pt>
                <c:pt idx="92">
                  <c:v>4.5322664046334697</c:v>
                </c:pt>
                <c:pt idx="93">
                  <c:v>4.6115143629309729</c:v>
                </c:pt>
                <c:pt idx="94">
                  <c:v>4.6919683852657199</c:v>
                </c:pt>
                <c:pt idx="95">
                  <c:v>4.7736589274908985</c:v>
                </c:pt>
                <c:pt idx="96">
                  <c:v>4.8566175373684342</c:v>
                </c:pt>
                <c:pt idx="97">
                  <c:v>4.9408769037239821</c:v>
                </c:pt>
                <c:pt idx="98">
                  <c:v>5.0264709083501868</c:v>
                </c:pt>
                <c:pt idx="99">
                  <c:v>5.1134346808377238</c:v>
                </c:pt>
                <c:pt idx="100">
                  <c:v>5.2018046565281066</c:v>
                </c:pt>
                <c:pt idx="101">
                  <c:v>5.2916186377976935</c:v>
                </c:pt>
                <c:pt idx="102">
                  <c:v>5.3829158588978316</c:v>
                </c:pt>
                <c:pt idx="103">
                  <c:v>5.4757370545947097</c:v>
                </c:pt>
                <c:pt idx="104">
                  <c:v>5.5701245328701861</c:v>
                </c:pt>
                <c:pt idx="105">
                  <c:v>5.6661222519692185</c:v>
                </c:pt>
                <c:pt idx="106">
                  <c:v>5.7637759020981436</c:v>
                </c:pt>
                <c:pt idx="107">
                  <c:v>5.8631329921077171</c:v>
                </c:pt>
                <c:pt idx="108">
                  <c:v>5.9642429415186928</c:v>
                </c:pt>
                <c:pt idx="109">
                  <c:v>6.0671571782804588</c:v>
                </c:pt>
                <c:pt idx="110">
                  <c:v>6.1719292426846772</c:v>
                </c:pt>
                <c:pt idx="111">
                  <c:v>6.2786148978930045</c:v>
                </c:pt>
                <c:pt idx="112">
                  <c:v>6.387272247577255</c:v>
                </c:pt>
                <c:pt idx="113">
                  <c:v>6.4979618612137822</c:v>
                </c:pt>
                <c:pt idx="114">
                  <c:v>6.6107469076235086</c:v>
                </c:pt>
                <c:pt idx="115">
                  <c:v>6.7256932973990793</c:v>
                </c:pt>
                <c:pt idx="116">
                  <c:v>6.8428698349221539</c:v>
                </c:pt>
                <c:pt idx="117">
                  <c:v>6.9623483807360218</c:v>
                </c:pt>
                <c:pt idx="118">
                  <c:v>7.0842040251101039</c:v>
                </c:pt>
                <c:pt idx="119">
                  <c:v>7.2085152737130924</c:v>
                </c:pt>
                <c:pt idx="120">
                  <c:v>7.3353642463965745</c:v>
                </c:pt>
                <c:pt idx="121">
                  <c:v>7.4648368901884172</c:v>
                </c:pt>
                <c:pt idx="122">
                  <c:v>7.5970232077034385</c:v>
                </c:pt>
                <c:pt idx="123">
                  <c:v>7.7320175022962108</c:v>
                </c:pt>
                <c:pt idx="124">
                  <c:v>7.869918641414082</c:v>
                </c:pt>
                <c:pt idx="125">
                  <c:v>8.0108303397572183</c:v>
                </c:pt>
                <c:pt idx="126">
                  <c:v>8.1548614640168537</c:v>
                </c:pt>
                <c:pt idx="127">
                  <c:v>8.3021263611455289</c:v>
                </c:pt>
                <c:pt idx="128">
                  <c:v>8.4527452123223199</c:v>
                </c:pt>
                <c:pt idx="129">
                  <c:v>8.6068444150054368</c:v>
                </c:pt>
                <c:pt idx="130">
                  <c:v>8.7645569957228222</c:v>
                </c:pt>
                <c:pt idx="131">
                  <c:v>8.9260230565460859</c:v>
                </c:pt>
                <c:pt idx="132">
                  <c:v>9.0913902585180857</c:v>
                </c:pt>
                <c:pt idx="133">
                  <c:v>9.2608143456771561</c:v>
                </c:pt>
                <c:pt idx="134">
                  <c:v>9.4344597137372581</c:v>
                </c:pt>
                <c:pt idx="135">
                  <c:v>9.6125000279582213</c:v>
                </c:pt>
                <c:pt idx="136">
                  <c:v>9.7951188952752339</c:v>
                </c:pt>
                <c:pt idx="137">
                  <c:v>9.9825105963669909</c:v>
                </c:pt>
                <c:pt idx="138">
                  <c:v>10.1748808840336</c:v>
                </c:pt>
                <c:pt idx="139">
                  <c:v>10.372447855047909</c:v>
                </c:pt>
                <c:pt idx="140">
                  <c:v>10.575442903542942</c:v>
                </c:pt>
                <c:pt idx="141">
                  <c:v>10.784111765033977</c:v>
                </c:pt>
                <c:pt idx="142">
                  <c:v>10.998715661357846</c:v>
                </c:pt>
                <c:pt idx="143">
                  <c:v>11.219532558172334</c:v>
                </c:pt>
                <c:pt idx="144">
                  <c:v>11.446858548230404</c:v>
                </c:pt>
                <c:pt idx="145">
                  <c:v>11.681009375453435</c:v>
                </c:pt>
                <c:pt idx="146">
                  <c:v>11.922322116927019</c:v>
                </c:pt>
                <c:pt idx="147">
                  <c:v>12.171157042375915</c:v>
                </c:pt>
                <c:pt idx="148">
                  <c:v>12.427899673507012</c:v>
                </c:pt>
                <c:pt idx="149">
                  <c:v>12.692963068912434</c:v>
                </c:pt>
                <c:pt idx="150">
                  <c:v>12.966790364091526</c:v>
                </c:pt>
                <c:pt idx="151">
                  <c:v>13.249857600680134</c:v>
                </c:pt>
                <c:pt idx="152">
                  <c:v>13.542676884314785</c:v>
                </c:pt>
                <c:pt idx="153">
                  <c:v>13.845799916851133</c:v>
                </c:pt>
                <c:pt idx="154">
                  <c:v>14.159821956114692</c:v>
                </c:pt>
                <c:pt idx="155">
                  <c:v>14.485386265215645</c:v>
                </c:pt>
                <c:pt idx="156">
                  <c:v>14.823189124016286</c:v>
                </c:pt>
                <c:pt idx="157">
                  <c:v>15.173985487976434</c:v>
                </c:pt>
                <c:pt idx="158">
                  <c:v>15.538595394761231</c:v>
                </c:pt>
                <c:pt idx="159">
                  <c:v>15.917911237297382</c:v>
                </c:pt>
                <c:pt idx="160">
                  <c:v>16.312906044087136</c:v>
                </c:pt>
                <c:pt idx="161">
                  <c:v>16.724642934519704</c:v>
                </c:pt>
                <c:pt idx="162">
                  <c:v>17.154285949775918</c:v>
                </c:pt>
                <c:pt idx="163">
                  <c:v>17.603112500256294</c:v>
                </c:pt>
                <c:pt idx="164">
                  <c:v>18.072527720177032</c:v>
                </c:pt>
                <c:pt idx="165">
                  <c:v>18.564081081598875</c:v>
                </c:pt>
                <c:pt idx="166">
                  <c:v>19.079485696923527</c:v>
                </c:pt>
                <c:pt idx="167">
                  <c:v>19.620640835104243</c:v>
                </c:pt>
                <c:pt idx="168">
                  <c:v>20.189658298087451</c:v>
                </c:pt>
                <c:pt idx="169">
                  <c:v>20.788893457861938</c:v>
                </c:pt>
                <c:pt idx="170">
                  <c:v>21.420981950973346</c:v>
                </c:pt>
                <c:pt idx="171">
                  <c:v>22.088883280059626</c:v>
                </c:pt>
                <c:pt idx="172">
                  <c:v>22.79593289941274</c:v>
                </c:pt>
                <c:pt idx="173">
                  <c:v>23.54590478923312</c:v>
                </c:pt>
                <c:pt idx="174">
                  <c:v>24.343087086556348</c:v>
                </c:pt>
                <c:pt idx="175">
                  <c:v>25.192374089488482</c:v>
                </c:pt>
                <c:pt idx="176">
                  <c:v>26.099378956014746</c:v>
                </c:pt>
                <c:pt idx="177">
                  <c:v>27.07057278062717</c:v>
                </c:pt>
                <c:pt idx="178">
                  <c:v>28.113457599028358</c:v>
                </c:pt>
                <c:pt idx="179">
                  <c:v>29.236783460938039</c:v>
                </c:pt>
                <c:pt idx="180">
                  <c:v>30.450823349706305</c:v>
                </c:pt>
                <c:pt idx="181">
                  <c:v>31.767724911138458</c:v>
                </c:pt>
                <c:pt idx="182">
                  <c:v>33.20196545067968</c:v>
                </c:pt>
                <c:pt idx="183">
                  <c:v>34.77094767922096</c:v>
                </c:pt>
                <c:pt idx="184">
                  <c:v>36.495790183587019</c:v>
                </c:pt>
                <c:pt idx="185">
                  <c:v>38.402391779545596</c:v>
                </c:pt>
                <c:pt idx="186">
                  <c:v>40.522888193323617</c:v>
                </c:pt>
                <c:pt idx="187">
                  <c:v>42.897682315494286</c:v>
                </c:pt>
                <c:pt idx="188">
                  <c:v>45.578332397729802</c:v>
                </c:pt>
                <c:pt idx="189">
                  <c:v>48.63175714894242</c:v>
                </c:pt>
                <c:pt idx="190">
                  <c:v>52.146522625541088</c:v>
                </c:pt>
                <c:pt idx="191">
                  <c:v>56.242533522558119</c:v>
                </c:pt>
                <c:pt idx="192">
                  <c:v>61.086515685399903</c:v>
                </c:pt>
                <c:pt idx="193">
                  <c:v>66.917819029699217</c:v>
                </c:pt>
                <c:pt idx="194">
                  <c:v>74.093666422461709</c:v>
                </c:pt>
                <c:pt idx="195">
                  <c:v>83.173626849583769</c:v>
                </c:pt>
                <c:pt idx="196">
                  <c:v>95.090264937413878</c:v>
                </c:pt>
                <c:pt idx="197">
                  <c:v>111.53130365500228</c:v>
                </c:pt>
                <c:pt idx="198">
                  <c:v>135.92528652995679</c:v>
                </c:pt>
                <c:pt idx="199">
                  <c:v>176.57252209816841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Logistic'!$H$136:$H$335</c:f>
              <c:numCache>
                <c:formatCode>0.00</c:formatCode>
                <c:ptCount val="200"/>
                <c:pt idx="0">
                  <c:v>75.086420720269899</c:v>
                </c:pt>
                <c:pt idx="1">
                  <c:v>75.717961256128305</c:v>
                </c:pt>
                <c:pt idx="2">
                  <c:v>76.349501791986597</c:v>
                </c:pt>
                <c:pt idx="3">
                  <c:v>76.981042327845003</c:v>
                </c:pt>
                <c:pt idx="4">
                  <c:v>77.612582863703395</c:v>
                </c:pt>
                <c:pt idx="5">
                  <c:v>78.244123399561701</c:v>
                </c:pt>
                <c:pt idx="6">
                  <c:v>78.875663935420107</c:v>
                </c:pt>
                <c:pt idx="7">
                  <c:v>79.507204471278499</c:v>
                </c:pt>
                <c:pt idx="8">
                  <c:v>80.138745007136805</c:v>
                </c:pt>
                <c:pt idx="9">
                  <c:v>80.770285542995197</c:v>
                </c:pt>
                <c:pt idx="10">
                  <c:v>81.401826078853603</c:v>
                </c:pt>
                <c:pt idx="11">
                  <c:v>82.033366614711895</c:v>
                </c:pt>
                <c:pt idx="12">
                  <c:v>82.664907150570301</c:v>
                </c:pt>
                <c:pt idx="13">
                  <c:v>83.296447686428706</c:v>
                </c:pt>
                <c:pt idx="14">
                  <c:v>83.927988222286999</c:v>
                </c:pt>
                <c:pt idx="15">
                  <c:v>84.559528758145404</c:v>
                </c:pt>
                <c:pt idx="16">
                  <c:v>85.191069294003697</c:v>
                </c:pt>
                <c:pt idx="17">
                  <c:v>85.822609829862103</c:v>
                </c:pt>
                <c:pt idx="18">
                  <c:v>86.454150365720494</c:v>
                </c:pt>
                <c:pt idx="19">
                  <c:v>87.085690901578801</c:v>
                </c:pt>
                <c:pt idx="20">
                  <c:v>87.717231437437206</c:v>
                </c:pt>
                <c:pt idx="21">
                  <c:v>88.348771973295598</c:v>
                </c:pt>
                <c:pt idx="22">
                  <c:v>88.980312509153904</c:v>
                </c:pt>
                <c:pt idx="23">
                  <c:v>89.611853045012296</c:v>
                </c:pt>
                <c:pt idx="24">
                  <c:v>90.243393580870702</c:v>
                </c:pt>
                <c:pt idx="25">
                  <c:v>90.874934116728994</c:v>
                </c:pt>
                <c:pt idx="26">
                  <c:v>91.5064746525874</c:v>
                </c:pt>
                <c:pt idx="27">
                  <c:v>92.138015188445806</c:v>
                </c:pt>
                <c:pt idx="28">
                  <c:v>92.769555724304098</c:v>
                </c:pt>
                <c:pt idx="29">
                  <c:v>93.401096260162504</c:v>
                </c:pt>
                <c:pt idx="30">
                  <c:v>94.032636796020896</c:v>
                </c:pt>
                <c:pt idx="31">
                  <c:v>94.664177331879202</c:v>
                </c:pt>
                <c:pt idx="32">
                  <c:v>95.295717867737594</c:v>
                </c:pt>
                <c:pt idx="33">
                  <c:v>95.9272584035959</c:v>
                </c:pt>
                <c:pt idx="34">
                  <c:v>96.558798939454306</c:v>
                </c:pt>
                <c:pt idx="35">
                  <c:v>97.190339475312697</c:v>
                </c:pt>
                <c:pt idx="36">
                  <c:v>97.821880011171004</c:v>
                </c:pt>
                <c:pt idx="37">
                  <c:v>98.453420547029395</c:v>
                </c:pt>
                <c:pt idx="38">
                  <c:v>99.084961082887801</c:v>
                </c:pt>
                <c:pt idx="39">
                  <c:v>99.716501618746094</c:v>
                </c:pt>
                <c:pt idx="40">
                  <c:v>100.348042154605</c:v>
                </c:pt>
                <c:pt idx="41">
                  <c:v>100.979582690463</c:v>
                </c:pt>
                <c:pt idx="42">
                  <c:v>101.611123226321</c:v>
                </c:pt>
                <c:pt idx="43">
                  <c:v>102.24266376218</c:v>
                </c:pt>
                <c:pt idx="44">
                  <c:v>102.87420429803799</c:v>
                </c:pt>
                <c:pt idx="45">
                  <c:v>103.505744833896</c:v>
                </c:pt>
                <c:pt idx="46">
                  <c:v>104.13728536975501</c:v>
                </c:pt>
                <c:pt idx="47">
                  <c:v>104.768825905613</c:v>
                </c:pt>
                <c:pt idx="48">
                  <c:v>105.40036644147099</c:v>
                </c:pt>
                <c:pt idx="49">
                  <c:v>106.03190697733</c:v>
                </c:pt>
                <c:pt idx="50">
                  <c:v>106.663447513188</c:v>
                </c:pt>
                <c:pt idx="51">
                  <c:v>107.29498804904701</c:v>
                </c:pt>
                <c:pt idx="52">
                  <c:v>107.926528584905</c:v>
                </c:pt>
                <c:pt idx="53">
                  <c:v>108.55806912076299</c:v>
                </c:pt>
                <c:pt idx="54">
                  <c:v>109.189609656622</c:v>
                </c:pt>
                <c:pt idx="55">
                  <c:v>109.82115019248</c:v>
                </c:pt>
                <c:pt idx="56">
                  <c:v>110.452690728338</c:v>
                </c:pt>
                <c:pt idx="57">
                  <c:v>111.084231264197</c:v>
                </c:pt>
                <c:pt idx="58">
                  <c:v>111.71577180005499</c:v>
                </c:pt>
                <c:pt idx="59">
                  <c:v>112.347312335913</c:v>
                </c:pt>
                <c:pt idx="60">
                  <c:v>112.97885287177201</c:v>
                </c:pt>
                <c:pt idx="61">
                  <c:v>113.61039340763</c:v>
                </c:pt>
                <c:pt idx="62">
                  <c:v>114.241933943489</c:v>
                </c:pt>
                <c:pt idx="63">
                  <c:v>114.873474479347</c:v>
                </c:pt>
                <c:pt idx="64">
                  <c:v>115.505015015205</c:v>
                </c:pt>
                <c:pt idx="65">
                  <c:v>116.13655555106401</c:v>
                </c:pt>
                <c:pt idx="66">
                  <c:v>116.768096086922</c:v>
                </c:pt>
                <c:pt idx="67">
                  <c:v>117.39963662277999</c:v>
                </c:pt>
                <c:pt idx="68">
                  <c:v>118.031177158639</c:v>
                </c:pt>
                <c:pt idx="69">
                  <c:v>118.662717694497</c:v>
                </c:pt>
                <c:pt idx="70">
                  <c:v>119.294258230355</c:v>
                </c:pt>
                <c:pt idx="71">
                  <c:v>119.925798766214</c:v>
                </c:pt>
                <c:pt idx="72">
                  <c:v>120.55733930207199</c:v>
                </c:pt>
                <c:pt idx="73">
                  <c:v>121.188879837931</c:v>
                </c:pt>
                <c:pt idx="74">
                  <c:v>121.82042037378901</c:v>
                </c:pt>
                <c:pt idx="75">
                  <c:v>122.451960909647</c:v>
                </c:pt>
                <c:pt idx="76">
                  <c:v>123.083501445506</c:v>
                </c:pt>
                <c:pt idx="77">
                  <c:v>123.715041981364</c:v>
                </c:pt>
                <c:pt idx="78">
                  <c:v>124.346582517222</c:v>
                </c:pt>
                <c:pt idx="79">
                  <c:v>124.97812305308101</c:v>
                </c:pt>
                <c:pt idx="80">
                  <c:v>125.609663588939</c:v>
                </c:pt>
                <c:pt idx="81">
                  <c:v>126.24120412479699</c:v>
                </c:pt>
                <c:pt idx="82">
                  <c:v>126.872744660656</c:v>
                </c:pt>
                <c:pt idx="83">
                  <c:v>127.504285196514</c:v>
                </c:pt>
                <c:pt idx="84">
                  <c:v>128.13582573237301</c:v>
                </c:pt>
                <c:pt idx="85">
                  <c:v>128.767366268231</c:v>
                </c:pt>
                <c:pt idx="86">
                  <c:v>129.39890680408899</c:v>
                </c:pt>
                <c:pt idx="87">
                  <c:v>130.03044733994801</c:v>
                </c:pt>
                <c:pt idx="88">
                  <c:v>130.66198787580601</c:v>
                </c:pt>
                <c:pt idx="89">
                  <c:v>131.293528411664</c:v>
                </c:pt>
                <c:pt idx="90">
                  <c:v>131.92506894752299</c:v>
                </c:pt>
                <c:pt idx="91">
                  <c:v>132.55660948338101</c:v>
                </c:pt>
                <c:pt idx="92">
                  <c:v>133.18815001924</c:v>
                </c:pt>
                <c:pt idx="93">
                  <c:v>133.81969055509799</c:v>
                </c:pt>
                <c:pt idx="94">
                  <c:v>134.45123109095601</c:v>
                </c:pt>
                <c:pt idx="95">
                  <c:v>135.082771626815</c:v>
                </c:pt>
                <c:pt idx="96">
                  <c:v>135.714312162673</c:v>
                </c:pt>
                <c:pt idx="97">
                  <c:v>136.34585269853099</c:v>
                </c:pt>
                <c:pt idx="98">
                  <c:v>136.97739323439001</c:v>
                </c:pt>
                <c:pt idx="99">
                  <c:v>137.608933770248</c:v>
                </c:pt>
                <c:pt idx="100">
                  <c:v>138.24047430610599</c:v>
                </c:pt>
                <c:pt idx="101">
                  <c:v>138.87201484196501</c:v>
                </c:pt>
                <c:pt idx="102">
                  <c:v>139.50355537782301</c:v>
                </c:pt>
                <c:pt idx="103">
                  <c:v>140.135095913681</c:v>
                </c:pt>
                <c:pt idx="104">
                  <c:v>140.76663644953999</c:v>
                </c:pt>
                <c:pt idx="105">
                  <c:v>141.39817698539801</c:v>
                </c:pt>
                <c:pt idx="106">
                  <c:v>142.029717521257</c:v>
                </c:pt>
                <c:pt idx="107">
                  <c:v>142.66125805711499</c:v>
                </c:pt>
                <c:pt idx="108">
                  <c:v>143.29279859297301</c:v>
                </c:pt>
                <c:pt idx="109">
                  <c:v>143.924339128832</c:v>
                </c:pt>
                <c:pt idx="110">
                  <c:v>144.55587966469</c:v>
                </c:pt>
                <c:pt idx="111">
                  <c:v>145.18742020054799</c:v>
                </c:pt>
                <c:pt idx="112">
                  <c:v>145.81896073640701</c:v>
                </c:pt>
                <c:pt idx="113">
                  <c:v>146.450501272265</c:v>
                </c:pt>
                <c:pt idx="114">
                  <c:v>147.08204180812399</c:v>
                </c:pt>
                <c:pt idx="115">
                  <c:v>147.71358234398201</c:v>
                </c:pt>
                <c:pt idx="116">
                  <c:v>148.34512287984001</c:v>
                </c:pt>
                <c:pt idx="117">
                  <c:v>148.97666341569899</c:v>
                </c:pt>
                <c:pt idx="118">
                  <c:v>149.60820395155699</c:v>
                </c:pt>
                <c:pt idx="119">
                  <c:v>150.23974448741501</c:v>
                </c:pt>
                <c:pt idx="120">
                  <c:v>150.871285023274</c:v>
                </c:pt>
                <c:pt idx="121">
                  <c:v>151.50282555913199</c:v>
                </c:pt>
                <c:pt idx="122">
                  <c:v>152.13436609499001</c:v>
                </c:pt>
                <c:pt idx="123">
                  <c:v>152.765906630849</c:v>
                </c:pt>
                <c:pt idx="124">
                  <c:v>153.397447166707</c:v>
                </c:pt>
                <c:pt idx="125">
                  <c:v>154.02898770256601</c:v>
                </c:pt>
                <c:pt idx="126">
                  <c:v>154.66052823842401</c:v>
                </c:pt>
                <c:pt idx="127">
                  <c:v>155.292068774282</c:v>
                </c:pt>
                <c:pt idx="128">
                  <c:v>155.92360931014099</c:v>
                </c:pt>
                <c:pt idx="129">
                  <c:v>156.55514984599901</c:v>
                </c:pt>
                <c:pt idx="130">
                  <c:v>157.18669038185701</c:v>
                </c:pt>
                <c:pt idx="131">
                  <c:v>157.81823091771599</c:v>
                </c:pt>
                <c:pt idx="132">
                  <c:v>158.44977145357399</c:v>
                </c:pt>
                <c:pt idx="133">
                  <c:v>159.08131198943201</c:v>
                </c:pt>
                <c:pt idx="134">
                  <c:v>159.712852525291</c:v>
                </c:pt>
                <c:pt idx="135">
                  <c:v>160.34439306114899</c:v>
                </c:pt>
                <c:pt idx="136">
                  <c:v>160.97593359700801</c:v>
                </c:pt>
                <c:pt idx="137">
                  <c:v>161.607474132866</c:v>
                </c:pt>
                <c:pt idx="138">
                  <c:v>162.239014668724</c:v>
                </c:pt>
                <c:pt idx="139">
                  <c:v>162.87055520458301</c:v>
                </c:pt>
                <c:pt idx="140">
                  <c:v>163.50209574044101</c:v>
                </c:pt>
                <c:pt idx="141">
                  <c:v>164.133636276299</c:v>
                </c:pt>
                <c:pt idx="142">
                  <c:v>164.76517681215799</c:v>
                </c:pt>
                <c:pt idx="143">
                  <c:v>165.39671734801601</c:v>
                </c:pt>
                <c:pt idx="144">
                  <c:v>166.02825788387401</c:v>
                </c:pt>
                <c:pt idx="145">
                  <c:v>166.65979841973299</c:v>
                </c:pt>
                <c:pt idx="146">
                  <c:v>167.29133895559099</c:v>
                </c:pt>
                <c:pt idx="147">
                  <c:v>167.92287949145</c:v>
                </c:pt>
                <c:pt idx="148">
                  <c:v>168.554420027308</c:v>
                </c:pt>
                <c:pt idx="149">
                  <c:v>169.18596056316599</c:v>
                </c:pt>
                <c:pt idx="150">
                  <c:v>169.81750109902501</c:v>
                </c:pt>
                <c:pt idx="151">
                  <c:v>170.449041634883</c:v>
                </c:pt>
                <c:pt idx="152">
                  <c:v>171.080582170741</c:v>
                </c:pt>
                <c:pt idx="153">
                  <c:v>171.71212270660001</c:v>
                </c:pt>
                <c:pt idx="154">
                  <c:v>172.34366324245801</c:v>
                </c:pt>
                <c:pt idx="155">
                  <c:v>172.975203778316</c:v>
                </c:pt>
                <c:pt idx="156">
                  <c:v>173.60674431417499</c:v>
                </c:pt>
                <c:pt idx="157">
                  <c:v>174.23828485003301</c:v>
                </c:pt>
                <c:pt idx="158">
                  <c:v>174.869825385892</c:v>
                </c:pt>
                <c:pt idx="159">
                  <c:v>175.50136592174999</c:v>
                </c:pt>
                <c:pt idx="160">
                  <c:v>176.13290645760799</c:v>
                </c:pt>
                <c:pt idx="161">
                  <c:v>176.764446993467</c:v>
                </c:pt>
                <c:pt idx="162">
                  <c:v>177.395987529325</c:v>
                </c:pt>
                <c:pt idx="163">
                  <c:v>178.02752806518299</c:v>
                </c:pt>
                <c:pt idx="164">
                  <c:v>178.65906860104201</c:v>
                </c:pt>
                <c:pt idx="165">
                  <c:v>179.2906091369</c:v>
                </c:pt>
                <c:pt idx="166">
                  <c:v>179.922149672758</c:v>
                </c:pt>
                <c:pt idx="167">
                  <c:v>180.55369020861701</c:v>
                </c:pt>
                <c:pt idx="168">
                  <c:v>181.18523074447501</c:v>
                </c:pt>
                <c:pt idx="169">
                  <c:v>181.816771280334</c:v>
                </c:pt>
                <c:pt idx="170">
                  <c:v>182.44831181619199</c:v>
                </c:pt>
                <c:pt idx="171">
                  <c:v>183.07985235205001</c:v>
                </c:pt>
                <c:pt idx="172">
                  <c:v>183.711392887909</c:v>
                </c:pt>
                <c:pt idx="173">
                  <c:v>184.34293342376699</c:v>
                </c:pt>
                <c:pt idx="174">
                  <c:v>184.97447395962499</c:v>
                </c:pt>
                <c:pt idx="175">
                  <c:v>185.606014495484</c:v>
                </c:pt>
                <c:pt idx="176">
                  <c:v>186.237555031342</c:v>
                </c:pt>
                <c:pt idx="177">
                  <c:v>186.86909556719999</c:v>
                </c:pt>
                <c:pt idx="178">
                  <c:v>187.50063610305901</c:v>
                </c:pt>
                <c:pt idx="179">
                  <c:v>188.132176638917</c:v>
                </c:pt>
                <c:pt idx="180">
                  <c:v>188.76371717477599</c:v>
                </c:pt>
                <c:pt idx="181">
                  <c:v>189.39525771063401</c:v>
                </c:pt>
                <c:pt idx="182">
                  <c:v>190.02679824649201</c:v>
                </c:pt>
                <c:pt idx="183">
                  <c:v>190.658338782351</c:v>
                </c:pt>
                <c:pt idx="184">
                  <c:v>191.28987931820899</c:v>
                </c:pt>
                <c:pt idx="185">
                  <c:v>191.92141985406701</c:v>
                </c:pt>
                <c:pt idx="186">
                  <c:v>192.552960389926</c:v>
                </c:pt>
                <c:pt idx="187">
                  <c:v>193.18450092578399</c:v>
                </c:pt>
                <c:pt idx="188">
                  <c:v>193.81604146164301</c:v>
                </c:pt>
                <c:pt idx="189">
                  <c:v>194.447581997501</c:v>
                </c:pt>
                <c:pt idx="190">
                  <c:v>195.079122533359</c:v>
                </c:pt>
                <c:pt idx="191">
                  <c:v>195.71066306921799</c:v>
                </c:pt>
                <c:pt idx="192">
                  <c:v>196.34220360507601</c:v>
                </c:pt>
                <c:pt idx="193">
                  <c:v>196.973744140934</c:v>
                </c:pt>
                <c:pt idx="194">
                  <c:v>197.60528467679299</c:v>
                </c:pt>
                <c:pt idx="195">
                  <c:v>198.23682521265101</c:v>
                </c:pt>
                <c:pt idx="196">
                  <c:v>198.86836574850901</c:v>
                </c:pt>
                <c:pt idx="197">
                  <c:v>199.499906284368</c:v>
                </c:pt>
                <c:pt idx="198">
                  <c:v>200.13144682022599</c:v>
                </c:pt>
                <c:pt idx="199">
                  <c:v>200.76298735608501</c:v>
                </c:pt>
              </c:numCache>
            </c:numRef>
          </c:xVal>
          <c:yVal>
            <c:numRef>
              <c:f>'Scanner 1 - Logistic'!$O$136:$O$335</c:f>
              <c:numCache>
                <c:formatCode>0.00</c:formatCode>
                <c:ptCount val="200"/>
                <c:pt idx="0">
                  <c:v>0.35308508023603208</c:v>
                </c:pt>
                <c:pt idx="1">
                  <c:v>0.37944909480473754</c:v>
                </c:pt>
                <c:pt idx="2">
                  <c:v>0.40651289124384776</c:v>
                </c:pt>
                <c:pt idx="3">
                  <c:v>0.43422452837780373</c:v>
                </c:pt>
                <c:pt idx="4">
                  <c:v>0.46255402728147044</c:v>
                </c:pt>
                <c:pt idx="5">
                  <c:v>0.49148297748114844</c:v>
                </c:pt>
                <c:pt idx="6">
                  <c:v>0.52100192059786121</c:v>
                </c:pt>
                <c:pt idx="7">
                  <c:v>0.55107803857729309</c:v>
                </c:pt>
                <c:pt idx="8">
                  <c:v>0.58166288092280105</c:v>
                </c:pt>
                <c:pt idx="9">
                  <c:v>0.61271060072221772</c:v>
                </c:pt>
                <c:pt idx="10">
                  <c:v>0.64417900885161195</c:v>
                </c:pt>
                <c:pt idx="11">
                  <c:v>0.67603036847902498</c:v>
                </c:pt>
                <c:pt idx="12">
                  <c:v>0.70823214863452688</c:v>
                </c:pt>
                <c:pt idx="13">
                  <c:v>0.74075773312565063</c:v>
                </c:pt>
                <c:pt idx="14">
                  <c:v>0.77358708296625067</c:v>
                </c:pt>
                <c:pt idx="15">
                  <c:v>0.80670735237277702</c:v>
                </c:pt>
                <c:pt idx="16">
                  <c:v>0.84011346023160449</c:v>
                </c:pt>
                <c:pt idx="17">
                  <c:v>0.87380862072837073</c:v>
                </c:pt>
                <c:pt idx="18">
                  <c:v>0.9078048385368942</c:v>
                </c:pt>
                <c:pt idx="19">
                  <c:v>0.94212337558083403</c:v>
                </c:pt>
                <c:pt idx="20">
                  <c:v>0.97679519790370084</c:v>
                </c:pt>
                <c:pt idx="21">
                  <c:v>1.0118609843383026</c:v>
                </c:pt>
                <c:pt idx="22">
                  <c:v>1.0473460082495984</c:v>
                </c:pt>
                <c:pt idx="23">
                  <c:v>1.0832417851911775</c:v>
                </c:pt>
                <c:pt idx="24">
                  <c:v>1.1195384429872526</c:v>
                </c:pt>
                <c:pt idx="25">
                  <c:v>1.156228035512316</c:v>
                </c:pt>
                <c:pt idx="26">
                  <c:v>1.193304700388552</c:v>
                </c:pt>
                <c:pt idx="27">
                  <c:v>1.230764812366318</c:v>
                </c:pt>
                <c:pt idx="28">
                  <c:v>1.2686071325405062</c:v>
                </c:pt>
                <c:pt idx="29">
                  <c:v>1.3068329536735825</c:v>
                </c:pt>
                <c:pt idx="30">
                  <c:v>1.3454462420131292</c:v>
                </c:pt>
                <c:pt idx="31">
                  <c:v>1.3844537761074189</c:v>
                </c:pt>
                <c:pt idx="32">
                  <c:v>1.4238652832366565</c:v>
                </c:pt>
                <c:pt idx="33">
                  <c:v>1.4636935741899735</c:v>
                </c:pt>
                <c:pt idx="34">
                  <c:v>1.5039546740196845</c:v>
                </c:pt>
                <c:pt idx="35">
                  <c:v>1.5446633021185294</c:v>
                </c:pt>
                <c:pt idx="36">
                  <c:v>1.585822867362767</c:v>
                </c:pt>
                <c:pt idx="37">
                  <c:v>1.6274356573215421</c:v>
                </c:pt>
                <c:pt idx="38">
                  <c:v>1.6695053687045207</c:v>
                </c:pt>
                <c:pt idx="39">
                  <c:v>1.7120371801924981</c:v>
                </c:pt>
                <c:pt idx="40">
                  <c:v>1.7550378249897618</c:v>
                </c:pt>
                <c:pt idx="41">
                  <c:v>1.798515663273744</c:v>
                </c:pt>
                <c:pt idx="42">
                  <c:v>1.8424807547455204</c:v>
                </c:pt>
                <c:pt idx="43">
                  <c:v>1.8869449315127902</c:v>
                </c:pt>
                <c:pt idx="44">
                  <c:v>1.9319218715652566</c:v>
                </c:pt>
                <c:pt idx="45">
                  <c:v>1.9774271731308259</c:v>
                </c:pt>
                <c:pt idx="46">
                  <c:v>2.0234780862745323</c:v>
                </c:pt>
                <c:pt idx="47">
                  <c:v>2.0700861168817815</c:v>
                </c:pt>
                <c:pt idx="48">
                  <c:v>2.1172563884525242</c:v>
                </c:pt>
                <c:pt idx="49">
                  <c:v>2.1649944556837779</c:v>
                </c:pt>
                <c:pt idx="50">
                  <c:v>2.2133066450427741</c:v>
                </c:pt>
                <c:pt idx="51">
                  <c:v>2.2622000915238414</c:v>
                </c:pt>
                <c:pt idx="52">
                  <c:v>2.3116827757988863</c:v>
                </c:pt>
                <c:pt idx="53">
                  <c:v>2.3617635618114323</c:v>
                </c:pt>
                <c:pt idx="54">
                  <c:v>2.4124522348702531</c:v>
                </c:pt>
                <c:pt idx="55">
                  <c:v>2.4637595403050776</c:v>
                </c:pt>
                <c:pt idx="56">
                  <c:v>2.5156971945779398</c:v>
                </c:pt>
                <c:pt idx="57">
                  <c:v>2.5682757424459042</c:v>
                </c:pt>
                <c:pt idx="58">
                  <c:v>2.621502811479913</c:v>
                </c:pt>
                <c:pt idx="59">
                  <c:v>2.6753862706201001</c:v>
                </c:pt>
                <c:pt idx="60">
                  <c:v>2.7299346019037425</c:v>
                </c:pt>
                <c:pt idx="61">
                  <c:v>2.7851569267433822</c:v>
                </c:pt>
                <c:pt idx="62">
                  <c:v>2.8410630326483495</c:v>
                </c:pt>
                <c:pt idx="63">
                  <c:v>2.8976634004205604</c:v>
                </c:pt>
                <c:pt idx="64">
                  <c:v>2.954969231858418</c:v>
                </c:pt>
                <c:pt idx="65">
                  <c:v>3.0129924708941984</c:v>
                </c:pt>
                <c:pt idx="66">
                  <c:v>3.0717446699675368</c:v>
                </c:pt>
                <c:pt idx="67">
                  <c:v>3.1312356032750901</c:v>
                </c:pt>
                <c:pt idx="68">
                  <c:v>3.1914752771433856</c:v>
                </c:pt>
                <c:pt idx="69">
                  <c:v>3.2524742468838346</c:v>
                </c:pt>
                <c:pt idx="70">
                  <c:v>3.3142436382279246</c:v>
                </c:pt>
                <c:pt idx="71">
                  <c:v>3.3767951692080729</c:v>
                </c:pt>
                <c:pt idx="72">
                  <c:v>3.440141172506908</c:v>
                </c:pt>
                <c:pt idx="73">
                  <c:v>3.5042946182260208</c:v>
                </c:pt>
                <c:pt idx="74">
                  <c:v>3.569268822842711</c:v>
                </c:pt>
                <c:pt idx="75">
                  <c:v>3.6350767142209768</c:v>
                </c:pt>
                <c:pt idx="76">
                  <c:v>3.701731609655321</c:v>
                </c:pt>
                <c:pt idx="77">
                  <c:v>3.7692474406074825</c:v>
                </c:pt>
                <c:pt idx="78">
                  <c:v>3.8376387745593461</c:v>
                </c:pt>
                <c:pt idx="79">
                  <c:v>3.9069208374049418</c:v>
                </c:pt>
                <c:pt idx="80">
                  <c:v>3.9771095364086522</c:v>
                </c:pt>
                <c:pt idx="81">
                  <c:v>4.0482214430672094</c:v>
                </c:pt>
                <c:pt idx="82">
                  <c:v>4.1202733906956803</c:v>
                </c:pt>
                <c:pt idx="83">
                  <c:v>4.1932826337833946</c:v>
                </c:pt>
                <c:pt idx="84">
                  <c:v>4.2672671435562171</c:v>
                </c:pt>
                <c:pt idx="85">
                  <c:v>4.3422456366361128</c:v>
                </c:pt>
                <c:pt idx="86">
                  <c:v>4.4182376000279246</c:v>
                </c:pt>
                <c:pt idx="87">
                  <c:v>4.4952633168290594</c:v>
                </c:pt>
                <c:pt idx="88">
                  <c:v>4.5733438641899529</c:v>
                </c:pt>
                <c:pt idx="89">
                  <c:v>4.6525010277352754</c:v>
                </c:pt>
                <c:pt idx="90">
                  <c:v>4.7327574168188207</c:v>
                </c:pt>
                <c:pt idx="91">
                  <c:v>4.8141365327045236</c:v>
                </c:pt>
                <c:pt idx="92">
                  <c:v>4.8966627979513859</c:v>
                </c:pt>
                <c:pt idx="93">
                  <c:v>4.9803615867367084</c:v>
                </c:pt>
                <c:pt idx="94">
                  <c:v>5.0652592686452849</c:v>
                </c:pt>
                <c:pt idx="95">
                  <c:v>5.1513833336158203</c:v>
                </c:pt>
                <c:pt idx="96">
                  <c:v>5.2387623802991197</c:v>
                </c:pt>
                <c:pt idx="97">
                  <c:v>5.3274261028312164</c:v>
                </c:pt>
                <c:pt idx="98">
                  <c:v>5.4174053267416626</c:v>
                </c:pt>
                <c:pt idx="99">
                  <c:v>5.5087320465692775</c:v>
                </c:pt>
                <c:pt idx="100">
                  <c:v>5.601439586665621</c:v>
                </c:pt>
                <c:pt idx="101">
                  <c:v>5.6955629017458538</c:v>
                </c:pt>
                <c:pt idx="102">
                  <c:v>5.7911383414799555</c:v>
                </c:pt>
                <c:pt idx="103">
                  <c:v>5.8882036285527253</c:v>
                </c:pt>
                <c:pt idx="104">
                  <c:v>5.9867979052353011</c:v>
                </c:pt>
                <c:pt idx="105">
                  <c:v>6.0869618887434251</c:v>
                </c:pt>
                <c:pt idx="106">
                  <c:v>6.1887384721721714</c:v>
                </c:pt>
                <c:pt idx="107">
                  <c:v>6.2921724148329394</c:v>
                </c:pt>
                <c:pt idx="108">
                  <c:v>6.3973101706821627</c:v>
                </c:pt>
                <c:pt idx="109">
                  <c:v>6.5041999474032561</c:v>
                </c:pt>
                <c:pt idx="110">
                  <c:v>6.6128920472312895</c:v>
                </c:pt>
                <c:pt idx="111">
                  <c:v>6.7234396805479424</c:v>
                </c:pt>
                <c:pt idx="112">
                  <c:v>6.8358983203109203</c:v>
                </c:pt>
                <c:pt idx="113">
                  <c:v>6.9503255630139273</c:v>
                </c:pt>
                <c:pt idx="114">
                  <c:v>7.066781270997506</c:v>
                </c:pt>
                <c:pt idx="115">
                  <c:v>7.1853286956868816</c:v>
                </c:pt>
                <c:pt idx="116">
                  <c:v>7.3060344648322371</c:v>
                </c:pt>
                <c:pt idx="117">
                  <c:v>7.4289678358636326</c:v>
                </c:pt>
                <c:pt idx="118">
                  <c:v>7.5542008055986996</c:v>
                </c:pt>
                <c:pt idx="119">
                  <c:v>7.6818094076884336</c:v>
                </c:pt>
                <c:pt idx="120">
                  <c:v>7.811874174318219</c:v>
                </c:pt>
                <c:pt idx="121">
                  <c:v>7.9444789493448686</c:v>
                </c:pt>
                <c:pt idx="122">
                  <c:v>8.0797110560493159</c:v>
                </c:pt>
                <c:pt idx="123">
                  <c:v>8.2176632787638333</c:v>
                </c:pt>
                <c:pt idx="124">
                  <c:v>8.3584337681954075</c:v>
                </c:pt>
                <c:pt idx="125">
                  <c:v>8.5021247651902865</c:v>
                </c:pt>
                <c:pt idx="126">
                  <c:v>8.6488435408939086</c:v>
                </c:pt>
                <c:pt idx="127">
                  <c:v>8.7987049799222348</c:v>
                </c:pt>
                <c:pt idx="128">
                  <c:v>8.9518296039252689</c:v>
                </c:pt>
                <c:pt idx="129">
                  <c:v>9.1083433895187866</c:v>
                </c:pt>
                <c:pt idx="130">
                  <c:v>9.2683811614083762</c:v>
                </c:pt>
                <c:pt idx="131">
                  <c:v>9.432085755758262</c:v>
                </c:pt>
                <c:pt idx="132">
                  <c:v>9.5996065873266492</c:v>
                </c:pt>
                <c:pt idx="133">
                  <c:v>9.7711035815755718</c:v>
                </c:pt>
                <c:pt idx="134">
                  <c:v>9.9467469931196053</c:v>
                </c:pt>
                <c:pt idx="135">
                  <c:v>10.126715452524323</c:v>
                </c:pt>
                <c:pt idx="136">
                  <c:v>10.311201071473528</c:v>
                </c:pt>
                <c:pt idx="137">
                  <c:v>10.50040812482669</c:v>
                </c:pt>
                <c:pt idx="138">
                  <c:v>10.694552411188008</c:v>
                </c:pt>
                <c:pt idx="139">
                  <c:v>10.89386726776374</c:v>
                </c:pt>
                <c:pt idx="140">
                  <c:v>11.098599514815238</c:v>
                </c:pt>
                <c:pt idx="141">
                  <c:v>11.309014082567485</c:v>
                </c:pt>
                <c:pt idx="142">
                  <c:v>11.525395603665082</c:v>
                </c:pt>
                <c:pt idx="143">
                  <c:v>11.748046987501512</c:v>
                </c:pt>
                <c:pt idx="144">
                  <c:v>11.977296640719274</c:v>
                </c:pt>
                <c:pt idx="145">
                  <c:v>12.213494181112472</c:v>
                </c:pt>
                <c:pt idx="146">
                  <c:v>12.457019212557837</c:v>
                </c:pt>
                <c:pt idx="147">
                  <c:v>12.708277739113592</c:v>
                </c:pt>
                <c:pt idx="148">
                  <c:v>12.967710578876577</c:v>
                </c:pt>
                <c:pt idx="149">
                  <c:v>13.235791092444524</c:v>
                </c:pt>
                <c:pt idx="150">
                  <c:v>13.513033689269204</c:v>
                </c:pt>
                <c:pt idx="151">
                  <c:v>13.799992334360478</c:v>
                </c:pt>
                <c:pt idx="152">
                  <c:v>14.097269338111184</c:v>
                </c:pt>
                <c:pt idx="153">
                  <c:v>14.405515639094851</c:v>
                </c:pt>
                <c:pt idx="154">
                  <c:v>14.725437807004637</c:v>
                </c:pt>
                <c:pt idx="155">
                  <c:v>15.057802661688545</c:v>
                </c:pt>
                <c:pt idx="156">
                  <c:v>15.403441392078145</c:v>
                </c:pt>
                <c:pt idx="157">
                  <c:v>15.76325700773122</c:v>
                </c:pt>
                <c:pt idx="158">
                  <c:v>16.138229860411236</c:v>
                </c:pt>
                <c:pt idx="159">
                  <c:v>16.529424217559967</c:v>
                </c:pt>
                <c:pt idx="160">
                  <c:v>16.937996174817584</c:v>
                </c:pt>
                <c:pt idx="161">
                  <c:v>17.36520216968966</c:v>
                </c:pt>
                <c:pt idx="162">
                  <c:v>17.812408326138236</c:v>
                </c:pt>
                <c:pt idx="163">
                  <c:v>18.281101411864533</c:v>
                </c:pt>
                <c:pt idx="164">
                  <c:v>18.77290169233456</c:v>
                </c:pt>
                <c:pt idx="165">
                  <c:v>19.289578080081061</c:v>
                </c:pt>
                <c:pt idx="166">
                  <c:v>19.833066201683138</c:v>
                </c:pt>
                <c:pt idx="167">
                  <c:v>20.405490074619788</c:v>
                </c:pt>
                <c:pt idx="168">
                  <c:v>21.009188204616386</c:v>
                </c:pt>
                <c:pt idx="169">
                  <c:v>21.646745089961939</c:v>
                </c:pt>
                <c:pt idx="170">
                  <c:v>22.321029563821696</c:v>
                </c:pt>
                <c:pt idx="171">
                  <c:v>23.0352407315515</c:v>
                </c:pt>
                <c:pt idx="172">
                  <c:v>23.792964026220545</c:v>
                </c:pt>
                <c:pt idx="173">
                  <c:v>24.598240330448458</c:v>
                </c:pt>
                <c:pt idx="174">
                  <c:v>25.455649702883459</c:v>
                </c:pt>
                <c:pt idx="175">
                  <c:v>26.370416460659307</c:v>
                </c:pt>
                <c:pt idx="176">
                  <c:v>27.348540518219803</c:v>
                </c:pt>
                <c:pt idx="177">
                  <c:v>28.39696410249411</c:v>
                </c:pt>
                <c:pt idx="178">
                  <c:v>29.523786933412719</c:v>
                </c:pt>
                <c:pt idx="179">
                  <c:v>30.738548076589744</c:v>
                </c:pt>
                <c:pt idx="180">
                  <c:v>32.05260254845885</c:v>
                </c:pt>
                <c:pt idx="181">
                  <c:v>33.479633246665408</c:v>
                </c:pt>
                <c:pt idx="182">
                  <c:v>35.036364687918962</c:v>
                </c:pt>
                <c:pt idx="183">
                  <c:v>36.743579153015965</c:v>
                </c:pt>
                <c:pt idx="184">
                  <c:v>38.627601058495252</c:v>
                </c:pt>
                <c:pt idx="185">
                  <c:v>40.722518936947374</c:v>
                </c:pt>
                <c:pt idx="186">
                  <c:v>43.073597780184336</c:v>
                </c:pt>
                <c:pt idx="187">
                  <c:v>45.74264560774521</c:v>
                </c:pt>
                <c:pt idx="188">
                  <c:v>48.816661274736639</c:v>
                </c:pt>
                <c:pt idx="189">
                  <c:v>52.421807500293617</c:v>
                </c:pt>
                <c:pt idx="190">
                  <c:v>56.74940375679531</c:v>
                </c:pt>
                <c:pt idx="191">
                  <c:v>62.097823224278358</c:v>
                </c:pt>
                <c:pt idx="192">
                  <c:v>68.96288247898103</c:v>
                </c:pt>
                <c:pt idx="193">
                  <c:v>78.233838124166297</c:v>
                </c:pt>
                <c:pt idx="194">
                  <c:v>91.714871696586968</c:v>
                </c:pt>
                <c:pt idx="195">
                  <c:v>113.86720563485909</c:v>
                </c:pt>
                <c:pt idx="196" formatCode="0.00E+00">
                  <c:v>160.81083156782915</c:v>
                </c:pt>
                <c:pt idx="197" formatCode="0.00E+00">
                  <c:v>394.63299247566715</c:v>
                </c:pt>
                <c:pt idx="198" formatCode="0.00E+00">
                  <c:v>8035.2387445327349</c:v>
                </c:pt>
                <c:pt idx="199" formatCode="0.00E+00">
                  <c:v>9838410.3633840382</c:v>
                </c:pt>
              </c:numCache>
            </c:numRef>
          </c:yVal>
          <c:smooth val="0"/>
        </c:ser>
        <c:ser>
          <c:idx val="3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Logistic'!$H$136:$H$335</c:f>
              <c:numCache>
                <c:formatCode>0.00</c:formatCode>
                <c:ptCount val="200"/>
                <c:pt idx="0">
                  <c:v>75.086420720269899</c:v>
                </c:pt>
                <c:pt idx="1">
                  <c:v>75.717961256128305</c:v>
                </c:pt>
                <c:pt idx="2">
                  <c:v>76.349501791986597</c:v>
                </c:pt>
                <c:pt idx="3">
                  <c:v>76.981042327845003</c:v>
                </c:pt>
                <c:pt idx="4">
                  <c:v>77.612582863703395</c:v>
                </c:pt>
                <c:pt idx="5">
                  <c:v>78.244123399561701</c:v>
                </c:pt>
                <c:pt idx="6">
                  <c:v>78.875663935420107</c:v>
                </c:pt>
                <c:pt idx="7">
                  <c:v>79.507204471278499</c:v>
                </c:pt>
                <c:pt idx="8">
                  <c:v>80.138745007136805</c:v>
                </c:pt>
                <c:pt idx="9">
                  <c:v>80.770285542995197</c:v>
                </c:pt>
                <c:pt idx="10">
                  <c:v>81.401826078853603</c:v>
                </c:pt>
                <c:pt idx="11">
                  <c:v>82.033366614711895</c:v>
                </c:pt>
                <c:pt idx="12">
                  <c:v>82.664907150570301</c:v>
                </c:pt>
                <c:pt idx="13">
                  <c:v>83.296447686428706</c:v>
                </c:pt>
                <c:pt idx="14">
                  <c:v>83.927988222286999</c:v>
                </c:pt>
                <c:pt idx="15">
                  <c:v>84.559528758145404</c:v>
                </c:pt>
                <c:pt idx="16">
                  <c:v>85.191069294003697</c:v>
                </c:pt>
                <c:pt idx="17">
                  <c:v>85.822609829862103</c:v>
                </c:pt>
                <c:pt idx="18">
                  <c:v>86.454150365720494</c:v>
                </c:pt>
                <c:pt idx="19">
                  <c:v>87.085690901578801</c:v>
                </c:pt>
                <c:pt idx="20">
                  <c:v>87.717231437437206</c:v>
                </c:pt>
                <c:pt idx="21">
                  <c:v>88.348771973295598</c:v>
                </c:pt>
                <c:pt idx="22">
                  <c:v>88.980312509153904</c:v>
                </c:pt>
                <c:pt idx="23">
                  <c:v>89.611853045012296</c:v>
                </c:pt>
                <c:pt idx="24">
                  <c:v>90.243393580870702</c:v>
                </c:pt>
                <c:pt idx="25">
                  <c:v>90.874934116728994</c:v>
                </c:pt>
                <c:pt idx="26">
                  <c:v>91.5064746525874</c:v>
                </c:pt>
                <c:pt idx="27">
                  <c:v>92.138015188445806</c:v>
                </c:pt>
                <c:pt idx="28">
                  <c:v>92.769555724304098</c:v>
                </c:pt>
                <c:pt idx="29">
                  <c:v>93.401096260162504</c:v>
                </c:pt>
                <c:pt idx="30">
                  <c:v>94.032636796020896</c:v>
                </c:pt>
                <c:pt idx="31">
                  <c:v>94.664177331879202</c:v>
                </c:pt>
                <c:pt idx="32">
                  <c:v>95.295717867737594</c:v>
                </c:pt>
                <c:pt idx="33">
                  <c:v>95.9272584035959</c:v>
                </c:pt>
                <c:pt idx="34">
                  <c:v>96.558798939454306</c:v>
                </c:pt>
                <c:pt idx="35">
                  <c:v>97.190339475312697</c:v>
                </c:pt>
                <c:pt idx="36">
                  <c:v>97.821880011171004</c:v>
                </c:pt>
                <c:pt idx="37">
                  <c:v>98.453420547029395</c:v>
                </c:pt>
                <c:pt idx="38">
                  <c:v>99.084961082887801</c:v>
                </c:pt>
                <c:pt idx="39">
                  <c:v>99.716501618746094</c:v>
                </c:pt>
                <c:pt idx="40">
                  <c:v>100.348042154605</c:v>
                </c:pt>
                <c:pt idx="41">
                  <c:v>100.979582690463</c:v>
                </c:pt>
                <c:pt idx="42">
                  <c:v>101.611123226321</c:v>
                </c:pt>
                <c:pt idx="43">
                  <c:v>102.24266376218</c:v>
                </c:pt>
                <c:pt idx="44">
                  <c:v>102.87420429803799</c:v>
                </c:pt>
                <c:pt idx="45">
                  <c:v>103.505744833896</c:v>
                </c:pt>
                <c:pt idx="46">
                  <c:v>104.13728536975501</c:v>
                </c:pt>
                <c:pt idx="47">
                  <c:v>104.768825905613</c:v>
                </c:pt>
                <c:pt idx="48">
                  <c:v>105.40036644147099</c:v>
                </c:pt>
                <c:pt idx="49">
                  <c:v>106.03190697733</c:v>
                </c:pt>
                <c:pt idx="50">
                  <c:v>106.663447513188</c:v>
                </c:pt>
                <c:pt idx="51">
                  <c:v>107.29498804904701</c:v>
                </c:pt>
                <c:pt idx="52">
                  <c:v>107.926528584905</c:v>
                </c:pt>
                <c:pt idx="53">
                  <c:v>108.55806912076299</c:v>
                </c:pt>
                <c:pt idx="54">
                  <c:v>109.189609656622</c:v>
                </c:pt>
                <c:pt idx="55">
                  <c:v>109.82115019248</c:v>
                </c:pt>
                <c:pt idx="56">
                  <c:v>110.452690728338</c:v>
                </c:pt>
                <c:pt idx="57">
                  <c:v>111.084231264197</c:v>
                </c:pt>
                <c:pt idx="58">
                  <c:v>111.71577180005499</c:v>
                </c:pt>
                <c:pt idx="59">
                  <c:v>112.347312335913</c:v>
                </c:pt>
                <c:pt idx="60">
                  <c:v>112.97885287177201</c:v>
                </c:pt>
                <c:pt idx="61">
                  <c:v>113.61039340763</c:v>
                </c:pt>
                <c:pt idx="62">
                  <c:v>114.241933943489</c:v>
                </c:pt>
                <c:pt idx="63">
                  <c:v>114.873474479347</c:v>
                </c:pt>
                <c:pt idx="64">
                  <c:v>115.505015015205</c:v>
                </c:pt>
                <c:pt idx="65">
                  <c:v>116.13655555106401</c:v>
                </c:pt>
                <c:pt idx="66">
                  <c:v>116.768096086922</c:v>
                </c:pt>
                <c:pt idx="67">
                  <c:v>117.39963662277999</c:v>
                </c:pt>
                <c:pt idx="68">
                  <c:v>118.031177158639</c:v>
                </c:pt>
                <c:pt idx="69">
                  <c:v>118.662717694497</c:v>
                </c:pt>
                <c:pt idx="70">
                  <c:v>119.294258230355</c:v>
                </c:pt>
                <c:pt idx="71">
                  <c:v>119.925798766214</c:v>
                </c:pt>
                <c:pt idx="72">
                  <c:v>120.55733930207199</c:v>
                </c:pt>
                <c:pt idx="73">
                  <c:v>121.188879837931</c:v>
                </c:pt>
                <c:pt idx="74">
                  <c:v>121.82042037378901</c:v>
                </c:pt>
                <c:pt idx="75">
                  <c:v>122.451960909647</c:v>
                </c:pt>
                <c:pt idx="76">
                  <c:v>123.083501445506</c:v>
                </c:pt>
                <c:pt idx="77">
                  <c:v>123.715041981364</c:v>
                </c:pt>
                <c:pt idx="78">
                  <c:v>124.346582517222</c:v>
                </c:pt>
                <c:pt idx="79">
                  <c:v>124.97812305308101</c:v>
                </c:pt>
                <c:pt idx="80">
                  <c:v>125.609663588939</c:v>
                </c:pt>
                <c:pt idx="81">
                  <c:v>126.24120412479699</c:v>
                </c:pt>
                <c:pt idx="82">
                  <c:v>126.872744660656</c:v>
                </c:pt>
                <c:pt idx="83">
                  <c:v>127.504285196514</c:v>
                </c:pt>
                <c:pt idx="84">
                  <c:v>128.13582573237301</c:v>
                </c:pt>
                <c:pt idx="85">
                  <c:v>128.767366268231</c:v>
                </c:pt>
                <c:pt idx="86">
                  <c:v>129.39890680408899</c:v>
                </c:pt>
                <c:pt idx="87">
                  <c:v>130.03044733994801</c:v>
                </c:pt>
                <c:pt idx="88">
                  <c:v>130.66198787580601</c:v>
                </c:pt>
                <c:pt idx="89">
                  <c:v>131.293528411664</c:v>
                </c:pt>
                <c:pt idx="90">
                  <c:v>131.92506894752299</c:v>
                </c:pt>
                <c:pt idx="91">
                  <c:v>132.55660948338101</c:v>
                </c:pt>
                <c:pt idx="92">
                  <c:v>133.18815001924</c:v>
                </c:pt>
                <c:pt idx="93">
                  <c:v>133.81969055509799</c:v>
                </c:pt>
                <c:pt idx="94">
                  <c:v>134.45123109095601</c:v>
                </c:pt>
                <c:pt idx="95">
                  <c:v>135.082771626815</c:v>
                </c:pt>
                <c:pt idx="96">
                  <c:v>135.714312162673</c:v>
                </c:pt>
                <c:pt idx="97">
                  <c:v>136.34585269853099</c:v>
                </c:pt>
                <c:pt idx="98">
                  <c:v>136.97739323439001</c:v>
                </c:pt>
                <c:pt idx="99">
                  <c:v>137.608933770248</c:v>
                </c:pt>
                <c:pt idx="100">
                  <c:v>138.24047430610599</c:v>
                </c:pt>
                <c:pt idx="101">
                  <c:v>138.87201484196501</c:v>
                </c:pt>
                <c:pt idx="102">
                  <c:v>139.50355537782301</c:v>
                </c:pt>
                <c:pt idx="103">
                  <c:v>140.135095913681</c:v>
                </c:pt>
                <c:pt idx="104">
                  <c:v>140.76663644953999</c:v>
                </c:pt>
                <c:pt idx="105">
                  <c:v>141.39817698539801</c:v>
                </c:pt>
                <c:pt idx="106">
                  <c:v>142.029717521257</c:v>
                </c:pt>
                <c:pt idx="107">
                  <c:v>142.66125805711499</c:v>
                </c:pt>
                <c:pt idx="108">
                  <c:v>143.29279859297301</c:v>
                </c:pt>
                <c:pt idx="109">
                  <c:v>143.924339128832</c:v>
                </c:pt>
                <c:pt idx="110">
                  <c:v>144.55587966469</c:v>
                </c:pt>
                <c:pt idx="111">
                  <c:v>145.18742020054799</c:v>
                </c:pt>
                <c:pt idx="112">
                  <c:v>145.81896073640701</c:v>
                </c:pt>
                <c:pt idx="113">
                  <c:v>146.450501272265</c:v>
                </c:pt>
                <c:pt idx="114">
                  <c:v>147.08204180812399</c:v>
                </c:pt>
                <c:pt idx="115">
                  <c:v>147.71358234398201</c:v>
                </c:pt>
                <c:pt idx="116">
                  <c:v>148.34512287984001</c:v>
                </c:pt>
                <c:pt idx="117">
                  <c:v>148.97666341569899</c:v>
                </c:pt>
                <c:pt idx="118">
                  <c:v>149.60820395155699</c:v>
                </c:pt>
                <c:pt idx="119">
                  <c:v>150.23974448741501</c:v>
                </c:pt>
                <c:pt idx="120">
                  <c:v>150.871285023274</c:v>
                </c:pt>
                <c:pt idx="121">
                  <c:v>151.50282555913199</c:v>
                </c:pt>
                <c:pt idx="122">
                  <c:v>152.13436609499001</c:v>
                </c:pt>
                <c:pt idx="123">
                  <c:v>152.765906630849</c:v>
                </c:pt>
                <c:pt idx="124">
                  <c:v>153.397447166707</c:v>
                </c:pt>
                <c:pt idx="125">
                  <c:v>154.02898770256601</c:v>
                </c:pt>
                <c:pt idx="126">
                  <c:v>154.66052823842401</c:v>
                </c:pt>
                <c:pt idx="127">
                  <c:v>155.292068774282</c:v>
                </c:pt>
                <c:pt idx="128">
                  <c:v>155.92360931014099</c:v>
                </c:pt>
                <c:pt idx="129">
                  <c:v>156.55514984599901</c:v>
                </c:pt>
                <c:pt idx="130">
                  <c:v>157.18669038185701</c:v>
                </c:pt>
                <c:pt idx="131">
                  <c:v>157.81823091771599</c:v>
                </c:pt>
                <c:pt idx="132">
                  <c:v>158.44977145357399</c:v>
                </c:pt>
                <c:pt idx="133">
                  <c:v>159.08131198943201</c:v>
                </c:pt>
                <c:pt idx="134">
                  <c:v>159.712852525291</c:v>
                </c:pt>
                <c:pt idx="135">
                  <c:v>160.34439306114899</c:v>
                </c:pt>
                <c:pt idx="136">
                  <c:v>160.97593359700801</c:v>
                </c:pt>
                <c:pt idx="137">
                  <c:v>161.607474132866</c:v>
                </c:pt>
                <c:pt idx="138">
                  <c:v>162.239014668724</c:v>
                </c:pt>
                <c:pt idx="139">
                  <c:v>162.87055520458301</c:v>
                </c:pt>
                <c:pt idx="140">
                  <c:v>163.50209574044101</c:v>
                </c:pt>
                <c:pt idx="141">
                  <c:v>164.133636276299</c:v>
                </c:pt>
                <c:pt idx="142">
                  <c:v>164.76517681215799</c:v>
                </c:pt>
                <c:pt idx="143">
                  <c:v>165.39671734801601</c:v>
                </c:pt>
                <c:pt idx="144">
                  <c:v>166.02825788387401</c:v>
                </c:pt>
                <c:pt idx="145">
                  <c:v>166.65979841973299</c:v>
                </c:pt>
                <c:pt idx="146">
                  <c:v>167.29133895559099</c:v>
                </c:pt>
                <c:pt idx="147">
                  <c:v>167.92287949145</c:v>
                </c:pt>
                <c:pt idx="148">
                  <c:v>168.554420027308</c:v>
                </c:pt>
                <c:pt idx="149">
                  <c:v>169.18596056316599</c:v>
                </c:pt>
                <c:pt idx="150">
                  <c:v>169.81750109902501</c:v>
                </c:pt>
                <c:pt idx="151">
                  <c:v>170.449041634883</c:v>
                </c:pt>
                <c:pt idx="152">
                  <c:v>171.080582170741</c:v>
                </c:pt>
                <c:pt idx="153">
                  <c:v>171.71212270660001</c:v>
                </c:pt>
                <c:pt idx="154">
                  <c:v>172.34366324245801</c:v>
                </c:pt>
                <c:pt idx="155">
                  <c:v>172.975203778316</c:v>
                </c:pt>
                <c:pt idx="156">
                  <c:v>173.60674431417499</c:v>
                </c:pt>
                <c:pt idx="157">
                  <c:v>174.23828485003301</c:v>
                </c:pt>
                <c:pt idx="158">
                  <c:v>174.869825385892</c:v>
                </c:pt>
                <c:pt idx="159">
                  <c:v>175.50136592174999</c:v>
                </c:pt>
                <c:pt idx="160">
                  <c:v>176.13290645760799</c:v>
                </c:pt>
                <c:pt idx="161">
                  <c:v>176.764446993467</c:v>
                </c:pt>
                <c:pt idx="162">
                  <c:v>177.395987529325</c:v>
                </c:pt>
                <c:pt idx="163">
                  <c:v>178.02752806518299</c:v>
                </c:pt>
                <c:pt idx="164">
                  <c:v>178.65906860104201</c:v>
                </c:pt>
                <c:pt idx="165">
                  <c:v>179.2906091369</c:v>
                </c:pt>
                <c:pt idx="166">
                  <c:v>179.922149672758</c:v>
                </c:pt>
                <c:pt idx="167">
                  <c:v>180.55369020861701</c:v>
                </c:pt>
                <c:pt idx="168">
                  <c:v>181.18523074447501</c:v>
                </c:pt>
                <c:pt idx="169">
                  <c:v>181.816771280334</c:v>
                </c:pt>
                <c:pt idx="170">
                  <c:v>182.44831181619199</c:v>
                </c:pt>
                <c:pt idx="171">
                  <c:v>183.07985235205001</c:v>
                </c:pt>
                <c:pt idx="172">
                  <c:v>183.711392887909</c:v>
                </c:pt>
                <c:pt idx="173">
                  <c:v>184.34293342376699</c:v>
                </c:pt>
                <c:pt idx="174">
                  <c:v>184.97447395962499</c:v>
                </c:pt>
                <c:pt idx="175">
                  <c:v>185.606014495484</c:v>
                </c:pt>
                <c:pt idx="176">
                  <c:v>186.237555031342</c:v>
                </c:pt>
                <c:pt idx="177">
                  <c:v>186.86909556719999</c:v>
                </c:pt>
                <c:pt idx="178">
                  <c:v>187.50063610305901</c:v>
                </c:pt>
                <c:pt idx="179">
                  <c:v>188.132176638917</c:v>
                </c:pt>
                <c:pt idx="180">
                  <c:v>188.76371717477599</c:v>
                </c:pt>
                <c:pt idx="181">
                  <c:v>189.39525771063401</c:v>
                </c:pt>
                <c:pt idx="182">
                  <c:v>190.02679824649201</c:v>
                </c:pt>
                <c:pt idx="183">
                  <c:v>190.658338782351</c:v>
                </c:pt>
                <c:pt idx="184">
                  <c:v>191.28987931820899</c:v>
                </c:pt>
                <c:pt idx="185">
                  <c:v>191.92141985406701</c:v>
                </c:pt>
                <c:pt idx="186">
                  <c:v>192.552960389926</c:v>
                </c:pt>
                <c:pt idx="187">
                  <c:v>193.18450092578399</c:v>
                </c:pt>
                <c:pt idx="188">
                  <c:v>193.81604146164301</c:v>
                </c:pt>
                <c:pt idx="189">
                  <c:v>194.447581997501</c:v>
                </c:pt>
                <c:pt idx="190">
                  <c:v>195.079122533359</c:v>
                </c:pt>
                <c:pt idx="191">
                  <c:v>195.71066306921799</c:v>
                </c:pt>
                <c:pt idx="192">
                  <c:v>196.34220360507601</c:v>
                </c:pt>
                <c:pt idx="193">
                  <c:v>196.973744140934</c:v>
                </c:pt>
                <c:pt idx="194">
                  <c:v>197.60528467679299</c:v>
                </c:pt>
                <c:pt idx="195">
                  <c:v>198.23682521265101</c:v>
                </c:pt>
                <c:pt idx="196">
                  <c:v>198.86836574850901</c:v>
                </c:pt>
                <c:pt idx="197">
                  <c:v>199.499906284368</c:v>
                </c:pt>
                <c:pt idx="198">
                  <c:v>200.13144682022599</c:v>
                </c:pt>
                <c:pt idx="199">
                  <c:v>200.76298735608501</c:v>
                </c:pt>
              </c:numCache>
            </c:numRef>
          </c:xVal>
          <c:yVal>
            <c:numRef>
              <c:f>'Scanner 1 - Logistic'!$N$136:$N$335</c:f>
              <c:numCache>
                <c:formatCode>0.00</c:formatCode>
                <c:ptCount val="200"/>
                <c:pt idx="0">
                  <c:v>9.9999999999999677E-4</c:v>
                </c:pt>
                <c:pt idx="1">
                  <c:v>0.11519992567949697</c:v>
                </c:pt>
                <c:pt idx="2">
                  <c:v>0.13280353292318225</c:v>
                </c:pt>
                <c:pt idx="3">
                  <c:v>0.16596117890323617</c:v>
                </c:pt>
                <c:pt idx="4">
                  <c:v>0.19748383825957241</c:v>
                </c:pt>
                <c:pt idx="5">
                  <c:v>0.22792297204877557</c:v>
                </c:pt>
                <c:pt idx="6">
                  <c:v>0.25767314160075283</c:v>
                </c:pt>
                <c:pt idx="7">
                  <c:v>0.28698798058763741</c:v>
                </c:pt>
                <c:pt idx="8">
                  <c:v>0.31604605003775332</c:v>
                </c:pt>
                <c:pt idx="9">
                  <c:v>0.34497981276042894</c:v>
                </c:pt>
                <c:pt idx="10">
                  <c:v>0.37389114366547688</c:v>
                </c:pt>
                <c:pt idx="11">
                  <c:v>0.40286042467428673</c:v>
                </c:pt>
                <c:pt idx="12">
                  <c:v>0.43193683265703048</c:v>
                </c:pt>
                <c:pt idx="13">
                  <c:v>0.46116887493030173</c:v>
                </c:pt>
                <c:pt idx="14">
                  <c:v>0.49066751742789716</c:v>
                </c:pt>
                <c:pt idx="15">
                  <c:v>0.52059691966935762</c:v>
                </c:pt>
                <c:pt idx="16">
                  <c:v>0.55099792642600154</c:v>
                </c:pt>
                <c:pt idx="17">
                  <c:v>0.5818169284443897</c:v>
                </c:pt>
                <c:pt idx="18">
                  <c:v>0.61300406347564673</c:v>
                </c:pt>
                <c:pt idx="19">
                  <c:v>0.64451578432591838</c:v>
                </c:pt>
                <c:pt idx="20">
                  <c:v>0.67631584039342929</c:v>
                </c:pt>
                <c:pt idx="21">
                  <c:v>0.70837618345238074</c:v>
                </c:pt>
                <c:pt idx="22">
                  <c:v>0.74067779687775126</c:v>
                </c:pt>
                <c:pt idx="23">
                  <c:v>0.77321145079946951</c:v>
                </c:pt>
                <c:pt idx="24">
                  <c:v>0.8059783888339509</c:v>
                </c:pt>
                <c:pt idx="25">
                  <c:v>0.8389909550234449</c:v>
                </c:pt>
                <c:pt idx="26">
                  <c:v>0.87227317239506097</c:v>
                </c:pt>
                <c:pt idx="27">
                  <c:v>0.90586128712613123</c:v>
                </c:pt>
                <c:pt idx="28">
                  <c:v>0.93980429468294613</c:v>
                </c:pt>
                <c:pt idx="29">
                  <c:v>0.97416446651528232</c:v>
                </c:pt>
                <c:pt idx="30">
                  <c:v>1.0090175913222268</c:v>
                </c:pt>
                <c:pt idx="31">
                  <c:v>1.0444180451888769</c:v>
                </c:pt>
                <c:pt idx="32">
                  <c:v>1.0803598141471404</c:v>
                </c:pt>
                <c:pt idx="33">
                  <c:v>1.1168297521529689</c:v>
                </c:pt>
                <c:pt idx="34">
                  <c:v>1.15381478711241</c:v>
                </c:pt>
                <c:pt idx="35">
                  <c:v>1.191302001205613</c:v>
                </c:pt>
                <c:pt idx="36">
                  <c:v>1.2292787115661472</c:v>
                </c:pt>
                <c:pt idx="37">
                  <c:v>1.2677325510672017</c:v>
                </c:pt>
                <c:pt idx="38">
                  <c:v>1.3066515489816841</c:v>
                </c:pt>
                <c:pt idx="39">
                  <c:v>1.3460242113003056</c:v>
                </c:pt>
                <c:pt idx="40">
                  <c:v>1.3858396005103475</c:v>
                </c:pt>
                <c:pt idx="41">
                  <c:v>1.4260874146576303</c:v>
                </c:pt>
                <c:pt idx="42">
                  <c:v>1.4667580655353449</c:v>
                </c:pt>
                <c:pt idx="43">
                  <c:v>1.5078427619024803</c:v>
                </c:pt>
                <c:pt idx="44">
                  <c:v>1.5493350768631182</c:v>
                </c:pt>
                <c:pt idx="45">
                  <c:v>1.5912332140027261</c:v>
                </c:pt>
                <c:pt idx="46">
                  <c:v>1.6335374391658015</c:v>
                </c:pt>
                <c:pt idx="47">
                  <c:v>1.6762497127423273</c:v>
                </c:pt>
                <c:pt idx="48">
                  <c:v>1.7193737745461115</c:v>
                </c:pt>
                <c:pt idx="49">
                  <c:v>1.7629152275866971</c:v>
                </c:pt>
                <c:pt idx="50">
                  <c:v>1.8068816209761669</c:v>
                </c:pt>
                <c:pt idx="51">
                  <c:v>1.8512825322520252</c:v>
                </c:pt>
                <c:pt idx="52">
                  <c:v>1.8961296494368147</c:v>
                </c:pt>
                <c:pt idx="53">
                  <c:v>1.9414368531944275</c:v>
                </c:pt>
                <c:pt idx="54">
                  <c:v>1.9872202994823454</c:v>
                </c:pt>
                <c:pt idx="55">
                  <c:v>2.0334973282570252</c:v>
                </c:pt>
                <c:pt idx="56">
                  <c:v>2.0802761462765234</c:v>
                </c:pt>
                <c:pt idx="57">
                  <c:v>2.1275598304312928</c:v>
                </c:pt>
                <c:pt idx="58">
                  <c:v>2.1753522344287002</c:v>
                </c:pt>
                <c:pt idx="59">
                  <c:v>2.223658094126487</c:v>
                </c:pt>
                <c:pt idx="60">
                  <c:v>2.2724830681829422</c:v>
                </c:pt>
                <c:pt idx="61">
                  <c:v>2.3218337788768078</c:v>
                </c:pt>
                <c:pt idx="62">
                  <c:v>2.3717178531579339</c:v>
                </c:pt>
                <c:pt idx="63">
                  <c:v>2.4221439639980451</c:v>
                </c:pt>
                <c:pt idx="64">
                  <c:v>2.473121872119064</c:v>
                </c:pt>
                <c:pt idx="65">
                  <c:v>2.5246624288956796</c:v>
                </c:pt>
                <c:pt idx="66">
                  <c:v>2.576776625694662</c:v>
                </c:pt>
                <c:pt idx="67">
                  <c:v>2.6294754673276732</c:v>
                </c:pt>
                <c:pt idx="68">
                  <c:v>2.682770983487806</c:v>
                </c:pt>
                <c:pt idx="69">
                  <c:v>2.7366763191395651</c:v>
                </c:pt>
                <c:pt idx="70">
                  <c:v>2.7912057750029131</c:v>
                </c:pt>
                <c:pt idx="71">
                  <c:v>2.8463748488828191</c:v>
                </c:pt>
                <c:pt idx="72">
                  <c:v>2.9022002779512079</c:v>
                </c:pt>
                <c:pt idx="73">
                  <c:v>2.9587000820972373</c:v>
                </c:pt>
                <c:pt idx="74">
                  <c:v>3.0158935873041455</c:v>
                </c:pt>
                <c:pt idx="75">
                  <c:v>3.0737994577577687</c:v>
                </c:pt>
                <c:pt idx="76">
                  <c:v>3.1324338797024991</c:v>
                </c:pt>
                <c:pt idx="77">
                  <c:v>3.1918136627938734</c:v>
                </c:pt>
                <c:pt idx="78">
                  <c:v>3.2519566463760103</c:v>
                </c:pt>
                <c:pt idx="79">
                  <c:v>3.3128817356815525</c:v>
                </c:pt>
                <c:pt idx="80">
                  <c:v>3.3746089391275982</c:v>
                </c:pt>
                <c:pt idx="81">
                  <c:v>3.4371594067923485</c:v>
                </c:pt>
                <c:pt idx="82">
                  <c:v>3.5005554701641262</c:v>
                </c:pt>
                <c:pt idx="83">
                  <c:v>3.5648202130399196</c:v>
                </c:pt>
                <c:pt idx="84">
                  <c:v>3.6299760840553446</c:v>
                </c:pt>
                <c:pt idx="85">
                  <c:v>3.6960462069546529</c:v>
                </c:pt>
                <c:pt idx="86">
                  <c:v>3.7630548494812968</c:v>
                </c:pt>
                <c:pt idx="87">
                  <c:v>3.8310274633474837</c:v>
                </c:pt>
                <c:pt idx="88">
                  <c:v>3.8999907256843911</c:v>
                </c:pt>
                <c:pt idx="89">
                  <c:v>3.9699725820687553</c:v>
                </c:pt>
                <c:pt idx="90">
                  <c:v>4.0410022163935926</c:v>
                </c:pt>
                <c:pt idx="91">
                  <c:v>4.1131089084017782</c:v>
                </c:pt>
                <c:pt idx="92">
                  <c:v>4.186322198979938</c:v>
                </c:pt>
                <c:pt idx="93">
                  <c:v>4.2606728821447701</c:v>
                </c:pt>
                <c:pt idx="94">
                  <c:v>4.3361930801375408</c:v>
                </c:pt>
                <c:pt idx="95">
                  <c:v>4.4129162908383739</c:v>
                </c:pt>
                <c:pt idx="96">
                  <c:v>4.4908774371361169</c:v>
                </c:pt>
                <c:pt idx="97">
                  <c:v>4.5701127798900956</c:v>
                </c:pt>
                <c:pt idx="98">
                  <c:v>4.6506592999143068</c:v>
                </c:pt>
                <c:pt idx="99">
                  <c:v>4.7325552103078685</c:v>
                </c:pt>
                <c:pt idx="100">
                  <c:v>4.8158402786183343</c:v>
                </c:pt>
                <c:pt idx="101">
                  <c:v>4.9005558842258754</c:v>
                </c:pt>
                <c:pt idx="102">
                  <c:v>4.9867450779046614</c:v>
                </c:pt>
                <c:pt idx="103">
                  <c:v>5.074452587492468</c:v>
                </c:pt>
                <c:pt idx="104">
                  <c:v>5.1637245699439447</c:v>
                </c:pt>
                <c:pt idx="105">
                  <c:v>5.2546088731223604</c:v>
                </c:pt>
                <c:pt idx="106">
                  <c:v>5.347155240345713</c:v>
                </c:pt>
                <c:pt idx="107">
                  <c:v>5.4414153829478584</c:v>
                </c:pt>
                <c:pt idx="108">
                  <c:v>5.5374430566563957</c:v>
                </c:pt>
                <c:pt idx="109">
                  <c:v>5.6352941758061759</c:v>
                </c:pt>
                <c:pt idx="110">
                  <c:v>5.7350269117098795</c:v>
                </c:pt>
                <c:pt idx="111">
                  <c:v>5.8367017371415235</c:v>
                </c:pt>
                <c:pt idx="112">
                  <c:v>5.9403815139617722</c:v>
                </c:pt>
                <c:pt idx="113">
                  <c:v>6.0461315963969753</c:v>
                </c:pt>
                <c:pt idx="114">
                  <c:v>6.1540201873459655</c:v>
                </c:pt>
                <c:pt idx="115">
                  <c:v>6.2641185172965645</c:v>
                </c:pt>
                <c:pt idx="116">
                  <c:v>6.3765006772226114</c:v>
                </c:pt>
                <c:pt idx="117">
                  <c:v>6.4912437181491995</c:v>
                </c:pt>
                <c:pt idx="118">
                  <c:v>6.6084279129816119</c:v>
                </c:pt>
                <c:pt idx="119">
                  <c:v>6.7281374664078841</c:v>
                </c:pt>
                <c:pt idx="120">
                  <c:v>6.8504602191351589</c:v>
                </c:pt>
                <c:pt idx="121">
                  <c:v>6.975487583932745</c:v>
                </c:pt>
                <c:pt idx="122">
                  <c:v>7.1033148256674368</c:v>
                </c:pt>
                <c:pt idx="123">
                  <c:v>7.2340420359936468</c:v>
                </c:pt>
                <c:pt idx="124">
                  <c:v>7.3677738598272207</c:v>
                </c:pt>
                <c:pt idx="125">
                  <c:v>7.5046192949591184</c:v>
                </c:pt>
                <c:pt idx="126">
                  <c:v>7.6446922140251763</c:v>
                </c:pt>
                <c:pt idx="127">
                  <c:v>7.7881124778140585</c:v>
                </c:pt>
                <c:pt idx="128">
                  <c:v>7.9350053115000003</c:v>
                </c:pt>
                <c:pt idx="129">
                  <c:v>8.0855013432430844</c:v>
                </c:pt>
                <c:pt idx="130">
                  <c:v>8.2397378831023556</c:v>
                </c:pt>
                <c:pt idx="131">
                  <c:v>8.3978591167831755</c:v>
                </c:pt>
                <c:pt idx="132">
                  <c:v>8.5600155743425805</c:v>
                </c:pt>
                <c:pt idx="133">
                  <c:v>8.7263653030464976</c:v>
                </c:pt>
                <c:pt idx="134">
                  <c:v>8.8970746656357385</c:v>
                </c:pt>
                <c:pt idx="135">
                  <c:v>9.0723175966041953</c:v>
                </c:pt>
                <c:pt idx="136">
                  <c:v>9.2522769180589481</c:v>
                </c:pt>
                <c:pt idx="137">
                  <c:v>9.437145128361518</c:v>
                </c:pt>
                <c:pt idx="138">
                  <c:v>9.6271237772853908</c:v>
                </c:pt>
                <c:pt idx="139">
                  <c:v>9.8224252846188378</c:v>
                </c:pt>
                <c:pt idx="140">
                  <c:v>10.023273014892734</c:v>
                </c:pt>
                <c:pt idx="141">
                  <c:v>10.229901534297271</c:v>
                </c:pt>
                <c:pt idx="142">
                  <c:v>10.442558487784851</c:v>
                </c:pt>
                <c:pt idx="143">
                  <c:v>10.661503969737534</c:v>
                </c:pt>
                <c:pt idx="144">
                  <c:v>10.887012641404791</c:v>
                </c:pt>
                <c:pt idx="145">
                  <c:v>11.119373769815986</c:v>
                </c:pt>
                <c:pt idx="146">
                  <c:v>11.358892754723888</c:v>
                </c:pt>
                <c:pt idx="147">
                  <c:v>11.605892127464514</c:v>
                </c:pt>
                <c:pt idx="148">
                  <c:v>11.86071277985441</c:v>
                </c:pt>
                <c:pt idx="149">
                  <c:v>12.123715596114812</c:v>
                </c:pt>
                <c:pt idx="150">
                  <c:v>12.395283027437166</c:v>
                </c:pt>
                <c:pt idx="151">
                  <c:v>12.675820944627858</c:v>
                </c:pt>
                <c:pt idx="152">
                  <c:v>12.96576139839638</c:v>
                </c:pt>
                <c:pt idx="153">
                  <c:v>13.265564282709446</c:v>
                </c:pt>
                <c:pt idx="154">
                  <c:v>13.575722037891644</c:v>
                </c:pt>
                <c:pt idx="155">
                  <c:v>13.896761726722728</c:v>
                </c:pt>
                <c:pt idx="156">
                  <c:v>14.229250667141629</c:v>
                </c:pt>
                <c:pt idx="157">
                  <c:v>14.573801739857069</c:v>
                </c:pt>
                <c:pt idx="158">
                  <c:v>14.931078654955753</c:v>
                </c:pt>
                <c:pt idx="159">
                  <c:v>15.301804389993544</c:v>
                </c:pt>
                <c:pt idx="160">
                  <c:v>15.686769970688221</c:v>
                </c:pt>
                <c:pt idx="161">
                  <c:v>16.086843931300916</c:v>
                </c:pt>
                <c:pt idx="162">
                  <c:v>16.502984276390038</c:v>
                </c:pt>
                <c:pt idx="163">
                  <c:v>16.936252218590909</c:v>
                </c:pt>
                <c:pt idx="164">
                  <c:v>17.387827705692171</c:v>
                </c:pt>
                <c:pt idx="165">
                  <c:v>17.859026794371019</c:v>
                </c:pt>
                <c:pt idx="166">
                  <c:v>18.351321693520916</c:v>
                </c:pt>
                <c:pt idx="167">
                  <c:v>18.866363640104868</c:v>
                </c:pt>
                <c:pt idx="168">
                  <c:v>19.406009062343344</c:v>
                </c:pt>
                <c:pt idx="169">
                  <c:v>19.972349707845307</c:v>
                </c:pt>
                <c:pt idx="170">
                  <c:v>20.567747638793236</c:v>
                </c:pt>
                <c:pt idx="171">
                  <c:v>21.194876486811907</c:v>
                </c:pt>
                <c:pt idx="172">
                  <c:v>21.856770150745938</c:v>
                </c:pt>
                <c:pt idx="173">
                  <c:v>22.55688035403395</c:v>
                </c:pt>
                <c:pt idx="174">
                  <c:v>23.299146515370921</c:v>
                </c:pt>
                <c:pt idx="175">
                  <c:v>24.088080433931115</c:v>
                </c:pt>
                <c:pt idx="176">
                  <c:v>24.928867639643759</c:v>
                </c:pt>
                <c:pt idx="177">
                  <c:v>25.827492688841097</c:v>
                </c:pt>
                <c:pt idx="178">
                  <c:v>26.790891372826565</c:v>
                </c:pt>
                <c:pt idx="179">
                  <c:v>27.827136976514307</c:v>
                </c:pt>
                <c:pt idx="180">
                  <c:v>28.945668497888178</c:v>
                </c:pt>
                <c:pt idx="181">
                  <c:v>30.157568726507133</c:v>
                </c:pt>
                <c:pt idx="182">
                  <c:v>31.475901472331969</c:v>
                </c:pt>
                <c:pt idx="183">
                  <c:v>32.91611455936814</c:v>
                </c:pt>
                <c:pt idx="184">
                  <c:v>34.496513177417626</c:v>
                </c:pt>
                <c:pt idx="185">
                  <c:v>36.238797405160184</c:v>
                </c:pt>
                <c:pt idx="186">
                  <c:v>38.168646141226411</c:v>
                </c:pt>
                <c:pt idx="187">
                  <c:v>40.316314682095602</c:v>
                </c:pt>
                <c:pt idx="188">
                  <c:v>42.717221008907757</c:v>
                </c:pt>
                <c:pt idx="189">
                  <c:v>45.412572092178884</c:v>
                </c:pt>
                <c:pt idx="190">
                  <c:v>48.450305938785725</c:v>
                </c:pt>
                <c:pt idx="191">
                  <c:v>51.886977660736932</c:v>
                </c:pt>
                <c:pt idx="192">
                  <c:v>55.791934527873401</c:v>
                </c:pt>
                <c:pt idx="193">
                  <c:v>60.254053165894305</c:v>
                </c:pt>
                <c:pt idx="194">
                  <c:v>65.392816121709899</c:v>
                </c:pt>
                <c:pt idx="195">
                  <c:v>71.373582754118999</c:v>
                </c:pt>
                <c:pt idx="196">
                  <c:v>78.429689317492006</c:v>
                </c:pt>
                <c:pt idx="197">
                  <c:v>86.897056841292155</c:v>
                </c:pt>
                <c:pt idx="198">
                  <c:v>97.273286253756936</c:v>
                </c:pt>
                <c:pt idx="199">
                  <c:v>110.32528947103968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32128"/>
        <c:axId val="171634048"/>
      </c:scatterChart>
      <c:valAx>
        <c:axId val="171632128"/>
        <c:scaling>
          <c:orientation val="minMax"/>
          <c:max val="20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G-value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1634048"/>
        <c:crosses val="autoZero"/>
        <c:crossBetween val="midCat"/>
        <c:majorUnit val="25"/>
      </c:valAx>
      <c:valAx>
        <c:axId val="171634048"/>
        <c:scaling>
          <c:orientation val="minMax"/>
          <c:max val="1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OD-value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163212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1 - Logistic'!$I$62:$I$84</c:f>
              <c:numCache>
                <c:formatCode>0.00</c:formatCode>
                <c:ptCount val="23"/>
                <c:pt idx="0">
                  <c:v>-6.9077552789821368</c:v>
                </c:pt>
                <c:pt idx="1">
                  <c:v>-1.5266321317284006</c:v>
                </c:pt>
                <c:pt idx="2">
                  <c:v>-0.8006951283454643</c:v>
                </c:pt>
                <c:pt idx="3">
                  <c:v>-0.10754794778551896</c:v>
                </c:pt>
                <c:pt idx="4">
                  <c:v>0.59363140447169049</c:v>
                </c:pt>
                <c:pt idx="5">
                  <c:v>1.2867785850316358</c:v>
                </c:pt>
                <c:pt idx="6">
                  <c:v>1.9878939352407579</c:v>
                </c:pt>
                <c:pt idx="7">
                  <c:v>2.3840566506866088</c:v>
                </c:pt>
                <c:pt idx="8">
                  <c:v>2.67407244648461</c:v>
                </c:pt>
                <c:pt idx="9">
                  <c:v>2.8986136220654579</c:v>
                </c:pt>
                <c:pt idx="10">
                  <c:v>3.0772038312465542</c:v>
                </c:pt>
                <c:pt idx="11">
                  <c:v>3.232688734086949</c:v>
                </c:pt>
                <c:pt idx="12">
                  <c:v>3.3609060318877031</c:v>
                </c:pt>
                <c:pt idx="13">
                  <c:v>3.4840387172913267</c:v>
                </c:pt>
                <c:pt idx="14">
                  <c:v>3.588178976543924</c:v>
                </c:pt>
                <c:pt idx="15">
                  <c:v>3.702292283311345</c:v>
                </c:pt>
                <c:pt idx="16">
                  <c:v>3.8091223069485314</c:v>
                </c:pt>
                <c:pt idx="17">
                  <c:v>3.9056332073293749</c:v>
                </c:pt>
                <c:pt idx="18">
                  <c:v>4.0716898716572949</c:v>
                </c:pt>
                <c:pt idx="19">
                  <c:v>4.2169468843144333</c:v>
                </c:pt>
                <c:pt idx="20">
                  <c:v>4.3432858063574509</c:v>
                </c:pt>
                <c:pt idx="21">
                  <c:v>4.4508061500687077</c:v>
                </c:pt>
                <c:pt idx="22">
                  <c:v>4.5522756102335666</c:v>
                </c:pt>
              </c:numCache>
            </c:numRef>
          </c:xVal>
          <c:yVal>
            <c:numRef>
              <c:f>'Scanner 1 - Logistic'!$C$62:$C$84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1872"/>
        <c:axId val="171743104"/>
      </c:scatterChart>
      <c:valAx>
        <c:axId val="1717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ln(OD)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71743104"/>
        <c:crossesAt val="0"/>
        <c:crossBetween val="midCat"/>
      </c:valAx>
      <c:valAx>
        <c:axId val="171743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71711872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2 - Monod'!$B$68:$B$79</c:f>
              <c:numCache>
                <c:formatCode>0.00</c:formatCode>
                <c:ptCount val="12"/>
                <c:pt idx="0">
                  <c:v>7.3001429871311574</c:v>
                </c:pt>
                <c:pt idx="1">
                  <c:v>10.84882360587547</c:v>
                </c:pt>
                <c:pt idx="2">
                  <c:v>14.49889509944105</c:v>
                </c:pt>
                <c:pt idx="3">
                  <c:v>18.14896659300663</c:v>
                </c:pt>
                <c:pt idx="4">
                  <c:v>21.69764721175094</c:v>
                </c:pt>
                <c:pt idx="5">
                  <c:v>25.34771870531652</c:v>
                </c:pt>
                <c:pt idx="6">
                  <c:v>28.815286624203821</c:v>
                </c:pt>
                <c:pt idx="7">
                  <c:v>32.591082802547767</c:v>
                </c:pt>
                <c:pt idx="8">
                  <c:v>36.168152866242039</c:v>
                </c:pt>
                <c:pt idx="9">
                  <c:v>40.540127388535034</c:v>
                </c:pt>
                <c:pt idx="10">
                  <c:v>45.110828025477709</c:v>
                </c:pt>
                <c:pt idx="11">
                  <c:v>49.681528662420384</c:v>
                </c:pt>
              </c:numCache>
            </c:numRef>
          </c:xVal>
          <c:yVal>
            <c:numRef>
              <c:f>'Scanner 2 - Monod'!$J$68:$J$79</c:f>
              <c:numCache>
                <c:formatCode>0.00</c:formatCode>
                <c:ptCount val="12"/>
                <c:pt idx="0">
                  <c:v>0.18230307927088915</c:v>
                </c:pt>
                <c:pt idx="1">
                  <c:v>0.2183614661098891</c:v>
                </c:pt>
                <c:pt idx="2">
                  <c:v>0.24694533192094337</c:v>
                </c:pt>
                <c:pt idx="3">
                  <c:v>0.27569987399884371</c:v>
                </c:pt>
                <c:pt idx="4">
                  <c:v>0.29703964761734597</c:v>
                </c:pt>
                <c:pt idx="5">
                  <c:v>0.32246346141486448</c:v>
                </c:pt>
                <c:pt idx="6">
                  <c:v>0.3381469651327631</c:v>
                </c:pt>
                <c:pt idx="7">
                  <c:v>0.3650431153703203</c:v>
                </c:pt>
                <c:pt idx="8">
                  <c:v>0.38636607054336558</c:v>
                </c:pt>
                <c:pt idx="9">
                  <c:v>0.41277771484404213</c:v>
                </c:pt>
                <c:pt idx="10">
                  <c:v>0.43946048983677588</c:v>
                </c:pt>
                <c:pt idx="11">
                  <c:v>0.46571372122689209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1696"/>
        <c:axId val="171347968"/>
      </c:scatterChart>
      <c:valAx>
        <c:axId val="171341696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71347968"/>
        <c:crossesAt val="0"/>
        <c:crossBetween val="midCat"/>
      </c:valAx>
      <c:valAx>
        <c:axId val="171347968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OD600/corrected G-value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71341696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2 - Monod'!$G$62:$G$79</c:f>
                <c:numCache>
                  <c:formatCode>General</c:formatCode>
                  <c:ptCount val="18"/>
                  <c:pt idx="0">
                    <c:v>2.8728434949830919</c:v>
                  </c:pt>
                  <c:pt idx="6">
                    <c:v>1.9524198418924015</c:v>
                  </c:pt>
                  <c:pt idx="7">
                    <c:v>2.1409340611617225</c:v>
                  </c:pt>
                  <c:pt idx="8">
                    <c:v>1.7515565697964113</c:v>
                  </c:pt>
                  <c:pt idx="9">
                    <c:v>2.0230235019193876</c:v>
                  </c:pt>
                  <c:pt idx="10">
                    <c:v>1.9114898567411343</c:v>
                  </c:pt>
                  <c:pt idx="11">
                    <c:v>2.0183673230879196</c:v>
                  </c:pt>
                  <c:pt idx="12">
                    <c:v>0.9118174672381556</c:v>
                  </c:pt>
                  <c:pt idx="13">
                    <c:v>1.3741197165381143</c:v>
                  </c:pt>
                  <c:pt idx="14">
                    <c:v>1.0300329251872009</c:v>
                  </c:pt>
                  <c:pt idx="15">
                    <c:v>1.3067776234681121</c:v>
                  </c:pt>
                  <c:pt idx="16">
                    <c:v>1.3539766571496186</c:v>
                  </c:pt>
                  <c:pt idx="17">
                    <c:v>1.4139834299691305</c:v>
                  </c:pt>
                </c:numCache>
              </c:numRef>
            </c:plus>
            <c:minus>
              <c:numRef>
                <c:f>'Scanner 2 - Monod'!$G$62:$G$79</c:f>
                <c:numCache>
                  <c:formatCode>General</c:formatCode>
                  <c:ptCount val="18"/>
                  <c:pt idx="0">
                    <c:v>2.8728434949830919</c:v>
                  </c:pt>
                  <c:pt idx="6">
                    <c:v>1.9524198418924015</c:v>
                  </c:pt>
                  <c:pt idx="7">
                    <c:v>2.1409340611617225</c:v>
                  </c:pt>
                  <c:pt idx="8">
                    <c:v>1.7515565697964113</c:v>
                  </c:pt>
                  <c:pt idx="9">
                    <c:v>2.0230235019193876</c:v>
                  </c:pt>
                  <c:pt idx="10">
                    <c:v>1.9114898567411343</c:v>
                  </c:pt>
                  <c:pt idx="11">
                    <c:v>2.0183673230879196</c:v>
                  </c:pt>
                  <c:pt idx="12">
                    <c:v>0.9118174672381556</c:v>
                  </c:pt>
                  <c:pt idx="13">
                    <c:v>1.3741197165381143</c:v>
                  </c:pt>
                  <c:pt idx="14">
                    <c:v>1.0300329251872009</c:v>
                  </c:pt>
                  <c:pt idx="15">
                    <c:v>1.3067776234681121</c:v>
                  </c:pt>
                  <c:pt idx="16">
                    <c:v>1.3539766571496186</c:v>
                  </c:pt>
                  <c:pt idx="17">
                    <c:v>1.4139834299691305</c:v>
                  </c:pt>
                </c:numCache>
              </c:numRef>
            </c:minus>
          </c:errBars>
          <c:xVal>
            <c:numRef>
              <c:f>'Scanner 2 - Monod'!$B$62:$B$84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2 - Monod'!$F$62:$F$84</c:f>
              <c:numCache>
                <c:formatCode>0.00</c:formatCode>
                <c:ptCount val="23"/>
                <c:pt idx="0">
                  <c:v>-3.5527136788005009E-15</c:v>
                </c:pt>
                <c:pt idx="6">
                  <c:v>40.043991666666663</c:v>
                </c:pt>
                <c:pt idx="7">
                  <c:v>49.682866666666655</c:v>
                </c:pt>
                <c:pt idx="8">
                  <c:v>58.712975</c:v>
                </c:pt>
                <c:pt idx="9">
                  <c:v>65.828708333333324</c:v>
                </c:pt>
                <c:pt idx="10">
                  <c:v>73.046300000000002</c:v>
                </c:pt>
                <c:pt idx="11">
                  <c:v>78.60648333333333</c:v>
                </c:pt>
                <c:pt idx="12">
                  <c:v>85.215275000000005</c:v>
                </c:pt>
                <c:pt idx="13">
                  <c:v>89.28009166666665</c:v>
                </c:pt>
                <c:pt idx="14">
                  <c:v>93.611099999999979</c:v>
                </c:pt>
                <c:pt idx="15">
                  <c:v>98.212974999999986</c:v>
                </c:pt>
                <c:pt idx="16">
                  <c:v>102.65047499999999</c:v>
                </c:pt>
                <c:pt idx="17">
                  <c:v>106.67825833333335</c:v>
                </c:pt>
              </c:numCache>
            </c:numRef>
          </c:yVal>
          <c:smooth val="0"/>
        </c:ser>
        <c:ser>
          <c:idx val="1"/>
          <c:order val="1"/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2 - Monod'!$B$136:$B$289</c:f>
              <c:numCache>
                <c:formatCode>0.00</c:formatCode>
                <c:ptCount val="154"/>
                <c:pt idx="0" formatCode="0.000">
                  <c:v>6.4708195290013402E-3</c:v>
                </c:pt>
                <c:pt idx="1">
                  <c:v>7.1149686793664096E-2</c:v>
                </c:pt>
                <c:pt idx="2">
                  <c:v>0.135775276496091</c:v>
                </c:pt>
                <c:pt idx="3">
                  <c:v>0.200347654438224</c:v>
                </c:pt>
                <c:pt idx="4">
                  <c:v>0.26486688631368999</c:v>
                </c:pt>
                <c:pt idx="5">
                  <c:v>0.32933303770802103</c:v>
                </c:pt>
                <c:pt idx="6">
                  <c:v>0.39374617409887702</c:v>
                </c:pt>
                <c:pt idx="7">
                  <c:v>0.45810636085627199</c:v>
                </c:pt>
                <c:pt idx="8">
                  <c:v>0.52241366324279004</c:v>
                </c:pt>
                <c:pt idx="9">
                  <c:v>0.58666814641380505</c:v>
                </c:pt>
                <c:pt idx="10">
                  <c:v>0.65086987541770702</c:v>
                </c:pt>
                <c:pt idx="11">
                  <c:v>0.71501891519611604</c:v>
                </c:pt>
                <c:pt idx="12">
                  <c:v>0.77911533058410398</c:v>
                </c:pt>
                <c:pt idx="13">
                  <c:v>0.84315918631040998</c:v>
                </c:pt>
                <c:pt idx="14">
                  <c:v>0.90715054699766295</c:v>
                </c:pt>
                <c:pt idx="15">
                  <c:v>0.97108947716259297</c:v>
                </c:pt>
                <c:pt idx="16">
                  <c:v>1.0349760412162601</c:v>
                </c:pt>
                <c:pt idx="17">
                  <c:v>1.09881030346424</c:v>
                </c:pt>
                <c:pt idx="18">
                  <c:v>1.1625923281068899</c:v>
                </c:pt>
                <c:pt idx="19">
                  <c:v>1.22632217923953</c:v>
                </c:pt>
                <c:pt idx="20">
                  <c:v>1.28999992085264</c:v>
                </c:pt>
                <c:pt idx="21">
                  <c:v>1.3536256168321199</c:v>
                </c:pt>
                <c:pt idx="22">
                  <c:v>1.4171993309594799</c:v>
                </c:pt>
                <c:pt idx="23">
                  <c:v>1.4807211269120399</c:v>
                </c:pt>
                <c:pt idx="24">
                  <c:v>1.5441910682631701</c:v>
                </c:pt>
                <c:pt idx="25">
                  <c:v>1.6076092184824899</c:v>
                </c:pt>
                <c:pt idx="26">
                  <c:v>1.6709756409360701</c:v>
                </c:pt>
                <c:pt idx="27">
                  <c:v>1.73429039888666</c:v>
                </c:pt>
                <c:pt idx="28">
                  <c:v>1.79755355549389</c:v>
                </c:pt>
                <c:pt idx="29">
                  <c:v>1.8607651738144699</c:v>
                </c:pt>
                <c:pt idx="30">
                  <c:v>1.9239253168024399</c:v>
                </c:pt>
                <c:pt idx="31">
                  <c:v>1.98703404730933</c:v>
                </c:pt>
                <c:pt idx="32">
                  <c:v>2.0500914280843801</c:v>
                </c:pt>
                <c:pt idx="33">
                  <c:v>2.1130975217747898</c:v>
                </c:pt>
                <c:pt idx="34">
                  <c:v>2.1760523909258498</c:v>
                </c:pt>
                <c:pt idx="35">
                  <c:v>2.23895609798124</c:v>
                </c:pt>
                <c:pt idx="36">
                  <c:v>2.3018087052831402</c:v>
                </c:pt>
                <c:pt idx="37">
                  <c:v>2.36461027507253</c:v>
                </c:pt>
                <c:pt idx="38">
                  <c:v>2.4273608694893101</c:v>
                </c:pt>
                <c:pt idx="39">
                  <c:v>2.4900605505725699</c:v>
                </c:pt>
                <c:pt idx="40">
                  <c:v>3.1702022942449299</c:v>
                </c:pt>
                <c:pt idx="41">
                  <c:v>6.2148965838358503</c:v>
                </c:pt>
                <c:pt idx="42">
                  <c:v>9.14139147015206</c:v>
                </c:pt>
                <c:pt idx="43">
                  <c:v>11.956438898864199</c:v>
                </c:pt>
                <c:pt idx="44">
                  <c:v>14.666286166402999</c:v>
                </c:pt>
                <c:pt idx="45">
                  <c:v>17.276722202827798</c:v>
                </c:pt>
                <c:pt idx="46">
                  <c:v>19.793118852758202</c:v>
                </c:pt>
                <c:pt idx="47">
                  <c:v>22.220467773880198</c:v>
                </c:pt>
                <c:pt idx="48">
                  <c:v>24.563413486373999</c:v>
                </c:pt>
                <c:pt idx="49">
                  <c:v>26.826283033695599</c:v>
                </c:pt>
                <c:pt idx="50">
                  <c:v>29.013112653255799</c:v>
                </c:pt>
                <c:pt idx="51">
                  <c:v>31.127671802857201</c:v>
                </c:pt>
                <c:pt idx="52">
                  <c:v>33.173484843771703</c:v>
                </c:pt>
                <c:pt idx="53">
                  <c:v>35.153850642839402</c:v>
                </c:pt>
                <c:pt idx="54">
                  <c:v>37.071860322923897</c:v>
                </c:pt>
                <c:pt idx="55">
                  <c:v>38.930413362620598</c:v>
                </c:pt>
                <c:pt idx="56">
                  <c:v>40.732232221587303</c:v>
                </c:pt>
                <c:pt idx="57">
                  <c:v>42.479875646650498</c:v>
                </c:pt>
                <c:pt idx="58">
                  <c:v>44.175750795461397</c:v>
                </c:pt>
                <c:pt idx="59">
                  <c:v>45.822124298504399</c:v>
                </c:pt>
                <c:pt idx="60">
                  <c:v>47.421132366356801</c:v>
                </c:pt>
                <c:pt idx="61">
                  <c:v>48.974790036976401</c:v>
                </c:pt>
                <c:pt idx="62">
                  <c:v>50.484999647186697</c:v>
                </c:pt>
                <c:pt idx="63">
                  <c:v>51.953558603246996</c:v>
                </c:pt>
                <c:pt idx="64">
                  <c:v>53.382166517245501</c:v>
                </c:pt>
                <c:pt idx="65">
                  <c:v>54.772431768886797</c:v>
                </c:pt>
                <c:pt idx="66">
                  <c:v>56.125877545937598</c:v>
                </c:pt>
                <c:pt idx="67">
                  <c:v>57.443947411022002</c:v>
                </c:pt>
                <c:pt idx="68">
                  <c:v>58.728010437539602</c:v>
                </c:pt>
                <c:pt idx="69">
                  <c:v>59.979365953118602</c:v>
                </c:pt>
                <c:pt idx="70">
                  <c:v>61.199247925153003</c:v>
                </c:pt>
                <c:pt idx="71">
                  <c:v>62.3888290195408</c:v>
                </c:pt>
                <c:pt idx="72">
                  <c:v>63.549224360684498</c:v>
                </c:pt>
                <c:pt idx="73">
                  <c:v>64.681495018096697</c:v>
                </c:pt>
                <c:pt idx="74">
                  <c:v>65.786651242525295</c:v>
                </c:pt>
                <c:pt idx="75">
                  <c:v>66.865655472342695</c:v>
                </c:pt>
                <c:pt idx="76">
                  <c:v>67.919425129005106</c:v>
                </c:pt>
                <c:pt idx="77">
                  <c:v>68.948835218646906</c:v>
                </c:pt>
                <c:pt idx="78">
                  <c:v>69.954720755317396</c:v>
                </c:pt>
                <c:pt idx="79">
                  <c:v>70.937879019962196</c:v>
                </c:pt>
                <c:pt idx="80">
                  <c:v>71.899071667996196</c:v>
                </c:pt>
                <c:pt idx="81">
                  <c:v>72.839026697174802</c:v>
                </c:pt>
                <c:pt idx="82">
                  <c:v>73.758440286449797</c:v>
                </c:pt>
                <c:pt idx="83">
                  <c:v>74.657978515571997</c:v>
                </c:pt>
                <c:pt idx="84">
                  <c:v>75.5382789743648</c:v>
                </c:pt>
                <c:pt idx="85">
                  <c:v>76.399952269842203</c:v>
                </c:pt>
                <c:pt idx="86">
                  <c:v>77.243583438656302</c:v>
                </c:pt>
                <c:pt idx="87">
                  <c:v>78.069733271740006</c:v>
                </c:pt>
                <c:pt idx="88">
                  <c:v>78.878939557448803</c:v>
                </c:pt>
                <c:pt idx="89">
                  <c:v>79.671718248991994</c:v>
                </c:pt>
                <c:pt idx="90">
                  <c:v>80.448564561478193</c:v>
                </c:pt>
                <c:pt idx="91">
                  <c:v>81.209954003477705</c:v>
                </c:pt>
                <c:pt idx="92">
                  <c:v>81.956343347616695</c:v>
                </c:pt>
                <c:pt idx="93">
                  <c:v>82.688171544365503</c:v>
                </c:pt>
                <c:pt idx="94">
                  <c:v>83.405860582863397</c:v>
                </c:pt>
                <c:pt idx="95">
                  <c:v>84.109816302326607</c:v>
                </c:pt>
                <c:pt idx="96">
                  <c:v>84.8004291573167</c:v>
                </c:pt>
                <c:pt idx="97">
                  <c:v>85.478074939904005</c:v>
                </c:pt>
                <c:pt idx="98">
                  <c:v>86.143115461529902</c:v>
                </c:pt>
                <c:pt idx="99">
                  <c:v>86.795899197169007</c:v>
                </c:pt>
                <c:pt idx="100">
                  <c:v>87.436761894200401</c:v>
                </c:pt>
                <c:pt idx="101">
                  <c:v>88.066027148223895</c:v>
                </c:pt>
                <c:pt idx="102">
                  <c:v>88.684006947894801</c:v>
                </c:pt>
                <c:pt idx="103">
                  <c:v>89.291002190706394</c:v>
                </c:pt>
                <c:pt idx="104">
                  <c:v>89.887303171509799</c:v>
                </c:pt>
                <c:pt idx="105">
                  <c:v>90.473190045438898</c:v>
                </c:pt>
                <c:pt idx="106">
                  <c:v>91.048933266791707</c:v>
                </c:pt>
                <c:pt idx="107">
                  <c:v>91.614794005310202</c:v>
                </c:pt>
                <c:pt idx="108">
                  <c:v>92.171024541208396</c:v>
                </c:pt>
                <c:pt idx="109">
                  <c:v>92.717868640200606</c:v>
                </c:pt>
                <c:pt idx="110">
                  <c:v>93.255561909703403</c:v>
                </c:pt>
                <c:pt idx="111">
                  <c:v>93.784332137303906</c:v>
                </c:pt>
                <c:pt idx="112">
                  <c:v>94.304399612515894</c:v>
                </c:pt>
                <c:pt idx="113">
                  <c:v>94.815977432778993</c:v>
                </c:pt>
                <c:pt idx="114">
                  <c:v>95.319271794593007</c:v>
                </c:pt>
                <c:pt idx="115">
                  <c:v>95.814482270624794</c:v>
                </c:pt>
                <c:pt idx="116">
                  <c:v>96.301802073568098</c:v>
                </c:pt>
                <c:pt idx="117">
                  <c:v>96.78141830749</c:v>
                </c:pt>
                <c:pt idx="118">
                  <c:v>97.253512207351605</c:v>
                </c:pt>
                <c:pt idx="119">
                  <c:v>97.718259367345595</c:v>
                </c:pt>
                <c:pt idx="120">
                  <c:v>98.175829958657104</c:v>
                </c:pt>
                <c:pt idx="121">
                  <c:v>98.626388937212198</c:v>
                </c:pt>
                <c:pt idx="122">
                  <c:v>99.070096241950907</c:v>
                </c:pt>
                <c:pt idx="123">
                  <c:v>99.507106984120597</c:v>
                </c:pt>
                <c:pt idx="124">
                  <c:v>99.937571628065101</c:v>
                </c:pt>
                <c:pt idx="125">
                  <c:v>100.361636163949</c:v>
                </c:pt>
                <c:pt idx="126">
                  <c:v>100.77944227283299</c:v>
                </c:pt>
                <c:pt idx="127">
                  <c:v>101.191127484498</c:v>
                </c:pt>
                <c:pt idx="128">
                  <c:v>101.596825328381</c:v>
                </c:pt>
                <c:pt idx="129">
                  <c:v>101.996665477972</c:v>
                </c:pt>
                <c:pt idx="130">
                  <c:v>102.390773889001</c:v>
                </c:pt>
                <c:pt idx="131">
                  <c:v>102.779272931729</c:v>
                </c:pt>
                <c:pt idx="132">
                  <c:v>103.162281517624</c:v>
                </c:pt>
                <c:pt idx="133">
                  <c:v>103.53991522071</c:v>
                </c:pt>
                <c:pt idx="134">
                  <c:v>103.912286393836</c:v>
                </c:pt>
                <c:pt idx="135">
                  <c:v>104.279504280125</c:v>
                </c:pt>
                <c:pt idx="136">
                  <c:v>104.64167511981999</c:v>
                </c:pt>
                <c:pt idx="137">
                  <c:v>104.998902252766</c:v>
                </c:pt>
                <c:pt idx="138">
                  <c:v>105.351286216708</c:v>
                </c:pt>
                <c:pt idx="139">
                  <c:v>105.698924841631</c:v>
                </c:pt>
                <c:pt idx="140">
                  <c:v>108.934074981167</c:v>
                </c:pt>
                <c:pt idx="141">
                  <c:v>111.785271895036</c:v>
                </c:pt>
                <c:pt idx="142">
                  <c:v>114.317039055881</c:v>
                </c:pt>
                <c:pt idx="143">
                  <c:v>116.580209255005</c:v>
                </c:pt>
                <c:pt idx="144">
                  <c:v>118.615372825249</c:v>
                </c:pt>
                <c:pt idx="145">
                  <c:v>120.455333654833</c:v>
                </c:pt>
                <c:pt idx="146">
                  <c:v>122.126890836266</c:v>
                </c:pt>
                <c:pt idx="147">
                  <c:v>123.652152522923</c:v>
                </c:pt>
                <c:pt idx="148">
                  <c:v>125.04951928051401</c:v>
                </c:pt>
                <c:pt idx="149">
                  <c:v>126.334430026756</c:v>
                </c:pt>
                <c:pt idx="150">
                  <c:v>127.519934844254</c:v>
                </c:pt>
                <c:pt idx="151">
                  <c:v>128.617139799044</c:v>
                </c:pt>
                <c:pt idx="152">
                  <c:v>129.63555593367099</c:v>
                </c:pt>
                <c:pt idx="153">
                  <c:v>130.58337568388799</c:v>
                </c:pt>
              </c:numCache>
            </c:numRef>
          </c:yVal>
          <c:smooth val="0"/>
        </c:ser>
        <c:ser>
          <c:idx val="2"/>
          <c:order val="2"/>
          <c:spPr>
            <a:ln w="635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2 - Monod'!$C$136:$C$289</c:f>
              <c:numCache>
                <c:formatCode>0.00</c:formatCode>
                <c:ptCount val="154"/>
                <c:pt idx="0" formatCode="0.000">
                  <c:v>5.97407859209571E-3</c:v>
                </c:pt>
                <c:pt idx="1">
                  <c:v>6.5691591010824599E-2</c:v>
                </c:pt>
                <c:pt idx="2">
                  <c:v>0.12536681848735201</c:v>
                </c:pt>
                <c:pt idx="3">
                  <c:v>0.18499980459856499</c:v>
                </c:pt>
                <c:pt idx="4">
                  <c:v>0.24459059284828999</c:v>
                </c:pt>
                <c:pt idx="5">
                  <c:v>0.30413922666946303</c:v>
                </c:pt>
                <c:pt idx="6">
                  <c:v>0.36364574947411898</c:v>
                </c:pt>
                <c:pt idx="7">
                  <c:v>0.42311020458604698</c:v>
                </c:pt>
                <c:pt idx="8">
                  <c:v>0.48253263529836699</c:v>
                </c:pt>
                <c:pt idx="9">
                  <c:v>0.54191308478421196</c:v>
                </c:pt>
                <c:pt idx="10">
                  <c:v>0.601251596271696</c:v>
                </c:pt>
                <c:pt idx="11">
                  <c:v>0.66054821283709197</c:v>
                </c:pt>
                <c:pt idx="12">
                  <c:v>0.71980297751176103</c:v>
                </c:pt>
                <c:pt idx="13">
                  <c:v>0.77901593331583796</c:v>
                </c:pt>
                <c:pt idx="14">
                  <c:v>0.83818712316406596</c:v>
                </c:pt>
                <c:pt idx="15">
                  <c:v>0.89731658996860797</c:v>
                </c:pt>
                <c:pt idx="16">
                  <c:v>0.95640437653256705</c:v>
                </c:pt>
                <c:pt idx="17">
                  <c:v>1.0154505255730999</c:v>
                </c:pt>
                <c:pt idx="18">
                  <c:v>1.07445507989288</c:v>
                </c:pt>
                <c:pt idx="19">
                  <c:v>1.1334180820753701</c:v>
                </c:pt>
                <c:pt idx="20">
                  <c:v>1.19233957477533</c:v>
                </c:pt>
                <c:pt idx="21">
                  <c:v>1.2512196004598199</c:v>
                </c:pt>
                <c:pt idx="22">
                  <c:v>1.31005820167408</c:v>
                </c:pt>
                <c:pt idx="23">
                  <c:v>1.3688554208063299</c:v>
                </c:pt>
                <c:pt idx="24">
                  <c:v>1.42761130023355</c:v>
                </c:pt>
                <c:pt idx="25">
                  <c:v>1.4863258822888401</c:v>
                </c:pt>
                <c:pt idx="26">
                  <c:v>1.54499920929447</c:v>
                </c:pt>
                <c:pt idx="27">
                  <c:v>1.6036313233561501</c:v>
                </c:pt>
                <c:pt idx="28">
                  <c:v>1.6622222666736</c:v>
                </c:pt>
                <c:pt idx="29">
                  <c:v>1.7207720813979399</c:v>
                </c:pt>
                <c:pt idx="30">
                  <c:v>1.7792808093736801</c:v>
                </c:pt>
                <c:pt idx="31">
                  <c:v>1.8377484927899701</c:v>
                </c:pt>
                <c:pt idx="32">
                  <c:v>1.8961751735453001</c:v>
                </c:pt>
                <c:pt idx="33">
                  <c:v>1.95456089332287</c:v>
                </c:pt>
                <c:pt idx="34">
                  <c:v>2.01290569423622</c:v>
                </c:pt>
                <c:pt idx="35">
                  <c:v>2.0712096178864301</c:v>
                </c:pt>
                <c:pt idx="36">
                  <c:v>2.12947270591257</c:v>
                </c:pt>
                <c:pt idx="37">
                  <c:v>2.1876950001090898</c:v>
                </c:pt>
                <c:pt idx="38">
                  <c:v>2.2458765420195399</c:v>
                </c:pt>
                <c:pt idx="39">
                  <c:v>2.3040173732370302</c:v>
                </c:pt>
                <c:pt idx="40">
                  <c:v>2.9351236719153402</c:v>
                </c:pt>
                <c:pt idx="41">
                  <c:v>5.7696682322375601</c:v>
                </c:pt>
                <c:pt idx="42">
                  <c:v>8.5085822463657692</c:v>
                </c:pt>
                <c:pt idx="43">
                  <c:v>11.156504300306301</c:v>
                </c:pt>
                <c:pt idx="44">
                  <c:v>13.717785757386499</c:v>
                </c:pt>
                <c:pt idx="45">
                  <c:v>16.196511678419999</c:v>
                </c:pt>
                <c:pt idx="46">
                  <c:v>18.5965200458879</c:v>
                </c:pt>
                <c:pt idx="47">
                  <c:v>20.9214194402986</c:v>
                </c:pt>
                <c:pt idx="48">
                  <c:v>23.174605293049499</c:v>
                </c:pt>
                <c:pt idx="49">
                  <c:v>25.359274840616202</c:v>
                </c:pt>
                <c:pt idx="50">
                  <c:v>27.478440880707101</c:v>
                </c:pt>
                <c:pt idx="51">
                  <c:v>29.534944447787499</c:v>
                </c:pt>
                <c:pt idx="52">
                  <c:v>31.531466476855702</c:v>
                </c:pt>
                <c:pt idx="53">
                  <c:v>33.470538570997199</c:v>
                </c:pt>
                <c:pt idx="54">
                  <c:v>35.3545529186772</c:v>
                </c:pt>
                <c:pt idx="55">
                  <c:v>37.185771448566001</c:v>
                </c:pt>
                <c:pt idx="56">
                  <c:v>38.966334295652103</c:v>
                </c:pt>
                <c:pt idx="57">
                  <c:v>40.698267606017602</c:v>
                </c:pt>
                <c:pt idx="58">
                  <c:v>42.383490758406097</c:v>
                </c:pt>
                <c:pt idx="59">
                  <c:v>44.023823058610503</c:v>
                </c:pt>
                <c:pt idx="60">
                  <c:v>45.620989909203097</c:v>
                </c:pt>
                <c:pt idx="61">
                  <c:v>47.176628550449898</c:v>
                </c:pt>
                <c:pt idx="62">
                  <c:v>48.692293358206399</c:v>
                </c:pt>
                <c:pt idx="63">
                  <c:v>50.169460766073001</c:v>
                </c:pt>
                <c:pt idx="64">
                  <c:v>51.609533831506702</c:v>
                </c:pt>
                <c:pt idx="65">
                  <c:v>53.0138464627397</c:v>
                </c:pt>
                <c:pt idx="66">
                  <c:v>54.383667348916902</c:v>
                </c:pt>
                <c:pt idx="67">
                  <c:v>55.720203605457598</c:v>
                </c:pt>
                <c:pt idx="68">
                  <c:v>57.024604158443601</c:v>
                </c:pt>
                <c:pt idx="69">
                  <c:v>58.297962884941199</c:v>
                </c:pt>
                <c:pt idx="70">
                  <c:v>59.541321537029503</c:v>
                </c:pt>
                <c:pt idx="71">
                  <c:v>60.755672445640599</c:v>
                </c:pt>
                <c:pt idx="72">
                  <c:v>61.941961035501997</c:v>
                </c:pt>
                <c:pt idx="73">
                  <c:v>63.101088164020403</c:v>
                </c:pt>
                <c:pt idx="74">
                  <c:v>64.233912288699301</c:v>
                </c:pt>
                <c:pt idx="75">
                  <c:v>65.341251479940297</c:v>
                </c:pt>
                <c:pt idx="76">
                  <c:v>66.423885289936706</c:v>
                </c:pt>
                <c:pt idx="77">
                  <c:v>67.482556488322999</c:v>
                </c:pt>
                <c:pt idx="78">
                  <c:v>68.517972673823095</c:v>
                </c:pt>
                <c:pt idx="79">
                  <c:v>69.530807792943406</c:v>
                </c:pt>
                <c:pt idx="80">
                  <c:v>70.521703531813301</c:v>
                </c:pt>
                <c:pt idx="81">
                  <c:v>71.4912706473512</c:v>
                </c:pt>
                <c:pt idx="82">
                  <c:v>72.440090211803096</c:v>
                </c:pt>
                <c:pt idx="83">
                  <c:v>73.368714806812505</c:v>
                </c:pt>
                <c:pt idx="84">
                  <c:v>74.2776696688275</c:v>
                </c:pt>
                <c:pt idx="85">
                  <c:v>75.167453826805001</c:v>
                </c:pt>
                <c:pt idx="86">
                  <c:v>76.0385412225327</c:v>
                </c:pt>
                <c:pt idx="87">
                  <c:v>76.891381866310397</c:v>
                </c:pt>
                <c:pt idx="88">
                  <c:v>77.726403021956898</c:v>
                </c:pt>
                <c:pt idx="89">
                  <c:v>78.544010475612197</c:v>
                </c:pt>
                <c:pt idx="90">
                  <c:v>79.344589907650203</c:v>
                </c:pt>
                <c:pt idx="91">
                  <c:v>80.128508359864199</c:v>
                </c:pt>
                <c:pt idx="92">
                  <c:v>80.896115870229394</c:v>
                </c:pt>
                <c:pt idx="93">
                  <c:v>81.647747260256594</c:v>
                </c:pt>
                <c:pt idx="94">
                  <c:v>82.383724058036805</c:v>
                </c:pt>
                <c:pt idx="95">
                  <c:v>83.104356606558696</c:v>
                </c:pt>
                <c:pt idx="96">
                  <c:v>83.8099462595045</c:v>
                </c:pt>
                <c:pt idx="97">
                  <c:v>84.500787685586104</c:v>
                </c:pt>
                <c:pt idx="98">
                  <c:v>85.177171163605905</c:v>
                </c:pt>
                <c:pt idx="99">
                  <c:v>85.839384819816303</c:v>
                </c:pt>
                <c:pt idx="100">
                  <c:v>86.487716705180205</c:v>
                </c:pt>
                <c:pt idx="101">
                  <c:v>87.122456610012904</c:v>
                </c:pt>
                <c:pt idx="102">
                  <c:v>87.743897523399696</c:v>
                </c:pt>
                <c:pt idx="103">
                  <c:v>88.352336673112603</c:v>
                </c:pt>
                <c:pt idx="104">
                  <c:v>88.948076080830205</c:v>
                </c:pt>
                <c:pt idx="105">
                  <c:v>89.531422626907997</c:v>
                </c:pt>
                <c:pt idx="106">
                  <c:v>90.102687637732103</c:v>
                </c:pt>
                <c:pt idx="107">
                  <c:v>90.662186050297393</c:v>
                </c:pt>
                <c:pt idx="108">
                  <c:v>91.210235239846895</c:v>
                </c:pt>
                <c:pt idx="109">
                  <c:v>91.747153595714494</c:v>
                </c:pt>
                <c:pt idx="110">
                  <c:v>92.273258963438394</c:v>
                </c:pt>
                <c:pt idx="111">
                  <c:v>92.788867045625693</c:v>
                </c:pt>
                <c:pt idx="112">
                  <c:v>93.294289858128806</c:v>
                </c:pt>
                <c:pt idx="113">
                  <c:v>93.789834295626505</c:v>
                </c:pt>
                <c:pt idx="114">
                  <c:v>94.2758008817773</c:v>
                </c:pt>
                <c:pt idx="115">
                  <c:v>94.752482714520696</c:v>
                </c:pt>
                <c:pt idx="116">
                  <c:v>95.220164617672395</c:v>
                </c:pt>
                <c:pt idx="117">
                  <c:v>95.679122523751303</c:v>
                </c:pt>
                <c:pt idx="118">
                  <c:v>96.129623032918204</c:v>
                </c:pt>
                <c:pt idx="119">
                  <c:v>96.571923163841902</c:v>
                </c:pt>
                <c:pt idx="120">
                  <c:v>97.006270250876696</c:v>
                </c:pt>
                <c:pt idx="121">
                  <c:v>97.432901980267005</c:v>
                </c:pt>
                <c:pt idx="122">
                  <c:v>97.852046519016199</c:v>
                </c:pt>
                <c:pt idx="123">
                  <c:v>98.263922726504106</c:v>
                </c:pt>
                <c:pt idx="124">
                  <c:v>98.668740437272405</c:v>
                </c:pt>
                <c:pt idx="125">
                  <c:v>99.066700772944799</c:v>
                </c:pt>
                <c:pt idx="126">
                  <c:v>99.457996485940697</c:v>
                </c:pt>
                <c:pt idx="127">
                  <c:v>99.842812332721905</c:v>
                </c:pt>
                <c:pt idx="128">
                  <c:v>100.22132543542</c:v>
                </c:pt>
                <c:pt idx="129">
                  <c:v>100.59370565256501</c:v>
                </c:pt>
                <c:pt idx="130">
                  <c:v>100.96011593900801</c:v>
                </c:pt>
                <c:pt idx="131">
                  <c:v>101.320712712516</c:v>
                </c:pt>
                <c:pt idx="132">
                  <c:v>101.67564617441801</c:v>
                </c:pt>
                <c:pt idx="133">
                  <c:v>102.02506065530901</c:v>
                </c:pt>
                <c:pt idx="134">
                  <c:v>102.369094907571</c:v>
                </c:pt>
                <c:pt idx="135">
                  <c:v>102.70788241144599</c:v>
                </c:pt>
                <c:pt idx="136">
                  <c:v>103.041551649048</c:v>
                </c:pt>
                <c:pt idx="137">
                  <c:v>103.370226367637</c:v>
                </c:pt>
                <c:pt idx="138">
                  <c:v>103.694025810902</c:v>
                </c:pt>
                <c:pt idx="139">
                  <c:v>104.013064970106</c:v>
                </c:pt>
                <c:pt idx="140">
                  <c:v>106.96428642936</c:v>
                </c:pt>
                <c:pt idx="141">
                  <c:v>109.541159276735</c:v>
                </c:pt>
                <c:pt idx="142">
                  <c:v>111.81243184882101</c:v>
                </c:pt>
                <c:pt idx="143">
                  <c:v>113.83029446340301</c:v>
                </c:pt>
                <c:pt idx="144">
                  <c:v>115.635370098932</c:v>
                </c:pt>
                <c:pt idx="145">
                  <c:v>117.259880368827</c:v>
                </c:pt>
                <c:pt idx="146">
                  <c:v>118.72977134304099</c:v>
                </c:pt>
                <c:pt idx="147">
                  <c:v>120.06620033985401</c:v>
                </c:pt>
                <c:pt idx="148">
                  <c:v>121.286607457762</c:v>
                </c:pt>
                <c:pt idx="149">
                  <c:v>122.40550597431201</c:v>
                </c:pt>
                <c:pt idx="150">
                  <c:v>123.435076298943</c:v>
                </c:pt>
                <c:pt idx="151">
                  <c:v>124.385619324527</c:v>
                </c:pt>
                <c:pt idx="152">
                  <c:v>125.265907145916</c:v>
                </c:pt>
                <c:pt idx="153">
                  <c:v>126.083457503408</c:v>
                </c:pt>
              </c:numCache>
            </c:numRef>
          </c:yVal>
          <c:smooth val="0"/>
        </c:ser>
        <c:ser>
          <c:idx val="3"/>
          <c:order val="3"/>
          <c:spPr>
            <a:ln w="635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2 - Monod'!$D$136:$D$289</c:f>
              <c:numCache>
                <c:formatCode>0.00</c:formatCode>
                <c:ptCount val="154"/>
                <c:pt idx="0" formatCode="0.000">
                  <c:v>6.9675604659069799E-3</c:v>
                </c:pt>
                <c:pt idx="1">
                  <c:v>7.6607782576503497E-2</c:v>
                </c:pt>
                <c:pt idx="2">
                  <c:v>0.14618373450482999</c:v>
                </c:pt>
                <c:pt idx="3">
                  <c:v>0.215695504277884</c:v>
                </c:pt>
                <c:pt idx="4">
                  <c:v>0.28514317977908998</c:v>
                </c:pt>
                <c:pt idx="5">
                  <c:v>0.35452684874657803</c:v>
                </c:pt>
                <c:pt idx="6">
                  <c:v>0.423846598723635</c:v>
                </c:pt>
                <c:pt idx="7">
                  <c:v>0.493102517126498</c:v>
                </c:pt>
                <c:pt idx="8">
                  <c:v>0.56229469118721298</c:v>
                </c:pt>
                <c:pt idx="9">
                  <c:v>0.63142320804339802</c:v>
                </c:pt>
                <c:pt idx="10">
                  <c:v>0.70048815456371805</c:v>
                </c:pt>
                <c:pt idx="11">
                  <c:v>0.769489617555141</c:v>
                </c:pt>
                <c:pt idx="12">
                  <c:v>0.83842768365644604</c:v>
                </c:pt>
                <c:pt idx="13">
                  <c:v>0.907302439304982</c:v>
                </c:pt>
                <c:pt idx="14">
                  <c:v>0.97611397083125895</c:v>
                </c:pt>
                <c:pt idx="15">
                  <c:v>1.04486236435658</c:v>
                </c:pt>
                <c:pt idx="16">
                  <c:v>1.1135477058999399</c:v>
                </c:pt>
                <c:pt idx="17">
                  <c:v>1.1821700813553899</c:v>
                </c:pt>
                <c:pt idx="18">
                  <c:v>1.2507295763209101</c:v>
                </c:pt>
                <c:pt idx="19">
                  <c:v>1.31922627640368</c:v>
                </c:pt>
                <c:pt idx="20">
                  <c:v>1.38766026692995</c:v>
                </c:pt>
                <c:pt idx="21">
                  <c:v>1.4560316332044101</c:v>
                </c:pt>
                <c:pt idx="22">
                  <c:v>1.52434046024487</c:v>
                </c:pt>
                <c:pt idx="23">
                  <c:v>1.5925868330177499</c:v>
                </c:pt>
                <c:pt idx="24">
                  <c:v>1.66077083629279</c:v>
                </c:pt>
                <c:pt idx="25">
                  <c:v>1.72889255467614</c:v>
                </c:pt>
                <c:pt idx="26">
                  <c:v>1.79695207257766</c:v>
                </c:pt>
                <c:pt idx="27">
                  <c:v>1.86494947441717</c:v>
                </c:pt>
                <c:pt idx="28">
                  <c:v>1.93288484431418</c:v>
                </c:pt>
                <c:pt idx="29">
                  <c:v>2.0007582662310099</c:v>
                </c:pt>
                <c:pt idx="30">
                  <c:v>2.0685698242312101</c:v>
                </c:pt>
                <c:pt idx="31">
                  <c:v>2.1363196018286899</c:v>
                </c:pt>
                <c:pt idx="32">
                  <c:v>2.20400768262347</c:v>
                </c:pt>
                <c:pt idx="33">
                  <c:v>2.2716341502267099</c:v>
                </c:pt>
                <c:pt idx="34">
                  <c:v>2.3391990876154898</c:v>
                </c:pt>
                <c:pt idx="35">
                  <c:v>2.4067025780760498</c:v>
                </c:pt>
                <c:pt idx="36">
                  <c:v>2.4741447046537202</c:v>
                </c:pt>
                <c:pt idx="37">
                  <c:v>2.5415255500359701</c:v>
                </c:pt>
                <c:pt idx="38">
                  <c:v>2.6088451969590798</c:v>
                </c:pt>
                <c:pt idx="39">
                  <c:v>2.6761037279081101</c:v>
                </c:pt>
                <c:pt idx="40">
                  <c:v>3.4052809165745099</c:v>
                </c:pt>
                <c:pt idx="41">
                  <c:v>6.6601249354341299</c:v>
                </c:pt>
                <c:pt idx="42">
                  <c:v>9.7742006939383508</c:v>
                </c:pt>
                <c:pt idx="43">
                  <c:v>12.756373497422199</c:v>
                </c:pt>
                <c:pt idx="44">
                  <c:v>15.614786575419499</c:v>
                </c:pt>
                <c:pt idx="45">
                  <c:v>18.356932727235701</c:v>
                </c:pt>
                <c:pt idx="46">
                  <c:v>20.9897176596285</c:v>
                </c:pt>
                <c:pt idx="47">
                  <c:v>23.519516107461701</c:v>
                </c:pt>
                <c:pt idx="48">
                  <c:v>25.9522216796985</c:v>
                </c:pt>
                <c:pt idx="49">
                  <c:v>28.293291226775001</c:v>
                </c:pt>
                <c:pt idx="50">
                  <c:v>30.547784425804601</c:v>
                </c:pt>
                <c:pt idx="51">
                  <c:v>32.720399157926998</c:v>
                </c:pt>
                <c:pt idx="52">
                  <c:v>34.815503210687602</c:v>
                </c:pt>
                <c:pt idx="53">
                  <c:v>36.837162714681597</c:v>
                </c:pt>
                <c:pt idx="54">
                  <c:v>38.789167727170501</c:v>
                </c:pt>
                <c:pt idx="55">
                  <c:v>40.675055276675302</c:v>
                </c:pt>
                <c:pt idx="56">
                  <c:v>42.498130147522602</c:v>
                </c:pt>
                <c:pt idx="57">
                  <c:v>44.261483687283302</c:v>
                </c:pt>
                <c:pt idx="58">
                  <c:v>45.968010832516804</c:v>
                </c:pt>
                <c:pt idx="59">
                  <c:v>47.620425538398301</c:v>
                </c:pt>
                <c:pt idx="60">
                  <c:v>49.221274823510498</c:v>
                </c:pt>
                <c:pt idx="61">
                  <c:v>50.772951523502996</c:v>
                </c:pt>
                <c:pt idx="62">
                  <c:v>52.277705936167003</c:v>
                </c:pt>
                <c:pt idx="63">
                  <c:v>53.737656440421098</c:v>
                </c:pt>
                <c:pt idx="64">
                  <c:v>55.1547992029843</c:v>
                </c:pt>
                <c:pt idx="65">
                  <c:v>56.531017075033901</c:v>
                </c:pt>
                <c:pt idx="66">
                  <c:v>57.868087742958203</c:v>
                </c:pt>
                <c:pt idx="67">
                  <c:v>59.167691216586299</c:v>
                </c:pt>
                <c:pt idx="68">
                  <c:v>60.431416716635603</c:v>
                </c:pt>
                <c:pt idx="69">
                  <c:v>61.660769021295899</c:v>
                </c:pt>
                <c:pt idx="70">
                  <c:v>62.857174313276502</c:v>
                </c:pt>
                <c:pt idx="71">
                  <c:v>64.021985593441002</c:v>
                </c:pt>
                <c:pt idx="72">
                  <c:v>65.156487685867006</c:v>
                </c:pt>
                <c:pt idx="73">
                  <c:v>66.261901872173098</c:v>
                </c:pt>
                <c:pt idx="74">
                  <c:v>67.339390196351303</c:v>
                </c:pt>
                <c:pt idx="75">
                  <c:v>68.390059464745093</c:v>
                </c:pt>
                <c:pt idx="76">
                  <c:v>69.414964968073406</c:v>
                </c:pt>
                <c:pt idx="77">
                  <c:v>70.415113948970898</c:v>
                </c:pt>
                <c:pt idx="78">
                  <c:v>71.391468836811697</c:v>
                </c:pt>
                <c:pt idx="79">
                  <c:v>72.344950246981099</c:v>
                </c:pt>
                <c:pt idx="80">
                  <c:v>73.276439804179205</c:v>
                </c:pt>
                <c:pt idx="81">
                  <c:v>74.186782746998304</c:v>
                </c:pt>
                <c:pt idx="82">
                  <c:v>75.076790361096599</c:v>
                </c:pt>
                <c:pt idx="83">
                  <c:v>75.947242224331504</c:v>
                </c:pt>
                <c:pt idx="84">
                  <c:v>76.798888279902101</c:v>
                </c:pt>
                <c:pt idx="85">
                  <c:v>77.632450712879404</c:v>
                </c:pt>
                <c:pt idx="86">
                  <c:v>78.448625654779804</c:v>
                </c:pt>
                <c:pt idx="87">
                  <c:v>79.248084677169501</c:v>
                </c:pt>
                <c:pt idx="88">
                  <c:v>80.031476092940693</c:v>
                </c:pt>
                <c:pt idx="89">
                  <c:v>80.799426022371804</c:v>
                </c:pt>
                <c:pt idx="90">
                  <c:v>81.552539215306098</c:v>
                </c:pt>
                <c:pt idx="91">
                  <c:v>82.291399647091296</c:v>
                </c:pt>
                <c:pt idx="92">
                  <c:v>83.016570825003996</c:v>
                </c:pt>
                <c:pt idx="93">
                  <c:v>83.728595828474297</c:v>
                </c:pt>
                <c:pt idx="94">
                  <c:v>84.427997107690103</c:v>
                </c:pt>
                <c:pt idx="95">
                  <c:v>85.115275998094504</c:v>
                </c:pt>
                <c:pt idx="96">
                  <c:v>85.7909120551288</c:v>
                </c:pt>
                <c:pt idx="97">
                  <c:v>86.455362194222005</c:v>
                </c:pt>
                <c:pt idx="98">
                  <c:v>87.109059759453899</c:v>
                </c:pt>
                <c:pt idx="99">
                  <c:v>87.752413574521697</c:v>
                </c:pt>
                <c:pt idx="100">
                  <c:v>88.385807083220598</c:v>
                </c:pt>
                <c:pt idx="101">
                  <c:v>89.009597686434901</c:v>
                </c:pt>
                <c:pt idx="102">
                  <c:v>89.624116372390006</c:v>
                </c:pt>
                <c:pt idx="103">
                  <c:v>90.229667708300198</c:v>
                </c:pt>
                <c:pt idx="104">
                  <c:v>90.826530262189394</c:v>
                </c:pt>
                <c:pt idx="105">
                  <c:v>91.414957463969799</c:v>
                </c:pt>
                <c:pt idx="106">
                  <c:v>91.995178895851296</c:v>
                </c:pt>
                <c:pt idx="107">
                  <c:v>92.567401960322997</c:v>
                </c:pt>
                <c:pt idx="108">
                  <c:v>93.131813842569898</c:v>
                </c:pt>
                <c:pt idx="109">
                  <c:v>93.688583684686705</c:v>
                </c:pt>
                <c:pt idx="110">
                  <c:v>94.237864855968397</c:v>
                </c:pt>
                <c:pt idx="111">
                  <c:v>94.779797228982005</c:v>
                </c:pt>
                <c:pt idx="112">
                  <c:v>95.314509366902996</c:v>
                </c:pt>
                <c:pt idx="113">
                  <c:v>95.842120569931396</c:v>
                </c:pt>
                <c:pt idx="114">
                  <c:v>96.3627427074087</c:v>
                </c:pt>
                <c:pt idx="115">
                  <c:v>96.876481826729005</c:v>
                </c:pt>
                <c:pt idx="116">
                  <c:v>97.383439529463899</c:v>
                </c:pt>
                <c:pt idx="117">
                  <c:v>97.883714091228796</c:v>
                </c:pt>
                <c:pt idx="118">
                  <c:v>98.377401381785006</c:v>
                </c:pt>
                <c:pt idx="119">
                  <c:v>98.864595570849303</c:v>
                </c:pt>
                <c:pt idx="120">
                  <c:v>99.345389666437399</c:v>
                </c:pt>
                <c:pt idx="121">
                  <c:v>99.819875894157406</c:v>
                </c:pt>
                <c:pt idx="122">
                  <c:v>100.288145964885</c:v>
                </c:pt>
                <c:pt idx="123">
                  <c:v>100.750291241737</c:v>
                </c:pt>
                <c:pt idx="124">
                  <c:v>101.206402818858</c:v>
                </c:pt>
                <c:pt idx="125">
                  <c:v>101.656571554952</c:v>
                </c:pt>
                <c:pt idx="126">
                  <c:v>102.10088805972499</c:v>
                </c:pt>
                <c:pt idx="127">
                  <c:v>102.539442636275</c:v>
                </c:pt>
                <c:pt idx="128">
                  <c:v>102.972325221343</c:v>
                </c:pt>
                <c:pt idx="129">
                  <c:v>103.399625303379</c:v>
                </c:pt>
                <c:pt idx="130">
                  <c:v>103.821431838994</c:v>
                </c:pt>
                <c:pt idx="131">
                  <c:v>104.237833150941</c:v>
                </c:pt>
                <c:pt idx="132">
                  <c:v>104.64891686083</c:v>
                </c:pt>
                <c:pt idx="133">
                  <c:v>105.054769786111</c:v>
                </c:pt>
                <c:pt idx="134">
                  <c:v>105.455477880101</c:v>
                </c:pt>
                <c:pt idx="135">
                  <c:v>105.851126148803</c:v>
                </c:pt>
                <c:pt idx="136">
                  <c:v>106.24179859059301</c:v>
                </c:pt>
                <c:pt idx="137">
                  <c:v>106.627578137895</c:v>
                </c:pt>
                <c:pt idx="138">
                  <c:v>107.008546622514</c:v>
                </c:pt>
                <c:pt idx="139">
                  <c:v>107.384784713157</c:v>
                </c:pt>
                <c:pt idx="140">
                  <c:v>110.903863532974</c:v>
                </c:pt>
                <c:pt idx="141">
                  <c:v>114.02938451333701</c:v>
                </c:pt>
                <c:pt idx="142">
                  <c:v>116.82164626294001</c:v>
                </c:pt>
                <c:pt idx="143">
                  <c:v>119.330124046607</c:v>
                </c:pt>
                <c:pt idx="144">
                  <c:v>121.595375551567</c:v>
                </c:pt>
                <c:pt idx="145">
                  <c:v>123.65078694084001</c:v>
                </c:pt>
                <c:pt idx="146">
                  <c:v>125.52401032949101</c:v>
                </c:pt>
                <c:pt idx="147">
                  <c:v>127.238104705992</c:v>
                </c:pt>
                <c:pt idx="148">
                  <c:v>128.81243110326599</c:v>
                </c:pt>
                <c:pt idx="149">
                  <c:v>130.26335407920001</c:v>
                </c:pt>
                <c:pt idx="150">
                  <c:v>131.604793389565</c:v>
                </c:pt>
                <c:pt idx="151">
                  <c:v>132.84866027356099</c:v>
                </c:pt>
                <c:pt idx="152">
                  <c:v>134.005204721425</c:v>
                </c:pt>
                <c:pt idx="153">
                  <c:v>135.08329386436799</c:v>
                </c:pt>
              </c:numCache>
            </c:numRef>
          </c:yVal>
          <c:smooth val="0"/>
        </c:ser>
        <c:ser>
          <c:idx val="5"/>
          <c:order val="4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Monod'!$A$112:$A$113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Monod'!$B$112:$B$113</c:f>
              <c:numCache>
                <c:formatCode>General</c:formatCode>
                <c:ptCount val="2"/>
                <c:pt idx="0">
                  <c:v>150.14410000000001</c:v>
                </c:pt>
                <c:pt idx="1">
                  <c:v>150.14410000000001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3488"/>
        <c:axId val="171825408"/>
      </c:scatterChart>
      <c:valAx>
        <c:axId val="171823488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1825408"/>
        <c:crosses val="autoZero"/>
        <c:crossBetween val="midCat"/>
        <c:majorUnit val="10"/>
      </c:valAx>
      <c:valAx>
        <c:axId val="17182540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182348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'Scanner 2 - Monod'!$H$136:$H$335</c:f>
              <c:numCache>
                <c:formatCode>0.000</c:formatCode>
                <c:ptCount val="200"/>
                <c:pt idx="0" formatCode="0.00">
                  <c:v>0</c:v>
                </c:pt>
                <c:pt idx="1">
                  <c:v>0.117157604023357</c:v>
                </c:pt>
                <c:pt idx="2" formatCode="0.00">
                  <c:v>0.23545231464083199</c:v>
                </c:pt>
                <c:pt idx="3" formatCode="0.00">
                  <c:v>0.35490076735205101</c:v>
                </c:pt>
                <c:pt idx="4" formatCode="0.00">
                  <c:v>0.47551992374274799</c:v>
                </c:pt>
                <c:pt idx="5" formatCode="0.00">
                  <c:v>0.59732707951396502</c:v>
                </c:pt>
                <c:pt idx="6" formatCode="0.00">
                  <c:v>0.72033987274967104</c:v>
                </c:pt>
                <c:pt idx="7" formatCode="0.00">
                  <c:v>0.844576292431092</c:v>
                </c:pt>
                <c:pt idx="8" formatCode="0.00">
                  <c:v>0.97005468720640098</c:v>
                </c:pt>
                <c:pt idx="9" formatCode="0.00">
                  <c:v>1.09679377442472</c:v>
                </c:pt>
                <c:pt idx="10" formatCode="0.00">
                  <c:v>1.2248126494438301</c:v>
                </c:pt>
                <c:pt idx="11" formatCode="0.00">
                  <c:v>1.3541307952212001</c:v>
                </c:pt>
                <c:pt idx="12" formatCode="0.00">
                  <c:v>1.4847680921986399</c:v>
                </c:pt>
                <c:pt idx="13" formatCode="0.00">
                  <c:v>1.6167448284908601</c:v>
                </c:pt>
                <c:pt idx="14" formatCode="0.00">
                  <c:v>1.7500817103891999</c:v>
                </c:pt>
                <c:pt idx="15" formatCode="0.00">
                  <c:v>1.8847998731916</c:v>
                </c:pt>
                <c:pt idx="16" formatCode="0.00">
                  <c:v>2.0209208923711</c:v>
                </c:pt>
                <c:pt idx="17" formatCode="0.00">
                  <c:v>2.1584667950948999</c:v>
                </c:pt>
                <c:pt idx="18" formatCode="0.00">
                  <c:v>2.2974600721071701</c:v>
                </c:pt>
                <c:pt idx="19" formatCode="0.00">
                  <c:v>2.4379236899888999</c:v>
                </c:pt>
                <c:pt idx="20" formatCode="0.00">
                  <c:v>2.5798811038089502</c:v>
                </c:pt>
                <c:pt idx="21" formatCode="0.00">
                  <c:v>2.7233562701808101</c:v>
                </c:pt>
                <c:pt idx="22" formatCode="0.00">
                  <c:v>2.8683736607404602</c:v>
                </c:pt>
                <c:pt idx="23" formatCode="0.00">
                  <c:v>3.0149582760612099</c:v>
                </c:pt>
                <c:pt idx="24" formatCode="0.00">
                  <c:v>3.1631356600220402</c:v>
                </c:pt>
                <c:pt idx="25" formatCode="0.00">
                  <c:v>3.3129319146470202</c:v>
                </c:pt>
                <c:pt idx="26" formatCode="0.00">
                  <c:v>3.4643737154336098</c:v>
                </c:pt>
                <c:pt idx="27" formatCode="0.00">
                  <c:v>3.6174883271890201</c:v>
                </c:pt>
                <c:pt idx="28" formatCode="0.00">
                  <c:v>3.7723036203942399</c:v>
                </c:pt>
                <c:pt idx="29" formatCode="0.00">
                  <c:v>3.9288480881163701</c:v>
                </c:pt>
                <c:pt idx="30" formatCode="0.00">
                  <c:v>4.08715086349084</c:v>
                </c:pt>
                <c:pt idx="31" formatCode="0.00">
                  <c:v>4.2472417377960099</c:v>
                </c:pt>
                <c:pt idx="32" formatCode="0.00">
                  <c:v>4.4091511791438203</c:v>
                </c:pt>
                <c:pt idx="33" formatCode="0.00">
                  <c:v>4.5729103518109202</c:v>
                </c:pt>
                <c:pt idx="34" formatCode="0.00">
                  <c:v>4.73855113623621</c:v>
                </c:pt>
                <c:pt idx="35" formatCode="0.00">
                  <c:v>4.9061061497117002</c:v>
                </c:pt>
                <c:pt idx="36" formatCode="0.00">
                  <c:v>5.0756087677948303</c:v>
                </c:pt>
                <c:pt idx="37" formatCode="0.00">
                  <c:v>5.2470931464718698</c:v>
                </c:pt>
                <c:pt idx="38" formatCode="0.00">
                  <c:v>5.4205942451032501</c:v>
                </c:pt>
                <c:pt idx="39" formatCode="0.00">
                  <c:v>5.5961478501831996</c:v>
                </c:pt>
                <c:pt idx="40" formatCode="0.00">
                  <c:v>5.7737905999476897</c:v>
                </c:pt>
                <c:pt idx="41" formatCode="0.00">
                  <c:v>5.9535600098660701</c:v>
                </c:pt>
                <c:pt idx="42" formatCode="0.00">
                  <c:v>6.1354944990537996</c:v>
                </c:pt>
                <c:pt idx="43" formatCode="0.00">
                  <c:v>6.3196334176453002</c:v>
                </c:pt>
                <c:pt idx="44" formatCode="0.00">
                  <c:v>6.5060170751678204</c:v>
                </c:pt>
                <c:pt idx="45" formatCode="0.00">
                  <c:v>6.69468676995933</c:v>
                </c:pt>
                <c:pt idx="46" formatCode="0.00">
                  <c:v>6.8856848196756202</c:v>
                </c:pt>
                <c:pt idx="47" formatCode="0.00">
                  <c:v>7.0790545929337902</c:v>
                </c:pt>
                <c:pt idx="48" formatCode="0.00">
                  <c:v>7.2748405421419102</c:v>
                </c:pt>
                <c:pt idx="49" formatCode="0.00">
                  <c:v>7.4730882375671204</c:v>
                </c:pt>
                <c:pt idx="50" formatCode="0.00">
                  <c:v>7.6738444026968704</c:v>
                </c:pt>
                <c:pt idx="51" formatCode="0.00">
                  <c:v>7.8771569509510302</c:v>
                </c:pt>
                <c:pt idx="52" formatCode="0.00">
                  <c:v>8.0830750238054492</c:v>
                </c:pt>
                <c:pt idx="53" formatCode="0.00">
                  <c:v>8.2916490303906105</c:v>
                </c:pt>
                <c:pt idx="54" formatCode="0.00">
                  <c:v>8.5029306886325902</c:v>
                </c:pt>
                <c:pt idx="55" formatCode="0.00">
                  <c:v>8.7169730680065705</c:v>
                </c:pt>
                <c:pt idx="56" formatCode="0.00">
                  <c:v>8.9338306339774096</c:v>
                </c:pt>
                <c:pt idx="57" formatCode="0.00">
                  <c:v>9.1535592942052908</c:v>
                </c:pt>
                <c:pt idx="58" formatCode="0.00">
                  <c:v>9.3762164465988302</c:v>
                </c:pt>
                <c:pt idx="59" formatCode="0.00">
                  <c:v>9.6018610293023698</c:v>
                </c:pt>
                <c:pt idx="60" formatCode="0.00">
                  <c:v>9.8305535727089506</c:v>
                </c:pt>
                <c:pt idx="61" formatCode="0.00">
                  <c:v>10.0623562535954</c:v>
                </c:pt>
                <c:pt idx="62" formatCode="0.00">
                  <c:v>10.297332951481099</c:v>
                </c:pt>
                <c:pt idx="63" formatCode="0.00">
                  <c:v>10.535549307317901</c:v>
                </c:pt>
                <c:pt idx="64" formatCode="0.00">
                  <c:v>10.7770727846244</c:v>
                </c:pt>
                <c:pt idx="65" formatCode="0.00">
                  <c:v>11.021972733184001</c:v>
                </c:pt>
                <c:pt idx="66" formatCode="0.00">
                  <c:v>11.2703204554337</c:v>
                </c:pt>
                <c:pt idx="67" formatCode="0.00">
                  <c:v>11.5221892756761</c:v>
                </c:pt>
                <c:pt idx="68" formatCode="0.00">
                  <c:v>11.7776546122565</c:v>
                </c:pt>
                <c:pt idx="69" formatCode="0.00">
                  <c:v>12.0367940528545</c:v>
                </c:pt>
                <c:pt idx="70" formatCode="0.00">
                  <c:v>12.299687433047501</c:v>
                </c:pt>
                <c:pt idx="71" formatCode="0.00">
                  <c:v>12.5664169183128</c:v>
                </c:pt>
                <c:pt idx="72" formatCode="0.00">
                  <c:v>12.837067089646601</c:v>
                </c:pt>
                <c:pt idx="73" formatCode="0.00">
                  <c:v>13.1117250329859</c:v>
                </c:pt>
                <c:pt idx="74" formatCode="0.00">
                  <c:v>13.390480432633099</c:v>
                </c:pt>
                <c:pt idx="75" formatCode="0.00">
                  <c:v>13.673425668892699</c:v>
                </c:pt>
                <c:pt idx="76" formatCode="0.00">
                  <c:v>13.960655920143999</c:v>
                </c:pt>
                <c:pt idx="77" formatCode="0.00">
                  <c:v>14.252269269587099</c:v>
                </c:pt>
                <c:pt idx="78" formatCode="0.00">
                  <c:v>14.548366816912701</c:v>
                </c:pt>
                <c:pt idx="79" formatCode="0.00">
                  <c:v>14.8490527951638</c:v>
                </c:pt>
                <c:pt idx="80" formatCode="0.00">
                  <c:v>15.154434693072099</c:v>
                </c:pt>
                <c:pt idx="81" formatCode="0.00">
                  <c:v>15.464623383171901</c:v>
                </c:pt>
                <c:pt idx="82" formatCode="0.00">
                  <c:v>15.779733256010701</c:v>
                </c:pt>
                <c:pt idx="83" formatCode="0.00">
                  <c:v>16.0998823607998</c:v>
                </c:pt>
                <c:pt idx="84" formatCode="0.00">
                  <c:v>16.425192552866299</c:v>
                </c:pt>
                <c:pt idx="85" formatCode="0.00">
                  <c:v>16.7557896482943</c:v>
                </c:pt>
                <c:pt idx="86" formatCode="0.00">
                  <c:v>17.091803586168002</c:v>
                </c:pt>
                <c:pt idx="87" formatCode="0.00">
                  <c:v>17.4333685988552</c:v>
                </c:pt>
                <c:pt idx="88" formatCode="0.00">
                  <c:v>17.780623390800901</c:v>
                </c:pt>
                <c:pt idx="89" formatCode="0.00">
                  <c:v>18.133711326330602</c:v>
                </c:pt>
                <c:pt idx="90" formatCode="0.00">
                  <c:v>18.492780626998499</c:v>
                </c:pt>
                <c:pt idx="91" formatCode="0.00">
                  <c:v>18.857984579049699</c:v>
                </c:pt>
                <c:pt idx="92" formatCode="0.00">
                  <c:v>19.229481751608599</c:v>
                </c:pt>
                <c:pt idx="93" formatCode="0.00">
                  <c:v>19.6074362262435</c:v>
                </c:pt>
                <c:pt idx="94" formatCode="0.00">
                  <c:v>19.992017838608501</c:v>
                </c:pt>
                <c:pt idx="95" formatCode="0.00">
                  <c:v>20.383402432907001</c:v>
                </c:pt>
                <c:pt idx="96" formatCode="0.00">
                  <c:v>20.781772129981601</c:v>
                </c:pt>
                <c:pt idx="97" formatCode="0.00">
                  <c:v>21.187315609885001</c:v>
                </c:pt>
                <c:pt idx="98" formatCode="0.00">
                  <c:v>21.600228409857099</c:v>
                </c:pt>
                <c:pt idx="99" formatCode="0.00">
                  <c:v>22.020713238693499</c:v>
                </c:pt>
                <c:pt idx="100" formatCode="0.00">
                  <c:v>22.448980308569901</c:v>
                </c:pt>
                <c:pt idx="101" formatCode="0.00">
                  <c:v>22.8852476854616</c:v>
                </c:pt>
                <c:pt idx="102" formatCode="0.00">
                  <c:v>23.3297416593877</c:v>
                </c:pt>
                <c:pt idx="103" formatCode="0.00">
                  <c:v>23.7826971357979</c:v>
                </c:pt>
                <c:pt idx="104" formatCode="0.00">
                  <c:v>24.244358049526902</c:v>
                </c:pt>
                <c:pt idx="105" formatCode="0.00">
                  <c:v>24.714977802847301</c:v>
                </c:pt>
                <c:pt idx="106" formatCode="0.00">
                  <c:v>25.1948197292751</c:v>
                </c:pt>
                <c:pt idx="107" formatCode="0.00">
                  <c:v>25.684157584910601</c:v>
                </c:pt>
                <c:pt idx="108" formatCode="0.00">
                  <c:v>26.183276069240701</c:v>
                </c:pt>
                <c:pt idx="109" formatCode="0.00">
                  <c:v>26.692471377486498</c:v>
                </c:pt>
                <c:pt idx="110" formatCode="0.00">
                  <c:v>27.212051786744698</c:v>
                </c:pt>
                <c:pt idx="111" formatCode="0.00">
                  <c:v>27.742338278363299</c:v>
                </c:pt>
                <c:pt idx="112" formatCode="0.00">
                  <c:v>28.283665199189599</c:v>
                </c:pt>
                <c:pt idx="113" formatCode="0.00">
                  <c:v>28.836380964553701</c:v>
                </c:pt>
                <c:pt idx="114" formatCode="0.00">
                  <c:v>29.400848806093499</c:v>
                </c:pt>
                <c:pt idx="115" formatCode="0.00">
                  <c:v>29.977447567794599</c:v>
                </c:pt>
                <c:pt idx="116" formatCode="0.00">
                  <c:v>30.566572553909399</c:v>
                </c:pt>
                <c:pt idx="117" formatCode="0.00">
                  <c:v>31.1686364327451</c:v>
                </c:pt>
                <c:pt idx="118" formatCode="0.00">
                  <c:v>31.784070200662601</c:v>
                </c:pt>
                <c:pt idx="119" formatCode="0.00">
                  <c:v>32.413324211017901</c:v>
                </c:pt>
                <c:pt idx="120" formatCode="0.00">
                  <c:v>33.056869273208498</c:v>
                </c:pt>
                <c:pt idx="121" formatCode="0.00">
                  <c:v>33.715197827462298</c:v>
                </c:pt>
                <c:pt idx="122" formatCode="0.00">
                  <c:v>34.388825201528398</c:v>
                </c:pt>
                <c:pt idx="123" formatCode="0.00">
                  <c:v>35.078290956009504</c:v>
                </c:pt>
                <c:pt idx="124" formatCode="0.00">
                  <c:v>35.784160325719498</c:v>
                </c:pt>
                <c:pt idx="125" formatCode="0.00">
                  <c:v>36.507025765155099</c:v>
                </c:pt>
                <c:pt idx="126" formatCode="0.00">
                  <c:v>37.247508606965802</c:v>
                </c:pt>
                <c:pt idx="127" formatCode="0.00">
                  <c:v>38.006260843178097</c:v>
                </c:pt>
                <c:pt idx="128" formatCode="0.00">
                  <c:v>38.783967039906301</c:v>
                </c:pt>
                <c:pt idx="129" formatCode="0.00">
                  <c:v>39.581346397370403</c:v>
                </c:pt>
                <c:pt idx="130" formatCode="0.00">
                  <c:v>40.399154968248602</c:v>
                </c:pt>
                <c:pt idx="131" formatCode="0.00">
                  <c:v>41.238188048748697</c:v>
                </c:pt>
                <c:pt idx="132" formatCode="0.00">
                  <c:v>42.099282758291899</c:v>
                </c:pt>
                <c:pt idx="133" formatCode="0.00">
                  <c:v>42.983320825400199</c:v>
                </c:pt>
                <c:pt idx="134" formatCode="0.00">
                  <c:v>43.8912315992741</c:v>
                </c:pt>
                <c:pt idx="135" formatCode="0.00">
                  <c:v>44.823995308686499</c:v>
                </c:pt>
                <c:pt idx="136" formatCode="0.00">
                  <c:v>45.782646592213197</c:v>
                </c:pt>
                <c:pt idx="137" formatCode="0.00">
                  <c:v>46.768278326531401</c:v>
                </c:pt>
                <c:pt idx="138" formatCode="0.00">
                  <c:v>47.7820457825635</c:v>
                </c:pt>
                <c:pt idx="139" formatCode="0.00">
                  <c:v>48.825171142696902</c:v>
                </c:pt>
                <c:pt idx="140" formatCode="0.00">
                  <c:v>49.898948416215902</c:v>
                </c:pt>
                <c:pt idx="141" formatCode="0.00">
                  <c:v>51.004748794509197</c:v>
                </c:pt>
                <c:pt idx="142" formatCode="0.00">
                  <c:v>52.144026492653097</c:v>
                </c:pt>
                <c:pt idx="143" formatCode="0.00">
                  <c:v>53.318325129699197</c:v>
                </c:pt>
                <c:pt idx="144" formatCode="0.00">
                  <c:v>54.529284706527399</c:v>
                </c:pt>
                <c:pt idx="145" formatCode="0.00">
                  <c:v>55.778649247597997</c:v>
                </c:pt>
                <c:pt idx="146" formatCode="0.00">
                  <c:v>57.068275181479599</c:v>
                </c:pt>
                <c:pt idx="147" formatCode="0.00">
                  <c:v>58.400140544847197</c:v>
                </c:pt>
                <c:pt idx="148" formatCode="0.00">
                  <c:v>59.776355105918199</c:v>
                </c:pt>
                <c:pt idx="149" formatCode="0.00">
                  <c:v>61.1991715162997</c:v>
                </c:pt>
                <c:pt idx="150" formatCode="0.00">
                  <c:v>62.670997615229197</c:v>
                </c:pt>
                <c:pt idx="151" formatCode="0.00">
                  <c:v>64.194410027576794</c:v>
                </c:pt>
                <c:pt idx="152" formatCode="0.00">
                  <c:v>65.772169217147606</c:v>
                </c:pt>
                <c:pt idx="153" formatCode="0.00">
                  <c:v>67.407236180294404</c:v>
                </c:pt>
                <c:pt idx="154" formatCode="0.00">
                  <c:v>69.102790992225195</c:v>
                </c:pt>
                <c:pt idx="155" formatCode="0.00">
                  <c:v>70.862253450415096</c:v>
                </c:pt>
                <c:pt idx="156" formatCode="0.00">
                  <c:v>72.689306097082294</c:v>
                </c:pt>
                <c:pt idx="157" formatCode="0.00">
                  <c:v>74.5879199468678</c:v>
                </c:pt>
                <c:pt idx="158" formatCode="0.00">
                  <c:v>76.562383297972104</c:v>
                </c:pt>
                <c:pt idx="159" formatCode="0.00">
                  <c:v>78.617334066680797</c:v>
                </c:pt>
                <c:pt idx="160" formatCode="0.00">
                  <c:v>80.757796158436904</c:v>
                </c:pt>
                <c:pt idx="161" formatCode="0.00">
                  <c:v>82.989220475846594</c:v>
                </c:pt>
                <c:pt idx="162" formatCode="0.00">
                  <c:v>85.317531268279694</c:v>
                </c:pt>
                <c:pt idx="163" formatCode="0.00">
                  <c:v>87.749178652822806</c:v>
                </c:pt>
                <c:pt idx="164" formatCode="0.00">
                  <c:v>90.291198286997698</c:v>
                </c:pt>
                <c:pt idx="165" formatCode="0.00">
                  <c:v>92.951279355787904</c:v>
                </c:pt>
                <c:pt idx="166" formatCode="0.00">
                  <c:v>95.737842256632007</c:v>
                </c:pt>
                <c:pt idx="167" formatCode="0.00">
                  <c:v>98.660127635603104</c:v>
                </c:pt>
                <c:pt idx="168" formatCode="0.00">
                  <c:v>101.728298758127</c:v>
                </c:pt>
                <c:pt idx="169" formatCode="0.00">
                  <c:v>104.953559603781</c:v>
                </c:pt>
                <c:pt idx="170" formatCode="0.00">
                  <c:v>108.34829157694099</c:v>
                </c:pt>
                <c:pt idx="171" formatCode="0.00">
                  <c:v>111.926212349244</c:v>
                </c:pt>
                <c:pt idx="172" formatCode="0.00">
                  <c:v>115.702561129798</c:v>
                </c:pt>
                <c:pt idx="173" formatCode="0.00">
                  <c:v>119.69431563924201</c:v>
                </c:pt>
                <c:pt idx="174" formatCode="0.00">
                  <c:v>123.920447302903</c:v>
                </c:pt>
                <c:pt idx="175" formatCode="0.00">
                  <c:v>128.40222275479201</c:v>
                </c:pt>
                <c:pt idx="176" formatCode="0.00">
                  <c:v>133.163561763106</c:v>
                </c:pt>
                <c:pt idx="177" formatCode="0.00">
                  <c:v>138.23146429190101</c:v>
                </c:pt>
                <c:pt idx="178" formatCode="0.00">
                  <c:v>143.636522797076</c:v>
                </c:pt>
                <c:pt idx="179" formatCode="0.00">
                  <c:v>149.41354028610399</c:v>
                </c:pt>
                <c:pt idx="180" formatCode="0.00">
                  <c:v>155.602280523432</c:v>
                </c:pt>
                <c:pt idx="181" formatCode="0.00">
                  <c:v>162.24838456218399</c:v>
                </c:pt>
                <c:pt idx="182" formatCode="0.00">
                  <c:v>169.40449827469101</c:v>
                </c:pt>
                <c:pt idx="183" formatCode="0.00">
                  <c:v>177.131669813809</c:v>
                </c:pt>
                <c:pt idx="184" formatCode="0.00">
                  <c:v>185.501095529818</c:v>
                </c:pt>
                <c:pt idx="185" formatCode="0.00">
                  <c:v>194.59632010648599</c:v>
                </c:pt>
                <c:pt idx="186" formatCode="0.00">
                  <c:v>204.51603503010799</c:v>
                </c:pt>
                <c:pt idx="187" formatCode="0.00">
                  <c:v>215.37767424253801</c:v>
                </c:pt>
                <c:pt idx="188" formatCode="0.00">
                  <c:v>227.32208512118601</c:v>
                </c:pt>
                <c:pt idx="189" formatCode="0.00">
                  <c:v>240.51966965688601</c:v>
                </c:pt>
                <c:pt idx="190" formatCode="0.00">
                  <c:v>255.17856558986699</c:v>
                </c:pt>
                <c:pt idx="191" formatCode="0.00">
                  <c:v>271.55570440193998</c:v>
                </c:pt>
                <c:pt idx="192" formatCode="0.00">
                  <c:v>289.971999879733</c:v>
                </c:pt>
                <c:pt idx="193" formatCode="0.00">
                  <c:v>310.83358683023602</c:v>
                </c:pt>
                <c:pt idx="194" formatCode="0.00">
                  <c:v>334.66212154601197</c:v>
                </c:pt>
                <c:pt idx="195" formatCode="0.00">
                  <c:v>362.13900001832798</c:v>
                </c:pt>
                <c:pt idx="196" formatCode="0.00">
                  <c:v>394.17157041246901</c:v>
                </c:pt>
                <c:pt idx="197" formatCode="0.00">
                  <c:v>431.99525687877701</c:v>
                </c:pt>
                <c:pt idx="198" formatCode="0.00">
                  <c:v>477.33657610412899</c:v>
                </c:pt>
                <c:pt idx="199" formatCode="0.00">
                  <c:v>532.68408017265006</c:v>
                </c:pt>
              </c:numCache>
            </c:numRef>
          </c:xVal>
          <c:yVal>
            <c:numRef>
              <c:f>'Scanner 2 - Monod'!$L$136:$L$335</c:f>
              <c:numCache>
                <c:formatCode>0.00</c:formatCode>
                <c:ptCount val="200"/>
                <c:pt idx="0">
                  <c:v>0</c:v>
                </c:pt>
                <c:pt idx="1">
                  <c:v>7.6955422011835859</c:v>
                </c:pt>
                <c:pt idx="2">
                  <c:v>7.6681884579351784</c:v>
                </c:pt>
                <c:pt idx="3">
                  <c:v>7.6406178606978461</c:v>
                </c:pt>
                <c:pt idx="4">
                  <c:v>7.6128247580471831</c:v>
                </c:pt>
                <c:pt idx="5">
                  <c:v>7.584808213379314</c:v>
                </c:pt>
                <c:pt idx="6">
                  <c:v>7.5565834585430247</c:v>
                </c:pt>
                <c:pt idx="7">
                  <c:v>7.5281197000778342</c:v>
                </c:pt>
                <c:pt idx="8">
                  <c:v>7.4994014785068206</c:v>
                </c:pt>
                <c:pt idx="9">
                  <c:v>7.4704440417753881</c:v>
                </c:pt>
                <c:pt idx="10">
                  <c:v>7.4412676810315546</c:v>
                </c:pt>
                <c:pt idx="11">
                  <c:v>7.4118456810780247</c:v>
                </c:pt>
                <c:pt idx="12">
                  <c:v>7.3821585678900874</c:v>
                </c:pt>
                <c:pt idx="13">
                  <c:v>7.3522187409431989</c:v>
                </c:pt>
                <c:pt idx="14">
                  <c:v>7.3220381999616846</c:v>
                </c:pt>
                <c:pt idx="15">
                  <c:v>7.2915935920706731</c:v>
                </c:pt>
                <c:pt idx="16">
                  <c:v>7.260872027896033</c:v>
                </c:pt>
                <c:pt idx="17">
                  <c:v>7.2298851399232991</c:v>
                </c:pt>
                <c:pt idx="18">
                  <c:v>7.1986355539222755</c:v>
                </c:pt>
                <c:pt idx="19">
                  <c:v>7.1671017459357209</c:v>
                </c:pt>
                <c:pt idx="20">
                  <c:v>7.1352811280219752</c:v>
                </c:pt>
                <c:pt idx="21">
                  <c:v>7.1031795922502123</c:v>
                </c:pt>
                <c:pt idx="22">
                  <c:v>7.0707902514292247</c:v>
                </c:pt>
                <c:pt idx="23">
                  <c:v>7.0381004829014078</c:v>
                </c:pt>
                <c:pt idx="24">
                  <c:v>7.0051101813924781</c:v>
                </c:pt>
                <c:pt idx="25">
                  <c:v>6.9718188381064046</c:v>
                </c:pt>
                <c:pt idx="26">
                  <c:v>6.9382170604762576</c:v>
                </c:pt>
                <c:pt idx="27">
                  <c:v>6.9042990986371304</c:v>
                </c:pt>
                <c:pt idx="28">
                  <c:v>6.8700617021129453</c:v>
                </c:pt>
                <c:pt idx="29">
                  <c:v>6.8355018620737935</c:v>
                </c:pt>
                <c:pt idx="30">
                  <c:v>6.8006118551222627</c:v>
                </c:pt>
                <c:pt idx="31">
                  <c:v>6.7653846381175953</c:v>
                </c:pt>
                <c:pt idx="32">
                  <c:v>6.7298192017312379</c:v>
                </c:pt>
                <c:pt idx="33">
                  <c:v>6.6939095554391006</c:v>
                </c:pt>
                <c:pt idx="34">
                  <c:v>6.657645524542442</c:v>
                </c:pt>
                <c:pt idx="35">
                  <c:v>6.6210260153680807</c:v>
                </c:pt>
                <c:pt idx="36">
                  <c:v>6.5840468118433133</c:v>
                </c:pt>
                <c:pt idx="37">
                  <c:v>6.5466957352200037</c:v>
                </c:pt>
                <c:pt idx="38">
                  <c:v>6.5089719520495928</c:v>
                </c:pt>
                <c:pt idx="39">
                  <c:v>6.4708710459287664</c:v>
                </c:pt>
                <c:pt idx="40">
                  <c:v>6.4323802469549998</c:v>
                </c:pt>
                <c:pt idx="41">
                  <c:v>6.3934995970214059</c:v>
                </c:pt>
                <c:pt idx="42">
                  <c:v>6.3542223589698246</c:v>
                </c:pt>
                <c:pt idx="43">
                  <c:v>6.3145372828541904</c:v>
                </c:pt>
                <c:pt idx="44">
                  <c:v>6.2744445303000553</c:v>
                </c:pt>
                <c:pt idx="45">
                  <c:v>6.2339340748883965</c:v>
                </c:pt>
                <c:pt idx="46">
                  <c:v>6.1929983417146</c:v>
                </c:pt>
                <c:pt idx="47">
                  <c:v>6.1516352717349809</c:v>
                </c:pt>
                <c:pt idx="48">
                  <c:v>6.109833379529003</c:v>
                </c:pt>
                <c:pt idx="49">
                  <c:v>6.0675884283772685</c:v>
                </c:pt>
                <c:pt idx="50">
                  <c:v>6.0248941544527046</c:v>
                </c:pt>
                <c:pt idx="51">
                  <c:v>5.9817414757224254</c:v>
                </c:pt>
                <c:pt idx="52">
                  <c:v>5.9381259457127049</c:v>
                </c:pt>
                <c:pt idx="53">
                  <c:v>5.8940390930502504</c:v>
                </c:pt>
                <c:pt idx="54">
                  <c:v>5.8494741557601895</c:v>
                </c:pt>
                <c:pt idx="55">
                  <c:v>5.8044249943807902</c:v>
                </c:pt>
                <c:pt idx="56">
                  <c:v>5.7588834731685621</c:v>
                </c:pt>
                <c:pt idx="57">
                  <c:v>5.7128432331018786</c:v>
                </c:pt>
                <c:pt idx="58">
                  <c:v>5.666297391869084</c:v>
                </c:pt>
                <c:pt idx="59">
                  <c:v>5.6192379157747698</c:v>
                </c:pt>
                <c:pt idx="60">
                  <c:v>5.5716596274688888</c:v>
                </c:pt>
                <c:pt idx="61">
                  <c:v>5.5235533642178654</c:v>
                </c:pt>
                <c:pt idx="62">
                  <c:v>5.474914723568407</c:v>
                </c:pt>
                <c:pt idx="63">
                  <c:v>5.4257345914875525</c:v>
                </c:pt>
                <c:pt idx="64">
                  <c:v>5.3760084742885281</c:v>
                </c:pt>
                <c:pt idx="65">
                  <c:v>5.3257280679066668</c:v>
                </c:pt>
                <c:pt idx="66">
                  <c:v>5.2748886352266862</c:v>
                </c:pt>
                <c:pt idx="67">
                  <c:v>5.2234827612969807</c:v>
                </c:pt>
                <c:pt idx="68">
                  <c:v>5.1715058965399168</c:v>
                </c:pt>
                <c:pt idx="69">
                  <c:v>5.1189512791475389</c:v>
                </c:pt>
                <c:pt idx="70">
                  <c:v>5.0658151653709833</c:v>
                </c:pt>
                <c:pt idx="71">
                  <c:v>5.0120912496078738</c:v>
                </c:pt>
                <c:pt idx="72">
                  <c:v>4.9577771392676508</c:v>
                </c:pt>
                <c:pt idx="73">
                  <c:v>4.9028670934464786</c:v>
                </c:pt>
                <c:pt idx="74">
                  <c:v>4.8473602885928315</c:v>
                </c:pt>
                <c:pt idx="75">
                  <c:v>4.7912522972610256</c:v>
                </c:pt>
                <c:pt idx="76">
                  <c:v>4.7345435078549833</c:v>
                </c:pt>
                <c:pt idx="77">
                  <c:v>4.6772321917975708</c:v>
                </c:pt>
                <c:pt idx="78">
                  <c:v>4.6193194115448639</c:v>
                </c:pt>
                <c:pt idx="79">
                  <c:v>4.560807360733607</c:v>
                </c:pt>
                <c:pt idx="80">
                  <c:v>4.5016983584687802</c:v>
                </c:pt>
                <c:pt idx="81">
                  <c:v>4.4419984485257711</c:v>
                </c:pt>
                <c:pt idx="82">
                  <c:v>4.3817135544219568</c:v>
                </c:pt>
                <c:pt idx="83">
                  <c:v>4.3208525434619522</c:v>
                </c:pt>
                <c:pt idx="84">
                  <c:v>4.2594270334770714</c:v>
                </c:pt>
                <c:pt idx="85">
                  <c:v>4.1974502568209138</c:v>
                </c:pt>
                <c:pt idx="86">
                  <c:v>4.1349392634212405</c:v>
                </c:pt>
                <c:pt idx="87">
                  <c:v>4.0719145311237508</c:v>
                </c:pt>
                <c:pt idx="88">
                  <c:v>4.0083999065518485</c:v>
                </c:pt>
                <c:pt idx="89">
                  <c:v>3.9444239392531841</c:v>
                </c:pt>
                <c:pt idx="90">
                  <c:v>3.8800204436146442</c:v>
                </c:pt>
                <c:pt idx="91">
                  <c:v>3.8152285462328903</c:v>
                </c:pt>
                <c:pt idx="92">
                  <c:v>3.7500937497027182</c:v>
                </c:pt>
                <c:pt idx="93">
                  <c:v>3.6846690905219597</c:v>
                </c:pt>
                <c:pt idx="94">
                  <c:v>3.619015894672486</c:v>
                </c:pt>
                <c:pt idx="95">
                  <c:v>3.5532047389077994</c:v>
                </c:pt>
                <c:pt idx="96">
                  <c:v>3.4873167491782215</c:v>
                </c:pt>
                <c:pt idx="97">
                  <c:v>3.4214450942623924</c:v>
                </c:pt>
                <c:pt idx="98">
                  <c:v>3.3556967201440546</c:v>
                </c:pt>
                <c:pt idx="99">
                  <c:v>3.2901938954320928</c:v>
                </c:pt>
                <c:pt idx="100">
                  <c:v>3.2250761849568916</c:v>
                </c:pt>
                <c:pt idx="101">
                  <c:v>3.1605026361282769</c:v>
                </c:pt>
                <c:pt idx="102">
                  <c:v>3.096654166442923</c:v>
                </c:pt>
                <c:pt idx="103">
                  <c:v>3.0337361524742161</c:v>
                </c:pt>
                <c:pt idx="104">
                  <c:v>2.9719811842892243</c:v>
                </c:pt>
                <c:pt idx="105">
                  <c:v>2.9116518914273395</c:v>
                </c:pt>
                <c:pt idx="106">
                  <c:v>2.8530438130971012</c:v>
                </c:pt>
                <c:pt idx="107">
                  <c:v>2.7964881763489178</c:v>
                </c:pt>
                <c:pt idx="108">
                  <c:v>2.7423543977616633</c:v>
                </c:pt>
                <c:pt idx="109">
                  <c:v>2.691052158701575</c:v>
                </c:pt>
                <c:pt idx="110">
                  <c:v>2.6430326211615984</c:v>
                </c:pt>
                <c:pt idx="111">
                  <c:v>2.5987885326082658</c:v>
                </c:pt>
                <c:pt idx="112">
                  <c:v>2.5588527859742789</c:v>
                </c:pt>
                <c:pt idx="113">
                  <c:v>2.523794988064529</c:v>
                </c:pt>
                <c:pt idx="114">
                  <c:v>2.4942157285774149</c:v>
                </c:pt>
                <c:pt idx="115">
                  <c:v>2.4707380768867115</c:v>
                </c:pt>
                <c:pt idx="116">
                  <c:v>2.4539963491438757</c:v>
                </c:pt>
                <c:pt idx="117">
                  <c:v>2.4446223048057538</c:v>
                </c:pt>
                <c:pt idx="118">
                  <c:v>2.4432294018794658</c:v>
                </c:pt>
                <c:pt idx="119">
                  <c:v>2.4503962112420954</c:v>
                </c:pt>
                <c:pt idx="120">
                  <c:v>2.4666498630100229</c:v>
                </c:pt>
                <c:pt idx="121">
                  <c:v>2.4924513557875843</c:v>
                </c:pt>
                <c:pt idx="122">
                  <c:v>2.5281845482571463</c:v>
                </c:pt>
                <c:pt idx="123">
                  <c:v>2.5741492787002711</c:v>
                </c:pt>
                <c:pt idx="124">
                  <c:v>2.630559392620381</c:v>
                </c:pt>
                <c:pt idx="125">
                  <c:v>2.6975468447018964</c:v>
                </c:pt>
                <c:pt idx="126">
                  <c:v>2.7751692775015271</c:v>
                </c:pt>
                <c:pt idx="127">
                  <c:v>2.8634216411155848</c:v>
                </c:pt>
                <c:pt idx="128">
                  <c:v>2.962250132202247</c:v>
                </c:pt>
                <c:pt idx="129">
                  <c:v>3.0715662527401348</c:v>
                </c:pt>
                <c:pt idx="130">
                  <c:v>3.1912615550965571</c:v>
                </c:pt>
                <c:pt idx="131">
                  <c:v>3.3212203268213405</c:v>
                </c:pt>
                <c:pt idx="132">
                  <c:v>3.4613313210652934</c:v>
                </c:pt>
                <c:pt idx="133">
                  <c:v>3.6114970518963987</c:v>
                </c:pt>
                <c:pt idx="134">
                  <c:v>3.7716417212258802</c:v>
                </c:pt>
                <c:pt idx="135">
                  <c:v>3.9417169877831082</c:v>
                </c:pt>
                <c:pt idx="136">
                  <c:v>4.1217065529046968</c:v>
                </c:pt>
                <c:pt idx="137">
                  <c:v>4.3116294202655459</c:v>
                </c:pt>
                <c:pt idx="138">
                  <c:v>4.5115369958330787</c:v>
                </c:pt>
                <c:pt idx="139">
                  <c:v>4.7214533988945631</c:v>
                </c:pt>
                <c:pt idx="140">
                  <c:v>4.9416462179183256</c:v>
                </c:pt>
                <c:pt idx="141">
                  <c:v>5.1723412398744246</c:v>
                </c:pt>
                <c:pt idx="142">
                  <c:v>5.4136354372924833</c:v>
                </c:pt>
                <c:pt idx="143">
                  <c:v>5.6657401515756129</c:v>
                </c:pt>
                <c:pt idx="144">
                  <c:v>5.9291290486310606</c:v>
                </c:pt>
                <c:pt idx="145">
                  <c:v>6.2041030282525576</c:v>
                </c:pt>
                <c:pt idx="146">
                  <c:v>6.4909136969050065</c:v>
                </c:pt>
                <c:pt idx="147">
                  <c:v>6.7901808512409252</c:v>
                </c:pt>
                <c:pt idx="148">
                  <c:v>7.1025244639550777</c:v>
                </c:pt>
                <c:pt idx="149">
                  <c:v>7.4283050048280659</c:v>
                </c:pt>
                <c:pt idx="150">
                  <c:v>7.7682295341620051</c:v>
                </c:pt>
                <c:pt idx="151">
                  <c:v>8.1230402199994174</c:v>
                </c:pt>
                <c:pt idx="152">
                  <c:v>8.493465791512735</c:v>
                </c:pt>
                <c:pt idx="153">
                  <c:v>8.8804457563650914</c:v>
                </c:pt>
                <c:pt idx="154">
                  <c:v>9.2847653796799197</c:v>
                </c:pt>
                <c:pt idx="155">
                  <c:v>9.7075829963981359</c:v>
                </c:pt>
                <c:pt idx="156">
                  <c:v>10.150028759794965</c:v>
                </c:pt>
                <c:pt idx="157">
                  <c:v>10.61332524832901</c:v>
                </c:pt>
                <c:pt idx="158">
                  <c:v>11.098830924346595</c:v>
                </c:pt>
                <c:pt idx="159">
                  <c:v>11.608182318331506</c:v>
                </c:pt>
                <c:pt idx="160">
                  <c:v>12.142975288937178</c:v>
                </c:pt>
                <c:pt idx="161">
                  <c:v>12.705136112318307</c:v>
                </c:pt>
                <c:pt idx="162">
                  <c:v>13.296781023986187</c:v>
                </c:pt>
                <c:pt idx="163">
                  <c:v>13.920201329605566</c:v>
                </c:pt>
                <c:pt idx="164">
                  <c:v>14.578042259007082</c:v>
                </c:pt>
                <c:pt idx="165">
                  <c:v>15.273238813738823</c:v>
                </c:pt>
                <c:pt idx="166">
                  <c:v>16.00906205993396</c:v>
                </c:pt>
                <c:pt idx="167">
                  <c:v>16.789312387711714</c:v>
                </c:pt>
                <c:pt idx="168">
                  <c:v>17.616608050330829</c:v>
                </c:pt>
                <c:pt idx="169">
                  <c:v>18.492229427513152</c:v>
                </c:pt>
                <c:pt idx="170">
                  <c:v>19.416159939212442</c:v>
                </c:pt>
                <c:pt idx="171">
                  <c:v>20.387077235686139</c:v>
                </c:pt>
                <c:pt idx="172">
                  <c:v>21.402479575710739</c:v>
                </c:pt>
                <c:pt idx="173">
                  <c:v>22.458639781737698</c:v>
                </c:pt>
                <c:pt idx="174">
                  <c:v>23.550720498784319</c:v>
                </c:pt>
                <c:pt idx="175">
                  <c:v>24.672762640453737</c:v>
                </c:pt>
                <c:pt idx="176">
                  <c:v>25.817765968204</c:v>
                </c:pt>
                <c:pt idx="177">
                  <c:v>26.97772948621034</c:v>
                </c:pt>
                <c:pt idx="178">
                  <c:v>28.143561001607537</c:v>
                </c:pt>
                <c:pt idx="179">
                  <c:v>29.305461525237874</c:v>
                </c:pt>
                <c:pt idx="180">
                  <c:v>30.45308899781789</c:v>
                </c:pt>
                <c:pt idx="181">
                  <c:v>31.575573342180519</c:v>
                </c:pt>
                <c:pt idx="182">
                  <c:v>32.661530969259864</c:v>
                </c:pt>
                <c:pt idx="183">
                  <c:v>33.699078808472905</c:v>
                </c:pt>
                <c:pt idx="184">
                  <c:v>34.675847880584811</c:v>
                </c:pt>
                <c:pt idx="185">
                  <c:v>35.578996430376662</c:v>
                </c:pt>
                <c:pt idx="186">
                  <c:v>36.395222635675786</c:v>
                </c:pt>
                <c:pt idx="187">
                  <c:v>37.110776908612522</c:v>
                </c:pt>
                <c:pt idx="188">
                  <c:v>37.711473804282136</c:v>
                </c:pt>
                <c:pt idx="189">
                  <c:v>38.182703551353704</c:v>
                </c:pt>
                <c:pt idx="190">
                  <c:v>38.509443218555212</c:v>
                </c:pt>
                <c:pt idx="191">
                  <c:v>38.676267530379562</c:v>
                </c:pt>
                <c:pt idx="192">
                  <c:v>38.667359344797461</c:v>
                </c:pt>
                <c:pt idx="193">
                  <c:v>38.466519805241255</c:v>
                </c:pt>
                <c:pt idx="194">
                  <c:v>38.057178178608162</c:v>
                </c:pt>
                <c:pt idx="195">
                  <c:v>37.422401390555486</c:v>
                </c:pt>
                <c:pt idx="196">
                  <c:v>36.544903268900541</c:v>
                </c:pt>
                <c:pt idx="197">
                  <c:v>35.407053505493693</c:v>
                </c:pt>
                <c:pt idx="198">
                  <c:v>33.990886346521265</c:v>
                </c:pt>
                <c:pt idx="199">
                  <c:v>32.278109020788612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'Scanner 2 - Monod'!$A$115:$A$116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'Scanner 2 - Monod'!$B$115:$B$116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'Scanner 2 - Monod'!$A$118:$A$119</c:f>
              <c:numCache>
                <c:formatCode>General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xVal>
          <c:yVal>
            <c:numRef>
              <c:f>'Scanner 2 - Monod'!$B$118:$B$119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224"/>
        <c:axId val="172146688"/>
      </c:scatterChart>
      <c:valAx>
        <c:axId val="1721322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Predicted OD-value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146688"/>
        <c:crosses val="autoZero"/>
        <c:crossBetween val="midCat"/>
      </c:valAx>
      <c:valAx>
        <c:axId val="17214668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in predicted OD-value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13222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0.75449317105018399</c:v>
                </c:pt>
                <c:pt idx="2">
                  <c:v>1.50898634210037</c:v>
                </c:pt>
                <c:pt idx="3">
                  <c:v>2.2634795131505498</c:v>
                </c:pt>
                <c:pt idx="4">
                  <c:v>3.0179726842007399</c:v>
                </c:pt>
                <c:pt idx="5">
                  <c:v>3.7724658552509198</c:v>
                </c:pt>
                <c:pt idx="6">
                  <c:v>4.5269590263010997</c:v>
                </c:pt>
                <c:pt idx="7">
                  <c:v>5.2814521973512898</c:v>
                </c:pt>
                <c:pt idx="8">
                  <c:v>6.0359453684014701</c:v>
                </c:pt>
                <c:pt idx="9">
                  <c:v>6.7904385394516602</c:v>
                </c:pt>
                <c:pt idx="10">
                  <c:v>7.5449317105018396</c:v>
                </c:pt>
                <c:pt idx="11">
                  <c:v>8.2994248815520208</c:v>
                </c:pt>
                <c:pt idx="12">
                  <c:v>9.0539180526022101</c:v>
                </c:pt>
                <c:pt idx="13">
                  <c:v>9.8084112236523904</c:v>
                </c:pt>
                <c:pt idx="14">
                  <c:v>10.562904394702599</c:v>
                </c:pt>
                <c:pt idx="15">
                  <c:v>11.317397565752801</c:v>
                </c:pt>
                <c:pt idx="16">
                  <c:v>12.071890736802899</c:v>
                </c:pt>
                <c:pt idx="17">
                  <c:v>12.826383907853099</c:v>
                </c:pt>
                <c:pt idx="18">
                  <c:v>13.580877078903301</c:v>
                </c:pt>
                <c:pt idx="19">
                  <c:v>14.335370249953501</c:v>
                </c:pt>
                <c:pt idx="20">
                  <c:v>15.089863421003701</c:v>
                </c:pt>
                <c:pt idx="21">
                  <c:v>15.8443565920539</c:v>
                </c:pt>
                <c:pt idx="22">
                  <c:v>16.598849763104099</c:v>
                </c:pt>
                <c:pt idx="23">
                  <c:v>17.353342934154199</c:v>
                </c:pt>
                <c:pt idx="24">
                  <c:v>18.107836105204399</c:v>
                </c:pt>
                <c:pt idx="25">
                  <c:v>18.862329276254599</c:v>
                </c:pt>
                <c:pt idx="26">
                  <c:v>19.616822447304799</c:v>
                </c:pt>
                <c:pt idx="27">
                  <c:v>20.371315618354998</c:v>
                </c:pt>
                <c:pt idx="28">
                  <c:v>21.125808789405198</c:v>
                </c:pt>
                <c:pt idx="29">
                  <c:v>21.880301960455299</c:v>
                </c:pt>
                <c:pt idx="30">
                  <c:v>22.634795131505498</c:v>
                </c:pt>
                <c:pt idx="31">
                  <c:v>23.389288302555698</c:v>
                </c:pt>
                <c:pt idx="32">
                  <c:v>24.143781473605902</c:v>
                </c:pt>
                <c:pt idx="33">
                  <c:v>24.898274644656102</c:v>
                </c:pt>
                <c:pt idx="34">
                  <c:v>25.652767815706301</c:v>
                </c:pt>
                <c:pt idx="35">
                  <c:v>26.407260986756398</c:v>
                </c:pt>
                <c:pt idx="36">
                  <c:v>27.161754157806602</c:v>
                </c:pt>
                <c:pt idx="37">
                  <c:v>27.916247328856802</c:v>
                </c:pt>
                <c:pt idx="38">
                  <c:v>28.670740499907001</c:v>
                </c:pt>
                <c:pt idx="39">
                  <c:v>29.425233670957201</c:v>
                </c:pt>
                <c:pt idx="40">
                  <c:v>30.179726842007401</c:v>
                </c:pt>
                <c:pt idx="41">
                  <c:v>30.934220013057502</c:v>
                </c:pt>
                <c:pt idx="42">
                  <c:v>31.688713184107701</c:v>
                </c:pt>
                <c:pt idx="43">
                  <c:v>32.443206355157898</c:v>
                </c:pt>
                <c:pt idx="44">
                  <c:v>33.197699526208098</c:v>
                </c:pt>
                <c:pt idx="45">
                  <c:v>33.952192697258297</c:v>
                </c:pt>
                <c:pt idx="46">
                  <c:v>34.706685868308497</c:v>
                </c:pt>
                <c:pt idx="47">
                  <c:v>35.461179039358697</c:v>
                </c:pt>
                <c:pt idx="48">
                  <c:v>36.215672210408798</c:v>
                </c:pt>
                <c:pt idx="49">
                  <c:v>36.970165381458997</c:v>
                </c:pt>
                <c:pt idx="50">
                  <c:v>37.724658552509197</c:v>
                </c:pt>
                <c:pt idx="51">
                  <c:v>38.479151723559397</c:v>
                </c:pt>
                <c:pt idx="52">
                  <c:v>39.233644894609597</c:v>
                </c:pt>
                <c:pt idx="53">
                  <c:v>39.988138065659797</c:v>
                </c:pt>
                <c:pt idx="54">
                  <c:v>40.742631236709897</c:v>
                </c:pt>
                <c:pt idx="55">
                  <c:v>41.497124407760097</c:v>
                </c:pt>
                <c:pt idx="56">
                  <c:v>42.251617578810297</c:v>
                </c:pt>
                <c:pt idx="57">
                  <c:v>43.006110749860497</c:v>
                </c:pt>
                <c:pt idx="58">
                  <c:v>43.760603920910697</c:v>
                </c:pt>
                <c:pt idx="59">
                  <c:v>44.515097091960897</c:v>
                </c:pt>
                <c:pt idx="60">
                  <c:v>45.269590263010997</c:v>
                </c:pt>
                <c:pt idx="61">
                  <c:v>46.024083434061197</c:v>
                </c:pt>
                <c:pt idx="62">
                  <c:v>46.778576605111397</c:v>
                </c:pt>
                <c:pt idx="63">
                  <c:v>47.533069776161597</c:v>
                </c:pt>
                <c:pt idx="64">
                  <c:v>48.287562947211804</c:v>
                </c:pt>
                <c:pt idx="65">
                  <c:v>49.042056118262003</c:v>
                </c:pt>
                <c:pt idx="66">
                  <c:v>49.796549289312097</c:v>
                </c:pt>
                <c:pt idx="67">
                  <c:v>50.551042460362297</c:v>
                </c:pt>
                <c:pt idx="68">
                  <c:v>51.305535631412504</c:v>
                </c:pt>
                <c:pt idx="69">
                  <c:v>52.060028802462703</c:v>
                </c:pt>
                <c:pt idx="70">
                  <c:v>52.814521973512903</c:v>
                </c:pt>
                <c:pt idx="71">
                  <c:v>53.569015144563103</c:v>
                </c:pt>
                <c:pt idx="72">
                  <c:v>54.323508315613203</c:v>
                </c:pt>
                <c:pt idx="73">
                  <c:v>55.078001486663403</c:v>
                </c:pt>
                <c:pt idx="74">
                  <c:v>55.832494657713603</c:v>
                </c:pt>
                <c:pt idx="75">
                  <c:v>56.586987828763803</c:v>
                </c:pt>
                <c:pt idx="76">
                  <c:v>57.341480999814003</c:v>
                </c:pt>
                <c:pt idx="77">
                  <c:v>58.095974170864203</c:v>
                </c:pt>
                <c:pt idx="78">
                  <c:v>58.850467341914303</c:v>
                </c:pt>
                <c:pt idx="79">
                  <c:v>59.604960512964503</c:v>
                </c:pt>
                <c:pt idx="80">
                  <c:v>60.359453684014703</c:v>
                </c:pt>
                <c:pt idx="81">
                  <c:v>61.113946855064903</c:v>
                </c:pt>
                <c:pt idx="82">
                  <c:v>61.868440026115103</c:v>
                </c:pt>
                <c:pt idx="83">
                  <c:v>62.622933197165302</c:v>
                </c:pt>
                <c:pt idx="84">
                  <c:v>63.377426368215502</c:v>
                </c:pt>
                <c:pt idx="85">
                  <c:v>64.131919539265596</c:v>
                </c:pt>
                <c:pt idx="86">
                  <c:v>64.886412710315795</c:v>
                </c:pt>
                <c:pt idx="87">
                  <c:v>65.640905881365995</c:v>
                </c:pt>
                <c:pt idx="88">
                  <c:v>66.395399052416195</c:v>
                </c:pt>
                <c:pt idx="89">
                  <c:v>67.149892223466395</c:v>
                </c:pt>
                <c:pt idx="90">
                  <c:v>67.904385394516595</c:v>
                </c:pt>
                <c:pt idx="91">
                  <c:v>68.658878565566695</c:v>
                </c:pt>
                <c:pt idx="92">
                  <c:v>69.413371736616895</c:v>
                </c:pt>
                <c:pt idx="93">
                  <c:v>70.167864907667095</c:v>
                </c:pt>
                <c:pt idx="94">
                  <c:v>70.922358078717295</c:v>
                </c:pt>
                <c:pt idx="95">
                  <c:v>71.676851249767495</c:v>
                </c:pt>
                <c:pt idx="96">
                  <c:v>72.431344420817695</c:v>
                </c:pt>
                <c:pt idx="97">
                  <c:v>73.185837591867895</c:v>
                </c:pt>
                <c:pt idx="98">
                  <c:v>73.940330762917995</c:v>
                </c:pt>
                <c:pt idx="99">
                  <c:v>74.694823933968195</c:v>
                </c:pt>
                <c:pt idx="100">
                  <c:v>75.449317105018395</c:v>
                </c:pt>
                <c:pt idx="101">
                  <c:v>76.203810276068594</c:v>
                </c:pt>
                <c:pt idx="102">
                  <c:v>76.958303447118794</c:v>
                </c:pt>
                <c:pt idx="103">
                  <c:v>77.712796618168994</c:v>
                </c:pt>
                <c:pt idx="104">
                  <c:v>78.467289789219095</c:v>
                </c:pt>
                <c:pt idx="105">
                  <c:v>79.221782960269294</c:v>
                </c:pt>
                <c:pt idx="106">
                  <c:v>79.976276131319494</c:v>
                </c:pt>
                <c:pt idx="107">
                  <c:v>80.730769302369694</c:v>
                </c:pt>
                <c:pt idx="108">
                  <c:v>81.485262473419894</c:v>
                </c:pt>
                <c:pt idx="109">
                  <c:v>82.239755644470094</c:v>
                </c:pt>
                <c:pt idx="110">
                  <c:v>82.994248815520194</c:v>
                </c:pt>
                <c:pt idx="111">
                  <c:v>83.748741986570394</c:v>
                </c:pt>
                <c:pt idx="112">
                  <c:v>84.503235157620594</c:v>
                </c:pt>
                <c:pt idx="113">
                  <c:v>85.257728328670794</c:v>
                </c:pt>
                <c:pt idx="114">
                  <c:v>86.012221499720994</c:v>
                </c:pt>
                <c:pt idx="115">
                  <c:v>86.766714670771194</c:v>
                </c:pt>
                <c:pt idx="116">
                  <c:v>87.521207841821393</c:v>
                </c:pt>
                <c:pt idx="117">
                  <c:v>88.275701012871494</c:v>
                </c:pt>
                <c:pt idx="118">
                  <c:v>89.030194183921694</c:v>
                </c:pt>
                <c:pt idx="119">
                  <c:v>89.784687354971894</c:v>
                </c:pt>
                <c:pt idx="120">
                  <c:v>90.539180526022093</c:v>
                </c:pt>
                <c:pt idx="121">
                  <c:v>91.293673697072293</c:v>
                </c:pt>
                <c:pt idx="122">
                  <c:v>92.048166868122493</c:v>
                </c:pt>
                <c:pt idx="123">
                  <c:v>92.802660039172594</c:v>
                </c:pt>
                <c:pt idx="124">
                  <c:v>93.557153210222793</c:v>
                </c:pt>
                <c:pt idx="125">
                  <c:v>94.311646381272993</c:v>
                </c:pt>
                <c:pt idx="126">
                  <c:v>95.066139552323193</c:v>
                </c:pt>
                <c:pt idx="127">
                  <c:v>95.820632723373393</c:v>
                </c:pt>
                <c:pt idx="128">
                  <c:v>96.575125894423607</c:v>
                </c:pt>
                <c:pt idx="129">
                  <c:v>97.329619065473693</c:v>
                </c:pt>
                <c:pt idx="130">
                  <c:v>98.084112236523893</c:v>
                </c:pt>
                <c:pt idx="131">
                  <c:v>98.838605407574093</c:v>
                </c:pt>
                <c:pt idx="132">
                  <c:v>99.593098578624307</c:v>
                </c:pt>
                <c:pt idx="133">
                  <c:v>100.347591749674</c:v>
                </c:pt>
                <c:pt idx="134">
                  <c:v>101.10208492072501</c:v>
                </c:pt>
                <c:pt idx="135">
                  <c:v>101.85657809177501</c:v>
                </c:pt>
                <c:pt idx="136">
                  <c:v>102.61107126282501</c:v>
                </c:pt>
                <c:pt idx="137">
                  <c:v>103.36556443387499</c:v>
                </c:pt>
                <c:pt idx="138">
                  <c:v>104.12005760492499</c:v>
                </c:pt>
                <c:pt idx="139">
                  <c:v>104.874550775976</c:v>
                </c:pt>
                <c:pt idx="140">
                  <c:v>105.62904394702601</c:v>
                </c:pt>
                <c:pt idx="141">
                  <c:v>106.38353711807601</c:v>
                </c:pt>
                <c:pt idx="142">
                  <c:v>107.13803028912599</c:v>
                </c:pt>
                <c:pt idx="143">
                  <c:v>107.89252346017599</c:v>
                </c:pt>
                <c:pt idx="144">
                  <c:v>108.64701663122599</c:v>
                </c:pt>
                <c:pt idx="145">
                  <c:v>109.401509802277</c:v>
                </c:pt>
                <c:pt idx="146">
                  <c:v>110.15600297332701</c:v>
                </c:pt>
                <c:pt idx="147">
                  <c:v>110.91049614437701</c:v>
                </c:pt>
                <c:pt idx="148">
                  <c:v>111.66498931542699</c:v>
                </c:pt>
                <c:pt idx="149">
                  <c:v>112.41948248647699</c:v>
                </c:pt>
                <c:pt idx="150">
                  <c:v>113.173975657528</c:v>
                </c:pt>
                <c:pt idx="151">
                  <c:v>113.928468828578</c:v>
                </c:pt>
                <c:pt idx="152">
                  <c:v>114.68296199962801</c:v>
                </c:pt>
                <c:pt idx="153">
                  <c:v>115.43745517067801</c:v>
                </c:pt>
                <c:pt idx="154">
                  <c:v>116.19194834172799</c:v>
                </c:pt>
                <c:pt idx="155">
                  <c:v>116.946441512779</c:v>
                </c:pt>
                <c:pt idx="156">
                  <c:v>117.700934683829</c:v>
                </c:pt>
                <c:pt idx="157">
                  <c:v>118.45542785487901</c:v>
                </c:pt>
                <c:pt idx="158">
                  <c:v>119.20992102592901</c:v>
                </c:pt>
                <c:pt idx="159">
                  <c:v>119.96441419697901</c:v>
                </c:pt>
                <c:pt idx="160">
                  <c:v>120.71890736802899</c:v>
                </c:pt>
                <c:pt idx="161">
                  <c:v>121.47340053908</c:v>
                </c:pt>
                <c:pt idx="162">
                  <c:v>122.22789371013</c:v>
                </c:pt>
                <c:pt idx="163">
                  <c:v>122.98238688118001</c:v>
                </c:pt>
                <c:pt idx="164">
                  <c:v>123.73688005223001</c:v>
                </c:pt>
                <c:pt idx="165">
                  <c:v>124.49137322327999</c:v>
                </c:pt>
                <c:pt idx="166">
                  <c:v>125.245866394331</c:v>
                </c:pt>
                <c:pt idx="167">
                  <c:v>126.000359565381</c:v>
                </c:pt>
                <c:pt idx="168">
                  <c:v>126.754852736431</c:v>
                </c:pt>
                <c:pt idx="169">
                  <c:v>127.50934590748101</c:v>
                </c:pt>
                <c:pt idx="170">
                  <c:v>128.26383907853099</c:v>
                </c:pt>
                <c:pt idx="171">
                  <c:v>129.01833224958099</c:v>
                </c:pt>
                <c:pt idx="172">
                  <c:v>129.77282542063199</c:v>
                </c:pt>
                <c:pt idx="173">
                  <c:v>130.52731859168199</c:v>
                </c:pt>
                <c:pt idx="174">
                  <c:v>131.28181176273199</c:v>
                </c:pt>
                <c:pt idx="175">
                  <c:v>132.03630493378199</c:v>
                </c:pt>
                <c:pt idx="176">
                  <c:v>132.79079810483199</c:v>
                </c:pt>
                <c:pt idx="177">
                  <c:v>133.54529127588299</c:v>
                </c:pt>
                <c:pt idx="178">
                  <c:v>134.29978444693299</c:v>
                </c:pt>
                <c:pt idx="179">
                  <c:v>135.05427761798299</c:v>
                </c:pt>
                <c:pt idx="180">
                  <c:v>135.80877078903299</c:v>
                </c:pt>
                <c:pt idx="181">
                  <c:v>136.56326396008299</c:v>
                </c:pt>
                <c:pt idx="182">
                  <c:v>137.31775713113299</c:v>
                </c:pt>
                <c:pt idx="183">
                  <c:v>138.07225030218399</c:v>
                </c:pt>
                <c:pt idx="184">
                  <c:v>138.82674347323399</c:v>
                </c:pt>
                <c:pt idx="185">
                  <c:v>139.58123664428399</c:v>
                </c:pt>
                <c:pt idx="186">
                  <c:v>140.33572981533399</c:v>
                </c:pt>
                <c:pt idx="187">
                  <c:v>141.09022298638399</c:v>
                </c:pt>
                <c:pt idx="188">
                  <c:v>141.84471615743499</c:v>
                </c:pt>
                <c:pt idx="189">
                  <c:v>142.59920932848499</c:v>
                </c:pt>
                <c:pt idx="190">
                  <c:v>143.35370249953499</c:v>
                </c:pt>
                <c:pt idx="191">
                  <c:v>144.10819567058499</c:v>
                </c:pt>
                <c:pt idx="192">
                  <c:v>144.86268884163499</c:v>
                </c:pt>
                <c:pt idx="193">
                  <c:v>145.61718201268599</c:v>
                </c:pt>
                <c:pt idx="194">
                  <c:v>146.37167518373599</c:v>
                </c:pt>
                <c:pt idx="195">
                  <c:v>147.12616835478599</c:v>
                </c:pt>
                <c:pt idx="196">
                  <c:v>147.88066152583599</c:v>
                </c:pt>
                <c:pt idx="197">
                  <c:v>148.63515469688599</c:v>
                </c:pt>
                <c:pt idx="198">
                  <c:v>149.38964786793599</c:v>
                </c:pt>
                <c:pt idx="199">
                  <c:v>150.14414103898699</c:v>
                </c:pt>
              </c:numCache>
            </c:numRef>
          </c:xVal>
          <c:yVal>
            <c:numRef>
              <c:f>'Scanner 2 - Monod'!$H$136:$H$335</c:f>
              <c:numCache>
                <c:formatCode>0.000</c:formatCode>
                <c:ptCount val="200"/>
                <c:pt idx="0" formatCode="0.00">
                  <c:v>0</c:v>
                </c:pt>
                <c:pt idx="1">
                  <c:v>0.117157604023357</c:v>
                </c:pt>
                <c:pt idx="2" formatCode="0.00">
                  <c:v>0.23545231464083199</c:v>
                </c:pt>
                <c:pt idx="3" formatCode="0.00">
                  <c:v>0.35490076735205101</c:v>
                </c:pt>
                <c:pt idx="4" formatCode="0.00">
                  <c:v>0.47551992374274799</c:v>
                </c:pt>
                <c:pt idx="5" formatCode="0.00">
                  <c:v>0.59732707951396502</c:v>
                </c:pt>
                <c:pt idx="6" formatCode="0.00">
                  <c:v>0.72033987274967104</c:v>
                </c:pt>
                <c:pt idx="7" formatCode="0.00">
                  <c:v>0.844576292431092</c:v>
                </c:pt>
                <c:pt idx="8" formatCode="0.00">
                  <c:v>0.97005468720640098</c:v>
                </c:pt>
                <c:pt idx="9" formatCode="0.00">
                  <c:v>1.09679377442472</c:v>
                </c:pt>
                <c:pt idx="10" formatCode="0.00">
                  <c:v>1.2248126494438301</c:v>
                </c:pt>
                <c:pt idx="11" formatCode="0.00">
                  <c:v>1.3541307952212001</c:v>
                </c:pt>
                <c:pt idx="12" formatCode="0.00">
                  <c:v>1.4847680921986399</c:v>
                </c:pt>
                <c:pt idx="13" formatCode="0.00">
                  <c:v>1.6167448284908601</c:v>
                </c:pt>
                <c:pt idx="14" formatCode="0.00">
                  <c:v>1.7500817103891999</c:v>
                </c:pt>
                <c:pt idx="15" formatCode="0.00">
                  <c:v>1.8847998731916</c:v>
                </c:pt>
                <c:pt idx="16" formatCode="0.00">
                  <c:v>2.0209208923711</c:v>
                </c:pt>
                <c:pt idx="17" formatCode="0.00">
                  <c:v>2.1584667950948999</c:v>
                </c:pt>
                <c:pt idx="18" formatCode="0.00">
                  <c:v>2.2974600721071701</c:v>
                </c:pt>
                <c:pt idx="19" formatCode="0.00">
                  <c:v>2.4379236899888999</c:v>
                </c:pt>
                <c:pt idx="20" formatCode="0.00">
                  <c:v>2.5798811038089502</c:v>
                </c:pt>
                <c:pt idx="21" formatCode="0.00">
                  <c:v>2.7233562701808101</c:v>
                </c:pt>
                <c:pt idx="22" formatCode="0.00">
                  <c:v>2.8683736607404602</c:v>
                </c:pt>
                <c:pt idx="23" formatCode="0.00">
                  <c:v>3.0149582760612099</c:v>
                </c:pt>
                <c:pt idx="24" formatCode="0.00">
                  <c:v>3.1631356600220402</c:v>
                </c:pt>
                <c:pt idx="25" formatCode="0.00">
                  <c:v>3.3129319146470202</c:v>
                </c:pt>
                <c:pt idx="26" formatCode="0.00">
                  <c:v>3.4643737154336098</c:v>
                </c:pt>
                <c:pt idx="27" formatCode="0.00">
                  <c:v>3.6174883271890201</c:v>
                </c:pt>
                <c:pt idx="28" formatCode="0.00">
                  <c:v>3.7723036203942399</c:v>
                </c:pt>
                <c:pt idx="29" formatCode="0.00">
                  <c:v>3.9288480881163701</c:v>
                </c:pt>
                <c:pt idx="30" formatCode="0.00">
                  <c:v>4.08715086349084</c:v>
                </c:pt>
                <c:pt idx="31" formatCode="0.00">
                  <c:v>4.2472417377960099</c:v>
                </c:pt>
                <c:pt idx="32" formatCode="0.00">
                  <c:v>4.4091511791438203</c:v>
                </c:pt>
                <c:pt idx="33" formatCode="0.00">
                  <c:v>4.5729103518109202</c:v>
                </c:pt>
                <c:pt idx="34" formatCode="0.00">
                  <c:v>4.73855113623621</c:v>
                </c:pt>
                <c:pt idx="35" formatCode="0.00">
                  <c:v>4.9061061497117002</c:v>
                </c:pt>
                <c:pt idx="36" formatCode="0.00">
                  <c:v>5.0756087677948303</c:v>
                </c:pt>
                <c:pt idx="37" formatCode="0.00">
                  <c:v>5.2470931464718698</c:v>
                </c:pt>
                <c:pt idx="38" formatCode="0.00">
                  <c:v>5.4205942451032501</c:v>
                </c:pt>
                <c:pt idx="39" formatCode="0.00">
                  <c:v>5.5961478501831996</c:v>
                </c:pt>
                <c:pt idx="40" formatCode="0.00">
                  <c:v>5.7737905999476897</c:v>
                </c:pt>
                <c:pt idx="41" formatCode="0.00">
                  <c:v>5.9535600098660701</c:v>
                </c:pt>
                <c:pt idx="42" formatCode="0.00">
                  <c:v>6.1354944990537996</c:v>
                </c:pt>
                <c:pt idx="43" formatCode="0.00">
                  <c:v>6.3196334176453002</c:v>
                </c:pt>
                <c:pt idx="44" formatCode="0.00">
                  <c:v>6.5060170751678204</c:v>
                </c:pt>
                <c:pt idx="45" formatCode="0.00">
                  <c:v>6.69468676995933</c:v>
                </c:pt>
                <c:pt idx="46" formatCode="0.00">
                  <c:v>6.8856848196756202</c:v>
                </c:pt>
                <c:pt idx="47" formatCode="0.00">
                  <c:v>7.0790545929337902</c:v>
                </c:pt>
                <c:pt idx="48" formatCode="0.00">
                  <c:v>7.2748405421419102</c:v>
                </c:pt>
                <c:pt idx="49" formatCode="0.00">
                  <c:v>7.4730882375671204</c:v>
                </c:pt>
                <c:pt idx="50" formatCode="0.00">
                  <c:v>7.6738444026968704</c:v>
                </c:pt>
                <c:pt idx="51" formatCode="0.00">
                  <c:v>7.8771569509510302</c:v>
                </c:pt>
                <c:pt idx="52" formatCode="0.00">
                  <c:v>8.0830750238054492</c:v>
                </c:pt>
                <c:pt idx="53" formatCode="0.00">
                  <c:v>8.2916490303906105</c:v>
                </c:pt>
                <c:pt idx="54" formatCode="0.00">
                  <c:v>8.5029306886325902</c:v>
                </c:pt>
                <c:pt idx="55" formatCode="0.00">
                  <c:v>8.7169730680065705</c:v>
                </c:pt>
                <c:pt idx="56" formatCode="0.00">
                  <c:v>8.9338306339774096</c:v>
                </c:pt>
                <c:pt idx="57" formatCode="0.00">
                  <c:v>9.1535592942052908</c:v>
                </c:pt>
                <c:pt idx="58" formatCode="0.00">
                  <c:v>9.3762164465988302</c:v>
                </c:pt>
                <c:pt idx="59" formatCode="0.00">
                  <c:v>9.6018610293023698</c:v>
                </c:pt>
                <c:pt idx="60" formatCode="0.00">
                  <c:v>9.8305535727089506</c:v>
                </c:pt>
                <c:pt idx="61" formatCode="0.00">
                  <c:v>10.0623562535954</c:v>
                </c:pt>
                <c:pt idx="62" formatCode="0.00">
                  <c:v>10.297332951481099</c:v>
                </c:pt>
                <c:pt idx="63" formatCode="0.00">
                  <c:v>10.535549307317901</c:v>
                </c:pt>
                <c:pt idx="64" formatCode="0.00">
                  <c:v>10.7770727846244</c:v>
                </c:pt>
                <c:pt idx="65" formatCode="0.00">
                  <c:v>11.021972733184001</c:v>
                </c:pt>
                <c:pt idx="66" formatCode="0.00">
                  <c:v>11.2703204554337</c:v>
                </c:pt>
                <c:pt idx="67" formatCode="0.00">
                  <c:v>11.5221892756761</c:v>
                </c:pt>
                <c:pt idx="68" formatCode="0.00">
                  <c:v>11.7776546122565</c:v>
                </c:pt>
                <c:pt idx="69" formatCode="0.00">
                  <c:v>12.0367940528545</c:v>
                </c:pt>
                <c:pt idx="70" formatCode="0.00">
                  <c:v>12.299687433047501</c:v>
                </c:pt>
                <c:pt idx="71" formatCode="0.00">
                  <c:v>12.5664169183128</c:v>
                </c:pt>
                <c:pt idx="72" formatCode="0.00">
                  <c:v>12.837067089646601</c:v>
                </c:pt>
                <c:pt idx="73" formatCode="0.00">
                  <c:v>13.1117250329859</c:v>
                </c:pt>
                <c:pt idx="74" formatCode="0.00">
                  <c:v>13.390480432633099</c:v>
                </c:pt>
                <c:pt idx="75" formatCode="0.00">
                  <c:v>13.673425668892699</c:v>
                </c:pt>
                <c:pt idx="76" formatCode="0.00">
                  <c:v>13.960655920143999</c:v>
                </c:pt>
                <c:pt idx="77" formatCode="0.00">
                  <c:v>14.252269269587099</c:v>
                </c:pt>
                <c:pt idx="78" formatCode="0.00">
                  <c:v>14.548366816912701</c:v>
                </c:pt>
                <c:pt idx="79" formatCode="0.00">
                  <c:v>14.8490527951638</c:v>
                </c:pt>
                <c:pt idx="80" formatCode="0.00">
                  <c:v>15.154434693072099</c:v>
                </c:pt>
                <c:pt idx="81" formatCode="0.00">
                  <c:v>15.464623383171901</c:v>
                </c:pt>
                <c:pt idx="82" formatCode="0.00">
                  <c:v>15.779733256010701</c:v>
                </c:pt>
                <c:pt idx="83" formatCode="0.00">
                  <c:v>16.0998823607998</c:v>
                </c:pt>
                <c:pt idx="84" formatCode="0.00">
                  <c:v>16.425192552866299</c:v>
                </c:pt>
                <c:pt idx="85" formatCode="0.00">
                  <c:v>16.7557896482943</c:v>
                </c:pt>
                <c:pt idx="86" formatCode="0.00">
                  <c:v>17.091803586168002</c:v>
                </c:pt>
                <c:pt idx="87" formatCode="0.00">
                  <c:v>17.4333685988552</c:v>
                </c:pt>
                <c:pt idx="88" formatCode="0.00">
                  <c:v>17.780623390800901</c:v>
                </c:pt>
                <c:pt idx="89" formatCode="0.00">
                  <c:v>18.133711326330602</c:v>
                </c:pt>
                <c:pt idx="90" formatCode="0.00">
                  <c:v>18.492780626998499</c:v>
                </c:pt>
                <c:pt idx="91" formatCode="0.00">
                  <c:v>18.857984579049699</c:v>
                </c:pt>
                <c:pt idx="92" formatCode="0.00">
                  <c:v>19.229481751608599</c:v>
                </c:pt>
                <c:pt idx="93" formatCode="0.00">
                  <c:v>19.6074362262435</c:v>
                </c:pt>
                <c:pt idx="94" formatCode="0.00">
                  <c:v>19.992017838608501</c:v>
                </c:pt>
                <c:pt idx="95" formatCode="0.00">
                  <c:v>20.383402432907001</c:v>
                </c:pt>
                <c:pt idx="96" formatCode="0.00">
                  <c:v>20.781772129981601</c:v>
                </c:pt>
                <c:pt idx="97" formatCode="0.00">
                  <c:v>21.187315609885001</c:v>
                </c:pt>
                <c:pt idx="98" formatCode="0.00">
                  <c:v>21.600228409857099</c:v>
                </c:pt>
                <c:pt idx="99" formatCode="0.00">
                  <c:v>22.020713238693499</c:v>
                </c:pt>
                <c:pt idx="100" formatCode="0.00">
                  <c:v>22.448980308569901</c:v>
                </c:pt>
                <c:pt idx="101" formatCode="0.00">
                  <c:v>22.8852476854616</c:v>
                </c:pt>
                <c:pt idx="102" formatCode="0.00">
                  <c:v>23.3297416593877</c:v>
                </c:pt>
                <c:pt idx="103" formatCode="0.00">
                  <c:v>23.7826971357979</c:v>
                </c:pt>
                <c:pt idx="104" formatCode="0.00">
                  <c:v>24.244358049526902</c:v>
                </c:pt>
                <c:pt idx="105" formatCode="0.00">
                  <c:v>24.714977802847301</c:v>
                </c:pt>
                <c:pt idx="106" formatCode="0.00">
                  <c:v>25.1948197292751</c:v>
                </c:pt>
                <c:pt idx="107" formatCode="0.00">
                  <c:v>25.684157584910601</c:v>
                </c:pt>
                <c:pt idx="108" formatCode="0.00">
                  <c:v>26.183276069240701</c:v>
                </c:pt>
                <c:pt idx="109" formatCode="0.00">
                  <c:v>26.692471377486498</c:v>
                </c:pt>
                <c:pt idx="110" formatCode="0.00">
                  <c:v>27.212051786744698</c:v>
                </c:pt>
                <c:pt idx="111" formatCode="0.00">
                  <c:v>27.742338278363299</c:v>
                </c:pt>
                <c:pt idx="112" formatCode="0.00">
                  <c:v>28.283665199189599</c:v>
                </c:pt>
                <c:pt idx="113" formatCode="0.00">
                  <c:v>28.836380964553701</c:v>
                </c:pt>
                <c:pt idx="114" formatCode="0.00">
                  <c:v>29.400848806093499</c:v>
                </c:pt>
                <c:pt idx="115" formatCode="0.00">
                  <c:v>29.977447567794599</c:v>
                </c:pt>
                <c:pt idx="116" formatCode="0.00">
                  <c:v>30.566572553909399</c:v>
                </c:pt>
                <c:pt idx="117" formatCode="0.00">
                  <c:v>31.1686364327451</c:v>
                </c:pt>
                <c:pt idx="118" formatCode="0.00">
                  <c:v>31.784070200662601</c:v>
                </c:pt>
                <c:pt idx="119" formatCode="0.00">
                  <c:v>32.413324211017901</c:v>
                </c:pt>
                <c:pt idx="120" formatCode="0.00">
                  <c:v>33.056869273208498</c:v>
                </c:pt>
                <c:pt idx="121" formatCode="0.00">
                  <c:v>33.715197827462298</c:v>
                </c:pt>
                <c:pt idx="122" formatCode="0.00">
                  <c:v>34.388825201528398</c:v>
                </c:pt>
                <c:pt idx="123" formatCode="0.00">
                  <c:v>35.078290956009504</c:v>
                </c:pt>
                <c:pt idx="124" formatCode="0.00">
                  <c:v>35.784160325719498</c:v>
                </c:pt>
                <c:pt idx="125" formatCode="0.00">
                  <c:v>36.507025765155099</c:v>
                </c:pt>
                <c:pt idx="126" formatCode="0.00">
                  <c:v>37.247508606965802</c:v>
                </c:pt>
                <c:pt idx="127" formatCode="0.00">
                  <c:v>38.006260843178097</c:v>
                </c:pt>
                <c:pt idx="128" formatCode="0.00">
                  <c:v>38.783967039906301</c:v>
                </c:pt>
                <c:pt idx="129" formatCode="0.00">
                  <c:v>39.581346397370403</c:v>
                </c:pt>
                <c:pt idx="130" formatCode="0.00">
                  <c:v>40.399154968248602</c:v>
                </c:pt>
                <c:pt idx="131" formatCode="0.00">
                  <c:v>41.238188048748697</c:v>
                </c:pt>
                <c:pt idx="132" formatCode="0.00">
                  <c:v>42.099282758291899</c:v>
                </c:pt>
                <c:pt idx="133" formatCode="0.00">
                  <c:v>42.983320825400199</c:v>
                </c:pt>
                <c:pt idx="134" formatCode="0.00">
                  <c:v>43.8912315992741</c:v>
                </c:pt>
                <c:pt idx="135" formatCode="0.00">
                  <c:v>44.823995308686499</c:v>
                </c:pt>
                <c:pt idx="136" formatCode="0.00">
                  <c:v>45.782646592213197</c:v>
                </c:pt>
                <c:pt idx="137" formatCode="0.00">
                  <c:v>46.768278326531401</c:v>
                </c:pt>
                <c:pt idx="138" formatCode="0.00">
                  <c:v>47.7820457825635</c:v>
                </c:pt>
                <c:pt idx="139" formatCode="0.00">
                  <c:v>48.825171142696902</c:v>
                </c:pt>
                <c:pt idx="140" formatCode="0.00">
                  <c:v>49.898948416215902</c:v>
                </c:pt>
                <c:pt idx="141" formatCode="0.00">
                  <c:v>51.004748794509197</c:v>
                </c:pt>
                <c:pt idx="142" formatCode="0.00">
                  <c:v>52.144026492653097</c:v>
                </c:pt>
                <c:pt idx="143" formatCode="0.00">
                  <c:v>53.318325129699197</c:v>
                </c:pt>
                <c:pt idx="144" formatCode="0.00">
                  <c:v>54.529284706527399</c:v>
                </c:pt>
                <c:pt idx="145" formatCode="0.00">
                  <c:v>55.778649247597997</c:v>
                </c:pt>
                <c:pt idx="146" formatCode="0.00">
                  <c:v>57.068275181479599</c:v>
                </c:pt>
                <c:pt idx="147" formatCode="0.00">
                  <c:v>58.400140544847197</c:v>
                </c:pt>
                <c:pt idx="148" formatCode="0.00">
                  <c:v>59.776355105918199</c:v>
                </c:pt>
                <c:pt idx="149" formatCode="0.00">
                  <c:v>61.1991715162997</c:v>
                </c:pt>
                <c:pt idx="150" formatCode="0.00">
                  <c:v>62.670997615229197</c:v>
                </c:pt>
                <c:pt idx="151" formatCode="0.00">
                  <c:v>64.194410027576794</c:v>
                </c:pt>
                <c:pt idx="152" formatCode="0.00">
                  <c:v>65.772169217147606</c:v>
                </c:pt>
                <c:pt idx="153" formatCode="0.00">
                  <c:v>67.407236180294404</c:v>
                </c:pt>
                <c:pt idx="154" formatCode="0.00">
                  <c:v>69.102790992225195</c:v>
                </c:pt>
                <c:pt idx="155" formatCode="0.00">
                  <c:v>70.862253450415096</c:v>
                </c:pt>
                <c:pt idx="156" formatCode="0.00">
                  <c:v>72.689306097082294</c:v>
                </c:pt>
                <c:pt idx="157" formatCode="0.00">
                  <c:v>74.5879199468678</c:v>
                </c:pt>
                <c:pt idx="158" formatCode="0.00">
                  <c:v>76.562383297972104</c:v>
                </c:pt>
                <c:pt idx="159" formatCode="0.00">
                  <c:v>78.617334066680797</c:v>
                </c:pt>
                <c:pt idx="160" formatCode="0.00">
                  <c:v>80.757796158436904</c:v>
                </c:pt>
                <c:pt idx="161" formatCode="0.00">
                  <c:v>82.989220475846594</c:v>
                </c:pt>
                <c:pt idx="162" formatCode="0.00">
                  <c:v>85.317531268279694</c:v>
                </c:pt>
                <c:pt idx="163" formatCode="0.00">
                  <c:v>87.749178652822806</c:v>
                </c:pt>
                <c:pt idx="164" formatCode="0.00">
                  <c:v>90.291198286997698</c:v>
                </c:pt>
                <c:pt idx="165" formatCode="0.00">
                  <c:v>92.951279355787904</c:v>
                </c:pt>
                <c:pt idx="166" formatCode="0.00">
                  <c:v>95.737842256632007</c:v>
                </c:pt>
                <c:pt idx="167" formatCode="0.00">
                  <c:v>98.660127635603104</c:v>
                </c:pt>
                <c:pt idx="168" formatCode="0.00">
                  <c:v>101.728298758127</c:v>
                </c:pt>
                <c:pt idx="169" formatCode="0.00">
                  <c:v>104.953559603781</c:v>
                </c:pt>
                <c:pt idx="170" formatCode="0.00">
                  <c:v>108.34829157694099</c:v>
                </c:pt>
                <c:pt idx="171" formatCode="0.00">
                  <c:v>111.926212349244</c:v>
                </c:pt>
                <c:pt idx="172" formatCode="0.00">
                  <c:v>115.702561129798</c:v>
                </c:pt>
                <c:pt idx="173" formatCode="0.00">
                  <c:v>119.69431563924201</c:v>
                </c:pt>
                <c:pt idx="174" formatCode="0.00">
                  <c:v>123.920447302903</c:v>
                </c:pt>
                <c:pt idx="175" formatCode="0.00">
                  <c:v>128.40222275479201</c:v>
                </c:pt>
                <c:pt idx="176" formatCode="0.00">
                  <c:v>133.163561763106</c:v>
                </c:pt>
                <c:pt idx="177" formatCode="0.00">
                  <c:v>138.23146429190101</c:v>
                </c:pt>
                <c:pt idx="178" formatCode="0.00">
                  <c:v>143.636522797076</c:v>
                </c:pt>
                <c:pt idx="179" formatCode="0.00">
                  <c:v>149.41354028610399</c:v>
                </c:pt>
                <c:pt idx="180" formatCode="0.00">
                  <c:v>155.602280523432</c:v>
                </c:pt>
                <c:pt idx="181" formatCode="0.00">
                  <c:v>162.24838456218399</c:v>
                </c:pt>
                <c:pt idx="182" formatCode="0.00">
                  <c:v>169.40449827469101</c:v>
                </c:pt>
                <c:pt idx="183" formatCode="0.00">
                  <c:v>177.131669813809</c:v>
                </c:pt>
                <c:pt idx="184" formatCode="0.00">
                  <c:v>185.501095529818</c:v>
                </c:pt>
                <c:pt idx="185" formatCode="0.00">
                  <c:v>194.59632010648599</c:v>
                </c:pt>
                <c:pt idx="186" formatCode="0.00">
                  <c:v>204.51603503010799</c:v>
                </c:pt>
                <c:pt idx="187" formatCode="0.00">
                  <c:v>215.37767424253801</c:v>
                </c:pt>
                <c:pt idx="188" formatCode="0.00">
                  <c:v>227.32208512118601</c:v>
                </c:pt>
                <c:pt idx="189" formatCode="0.00">
                  <c:v>240.51966965688601</c:v>
                </c:pt>
                <c:pt idx="190" formatCode="0.00">
                  <c:v>255.17856558986699</c:v>
                </c:pt>
                <c:pt idx="191" formatCode="0.00">
                  <c:v>271.55570440193998</c:v>
                </c:pt>
                <c:pt idx="192" formatCode="0.00">
                  <c:v>289.971999879733</c:v>
                </c:pt>
                <c:pt idx="193" formatCode="0.00">
                  <c:v>310.83358683023602</c:v>
                </c:pt>
                <c:pt idx="194" formatCode="0.00">
                  <c:v>334.66212154601197</c:v>
                </c:pt>
                <c:pt idx="195" formatCode="0.00">
                  <c:v>362.13900001832798</c:v>
                </c:pt>
                <c:pt idx="196" formatCode="0.00">
                  <c:v>394.17157041246901</c:v>
                </c:pt>
                <c:pt idx="197" formatCode="0.00">
                  <c:v>431.99525687877701</c:v>
                </c:pt>
                <c:pt idx="198" formatCode="0.00">
                  <c:v>477.33657610412899</c:v>
                </c:pt>
                <c:pt idx="199" formatCode="0.00">
                  <c:v>532.68408017265006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0.75449317105018399</c:v>
                </c:pt>
                <c:pt idx="2">
                  <c:v>1.50898634210037</c:v>
                </c:pt>
                <c:pt idx="3">
                  <c:v>2.2634795131505498</c:v>
                </c:pt>
                <c:pt idx="4">
                  <c:v>3.0179726842007399</c:v>
                </c:pt>
                <c:pt idx="5">
                  <c:v>3.7724658552509198</c:v>
                </c:pt>
                <c:pt idx="6">
                  <c:v>4.5269590263010997</c:v>
                </c:pt>
                <c:pt idx="7">
                  <c:v>5.2814521973512898</c:v>
                </c:pt>
                <c:pt idx="8">
                  <c:v>6.0359453684014701</c:v>
                </c:pt>
                <c:pt idx="9">
                  <c:v>6.7904385394516602</c:v>
                </c:pt>
                <c:pt idx="10">
                  <c:v>7.5449317105018396</c:v>
                </c:pt>
                <c:pt idx="11">
                  <c:v>8.2994248815520208</c:v>
                </c:pt>
                <c:pt idx="12">
                  <c:v>9.0539180526022101</c:v>
                </c:pt>
                <c:pt idx="13">
                  <c:v>9.8084112236523904</c:v>
                </c:pt>
                <c:pt idx="14">
                  <c:v>10.562904394702599</c:v>
                </c:pt>
                <c:pt idx="15">
                  <c:v>11.317397565752801</c:v>
                </c:pt>
                <c:pt idx="16">
                  <c:v>12.071890736802899</c:v>
                </c:pt>
                <c:pt idx="17">
                  <c:v>12.826383907853099</c:v>
                </c:pt>
                <c:pt idx="18">
                  <c:v>13.580877078903301</c:v>
                </c:pt>
                <c:pt idx="19">
                  <c:v>14.335370249953501</c:v>
                </c:pt>
                <c:pt idx="20">
                  <c:v>15.089863421003701</c:v>
                </c:pt>
                <c:pt idx="21">
                  <c:v>15.8443565920539</c:v>
                </c:pt>
                <c:pt idx="22">
                  <c:v>16.598849763104099</c:v>
                </c:pt>
                <c:pt idx="23">
                  <c:v>17.353342934154199</c:v>
                </c:pt>
                <c:pt idx="24">
                  <c:v>18.107836105204399</c:v>
                </c:pt>
                <c:pt idx="25">
                  <c:v>18.862329276254599</c:v>
                </c:pt>
                <c:pt idx="26">
                  <c:v>19.616822447304799</c:v>
                </c:pt>
                <c:pt idx="27">
                  <c:v>20.371315618354998</c:v>
                </c:pt>
                <c:pt idx="28">
                  <c:v>21.125808789405198</c:v>
                </c:pt>
                <c:pt idx="29">
                  <c:v>21.880301960455299</c:v>
                </c:pt>
                <c:pt idx="30">
                  <c:v>22.634795131505498</c:v>
                </c:pt>
                <c:pt idx="31">
                  <c:v>23.389288302555698</c:v>
                </c:pt>
                <c:pt idx="32">
                  <c:v>24.143781473605902</c:v>
                </c:pt>
                <c:pt idx="33">
                  <c:v>24.898274644656102</c:v>
                </c:pt>
                <c:pt idx="34">
                  <c:v>25.652767815706301</c:v>
                </c:pt>
                <c:pt idx="35">
                  <c:v>26.407260986756398</c:v>
                </c:pt>
                <c:pt idx="36">
                  <c:v>27.161754157806602</c:v>
                </c:pt>
                <c:pt idx="37">
                  <c:v>27.916247328856802</c:v>
                </c:pt>
                <c:pt idx="38">
                  <c:v>28.670740499907001</c:v>
                </c:pt>
                <c:pt idx="39">
                  <c:v>29.425233670957201</c:v>
                </c:pt>
                <c:pt idx="40">
                  <c:v>30.179726842007401</c:v>
                </c:pt>
                <c:pt idx="41">
                  <c:v>30.934220013057502</c:v>
                </c:pt>
                <c:pt idx="42">
                  <c:v>31.688713184107701</c:v>
                </c:pt>
                <c:pt idx="43">
                  <c:v>32.443206355157898</c:v>
                </c:pt>
                <c:pt idx="44">
                  <c:v>33.197699526208098</c:v>
                </c:pt>
                <c:pt idx="45">
                  <c:v>33.952192697258297</c:v>
                </c:pt>
                <c:pt idx="46">
                  <c:v>34.706685868308497</c:v>
                </c:pt>
                <c:pt idx="47">
                  <c:v>35.461179039358697</c:v>
                </c:pt>
                <c:pt idx="48">
                  <c:v>36.215672210408798</c:v>
                </c:pt>
                <c:pt idx="49">
                  <c:v>36.970165381458997</c:v>
                </c:pt>
                <c:pt idx="50">
                  <c:v>37.724658552509197</c:v>
                </c:pt>
                <c:pt idx="51">
                  <c:v>38.479151723559397</c:v>
                </c:pt>
                <c:pt idx="52">
                  <c:v>39.233644894609597</c:v>
                </c:pt>
                <c:pt idx="53">
                  <c:v>39.988138065659797</c:v>
                </c:pt>
                <c:pt idx="54">
                  <c:v>40.742631236709897</c:v>
                </c:pt>
                <c:pt idx="55">
                  <c:v>41.497124407760097</c:v>
                </c:pt>
                <c:pt idx="56">
                  <c:v>42.251617578810297</c:v>
                </c:pt>
                <c:pt idx="57">
                  <c:v>43.006110749860497</c:v>
                </c:pt>
                <c:pt idx="58">
                  <c:v>43.760603920910697</c:v>
                </c:pt>
                <c:pt idx="59">
                  <c:v>44.515097091960897</c:v>
                </c:pt>
                <c:pt idx="60">
                  <c:v>45.269590263010997</c:v>
                </c:pt>
                <c:pt idx="61">
                  <c:v>46.024083434061197</c:v>
                </c:pt>
                <c:pt idx="62">
                  <c:v>46.778576605111397</c:v>
                </c:pt>
                <c:pt idx="63">
                  <c:v>47.533069776161597</c:v>
                </c:pt>
                <c:pt idx="64">
                  <c:v>48.287562947211804</c:v>
                </c:pt>
                <c:pt idx="65">
                  <c:v>49.042056118262003</c:v>
                </c:pt>
                <c:pt idx="66">
                  <c:v>49.796549289312097</c:v>
                </c:pt>
                <c:pt idx="67">
                  <c:v>50.551042460362297</c:v>
                </c:pt>
                <c:pt idx="68">
                  <c:v>51.305535631412504</c:v>
                </c:pt>
                <c:pt idx="69">
                  <c:v>52.060028802462703</c:v>
                </c:pt>
                <c:pt idx="70">
                  <c:v>52.814521973512903</c:v>
                </c:pt>
                <c:pt idx="71">
                  <c:v>53.569015144563103</c:v>
                </c:pt>
                <c:pt idx="72">
                  <c:v>54.323508315613203</c:v>
                </c:pt>
                <c:pt idx="73">
                  <c:v>55.078001486663403</c:v>
                </c:pt>
                <c:pt idx="74">
                  <c:v>55.832494657713603</c:v>
                </c:pt>
                <c:pt idx="75">
                  <c:v>56.586987828763803</c:v>
                </c:pt>
                <c:pt idx="76">
                  <c:v>57.341480999814003</c:v>
                </c:pt>
                <c:pt idx="77">
                  <c:v>58.095974170864203</c:v>
                </c:pt>
                <c:pt idx="78">
                  <c:v>58.850467341914303</c:v>
                </c:pt>
                <c:pt idx="79">
                  <c:v>59.604960512964503</c:v>
                </c:pt>
                <c:pt idx="80">
                  <c:v>60.359453684014703</c:v>
                </c:pt>
                <c:pt idx="81">
                  <c:v>61.113946855064903</c:v>
                </c:pt>
                <c:pt idx="82">
                  <c:v>61.868440026115103</c:v>
                </c:pt>
                <c:pt idx="83">
                  <c:v>62.622933197165302</c:v>
                </c:pt>
                <c:pt idx="84">
                  <c:v>63.377426368215502</c:v>
                </c:pt>
                <c:pt idx="85">
                  <c:v>64.131919539265596</c:v>
                </c:pt>
                <c:pt idx="86">
                  <c:v>64.886412710315795</c:v>
                </c:pt>
                <c:pt idx="87">
                  <c:v>65.640905881365995</c:v>
                </c:pt>
                <c:pt idx="88">
                  <c:v>66.395399052416195</c:v>
                </c:pt>
                <c:pt idx="89">
                  <c:v>67.149892223466395</c:v>
                </c:pt>
                <c:pt idx="90">
                  <c:v>67.904385394516595</c:v>
                </c:pt>
                <c:pt idx="91">
                  <c:v>68.658878565566695</c:v>
                </c:pt>
                <c:pt idx="92">
                  <c:v>69.413371736616895</c:v>
                </c:pt>
                <c:pt idx="93">
                  <c:v>70.167864907667095</c:v>
                </c:pt>
                <c:pt idx="94">
                  <c:v>70.922358078717295</c:v>
                </c:pt>
                <c:pt idx="95">
                  <c:v>71.676851249767495</c:v>
                </c:pt>
                <c:pt idx="96">
                  <c:v>72.431344420817695</c:v>
                </c:pt>
                <c:pt idx="97">
                  <c:v>73.185837591867895</c:v>
                </c:pt>
                <c:pt idx="98">
                  <c:v>73.940330762917995</c:v>
                </c:pt>
                <c:pt idx="99">
                  <c:v>74.694823933968195</c:v>
                </c:pt>
                <c:pt idx="100">
                  <c:v>75.449317105018395</c:v>
                </c:pt>
                <c:pt idx="101">
                  <c:v>76.203810276068594</c:v>
                </c:pt>
                <c:pt idx="102">
                  <c:v>76.958303447118794</c:v>
                </c:pt>
                <c:pt idx="103">
                  <c:v>77.712796618168994</c:v>
                </c:pt>
                <c:pt idx="104">
                  <c:v>78.467289789219095</c:v>
                </c:pt>
                <c:pt idx="105">
                  <c:v>79.221782960269294</c:v>
                </c:pt>
                <c:pt idx="106">
                  <c:v>79.976276131319494</c:v>
                </c:pt>
                <c:pt idx="107">
                  <c:v>80.730769302369694</c:v>
                </c:pt>
                <c:pt idx="108">
                  <c:v>81.485262473419894</c:v>
                </c:pt>
                <c:pt idx="109">
                  <c:v>82.239755644470094</c:v>
                </c:pt>
                <c:pt idx="110">
                  <c:v>82.994248815520194</c:v>
                </c:pt>
                <c:pt idx="111">
                  <c:v>83.748741986570394</c:v>
                </c:pt>
                <c:pt idx="112">
                  <c:v>84.503235157620594</c:v>
                </c:pt>
                <c:pt idx="113">
                  <c:v>85.257728328670794</c:v>
                </c:pt>
                <c:pt idx="114">
                  <c:v>86.012221499720994</c:v>
                </c:pt>
                <c:pt idx="115">
                  <c:v>86.766714670771194</c:v>
                </c:pt>
                <c:pt idx="116">
                  <c:v>87.521207841821393</c:v>
                </c:pt>
                <c:pt idx="117">
                  <c:v>88.275701012871494</c:v>
                </c:pt>
                <c:pt idx="118">
                  <c:v>89.030194183921694</c:v>
                </c:pt>
                <c:pt idx="119">
                  <c:v>89.784687354971894</c:v>
                </c:pt>
                <c:pt idx="120">
                  <c:v>90.539180526022093</c:v>
                </c:pt>
                <c:pt idx="121">
                  <c:v>91.293673697072293</c:v>
                </c:pt>
                <c:pt idx="122">
                  <c:v>92.048166868122493</c:v>
                </c:pt>
                <c:pt idx="123">
                  <c:v>92.802660039172594</c:v>
                </c:pt>
                <c:pt idx="124">
                  <c:v>93.557153210222793</c:v>
                </c:pt>
                <c:pt idx="125">
                  <c:v>94.311646381272993</c:v>
                </c:pt>
                <c:pt idx="126">
                  <c:v>95.066139552323193</c:v>
                </c:pt>
                <c:pt idx="127">
                  <c:v>95.820632723373393</c:v>
                </c:pt>
                <c:pt idx="128">
                  <c:v>96.575125894423607</c:v>
                </c:pt>
                <c:pt idx="129">
                  <c:v>97.329619065473693</c:v>
                </c:pt>
                <c:pt idx="130">
                  <c:v>98.084112236523893</c:v>
                </c:pt>
                <c:pt idx="131">
                  <c:v>98.838605407574093</c:v>
                </c:pt>
                <c:pt idx="132">
                  <c:v>99.593098578624307</c:v>
                </c:pt>
                <c:pt idx="133">
                  <c:v>100.347591749674</c:v>
                </c:pt>
                <c:pt idx="134">
                  <c:v>101.10208492072501</c:v>
                </c:pt>
                <c:pt idx="135">
                  <c:v>101.85657809177501</c:v>
                </c:pt>
                <c:pt idx="136">
                  <c:v>102.61107126282501</c:v>
                </c:pt>
                <c:pt idx="137">
                  <c:v>103.36556443387499</c:v>
                </c:pt>
                <c:pt idx="138">
                  <c:v>104.12005760492499</c:v>
                </c:pt>
                <c:pt idx="139">
                  <c:v>104.874550775976</c:v>
                </c:pt>
                <c:pt idx="140">
                  <c:v>105.62904394702601</c:v>
                </c:pt>
                <c:pt idx="141">
                  <c:v>106.38353711807601</c:v>
                </c:pt>
                <c:pt idx="142">
                  <c:v>107.13803028912599</c:v>
                </c:pt>
                <c:pt idx="143">
                  <c:v>107.89252346017599</c:v>
                </c:pt>
                <c:pt idx="144">
                  <c:v>108.64701663122599</c:v>
                </c:pt>
                <c:pt idx="145">
                  <c:v>109.401509802277</c:v>
                </c:pt>
                <c:pt idx="146">
                  <c:v>110.15600297332701</c:v>
                </c:pt>
                <c:pt idx="147">
                  <c:v>110.91049614437701</c:v>
                </c:pt>
                <c:pt idx="148">
                  <c:v>111.66498931542699</c:v>
                </c:pt>
                <c:pt idx="149">
                  <c:v>112.41948248647699</c:v>
                </c:pt>
                <c:pt idx="150">
                  <c:v>113.173975657528</c:v>
                </c:pt>
                <c:pt idx="151">
                  <c:v>113.928468828578</c:v>
                </c:pt>
                <c:pt idx="152">
                  <c:v>114.68296199962801</c:v>
                </c:pt>
                <c:pt idx="153">
                  <c:v>115.43745517067801</c:v>
                </c:pt>
                <c:pt idx="154">
                  <c:v>116.19194834172799</c:v>
                </c:pt>
                <c:pt idx="155">
                  <c:v>116.946441512779</c:v>
                </c:pt>
                <c:pt idx="156">
                  <c:v>117.700934683829</c:v>
                </c:pt>
                <c:pt idx="157">
                  <c:v>118.45542785487901</c:v>
                </c:pt>
                <c:pt idx="158">
                  <c:v>119.20992102592901</c:v>
                </c:pt>
                <c:pt idx="159">
                  <c:v>119.96441419697901</c:v>
                </c:pt>
                <c:pt idx="160">
                  <c:v>120.71890736802899</c:v>
                </c:pt>
                <c:pt idx="161">
                  <c:v>121.47340053908</c:v>
                </c:pt>
                <c:pt idx="162">
                  <c:v>122.22789371013</c:v>
                </c:pt>
                <c:pt idx="163">
                  <c:v>122.98238688118001</c:v>
                </c:pt>
                <c:pt idx="164">
                  <c:v>123.73688005223001</c:v>
                </c:pt>
                <c:pt idx="165">
                  <c:v>124.49137322327999</c:v>
                </c:pt>
                <c:pt idx="166">
                  <c:v>125.245866394331</c:v>
                </c:pt>
                <c:pt idx="167">
                  <c:v>126.000359565381</c:v>
                </c:pt>
                <c:pt idx="168">
                  <c:v>126.754852736431</c:v>
                </c:pt>
                <c:pt idx="169">
                  <c:v>127.50934590748101</c:v>
                </c:pt>
                <c:pt idx="170">
                  <c:v>128.26383907853099</c:v>
                </c:pt>
                <c:pt idx="171">
                  <c:v>129.01833224958099</c:v>
                </c:pt>
                <c:pt idx="172">
                  <c:v>129.77282542063199</c:v>
                </c:pt>
                <c:pt idx="173">
                  <c:v>130.52731859168199</c:v>
                </c:pt>
                <c:pt idx="174">
                  <c:v>131.28181176273199</c:v>
                </c:pt>
                <c:pt idx="175">
                  <c:v>132.03630493378199</c:v>
                </c:pt>
                <c:pt idx="176">
                  <c:v>132.79079810483199</c:v>
                </c:pt>
                <c:pt idx="177">
                  <c:v>133.54529127588299</c:v>
                </c:pt>
                <c:pt idx="178">
                  <c:v>134.29978444693299</c:v>
                </c:pt>
                <c:pt idx="179">
                  <c:v>135.05427761798299</c:v>
                </c:pt>
                <c:pt idx="180">
                  <c:v>135.80877078903299</c:v>
                </c:pt>
                <c:pt idx="181">
                  <c:v>136.56326396008299</c:v>
                </c:pt>
                <c:pt idx="182">
                  <c:v>137.31775713113299</c:v>
                </c:pt>
                <c:pt idx="183">
                  <c:v>138.07225030218399</c:v>
                </c:pt>
                <c:pt idx="184">
                  <c:v>138.82674347323399</c:v>
                </c:pt>
                <c:pt idx="185">
                  <c:v>139.58123664428399</c:v>
                </c:pt>
                <c:pt idx="186">
                  <c:v>140.33572981533399</c:v>
                </c:pt>
                <c:pt idx="187">
                  <c:v>141.09022298638399</c:v>
                </c:pt>
                <c:pt idx="188">
                  <c:v>141.84471615743499</c:v>
                </c:pt>
                <c:pt idx="189">
                  <c:v>142.59920932848499</c:v>
                </c:pt>
                <c:pt idx="190">
                  <c:v>143.35370249953499</c:v>
                </c:pt>
                <c:pt idx="191">
                  <c:v>144.10819567058499</c:v>
                </c:pt>
                <c:pt idx="192">
                  <c:v>144.86268884163499</c:v>
                </c:pt>
                <c:pt idx="193">
                  <c:v>145.61718201268599</c:v>
                </c:pt>
                <c:pt idx="194">
                  <c:v>146.37167518373599</c:v>
                </c:pt>
                <c:pt idx="195">
                  <c:v>147.12616835478599</c:v>
                </c:pt>
                <c:pt idx="196">
                  <c:v>147.88066152583599</c:v>
                </c:pt>
                <c:pt idx="197">
                  <c:v>148.63515469688599</c:v>
                </c:pt>
                <c:pt idx="198">
                  <c:v>149.38964786793599</c:v>
                </c:pt>
                <c:pt idx="199">
                  <c:v>150.14414103898699</c:v>
                </c:pt>
              </c:numCache>
            </c:numRef>
          </c:xVal>
          <c:yVal>
            <c:numRef>
              <c:f>'Scanner 2 - Monod'!$J$136:$J$335</c:f>
              <c:numCache>
                <c:formatCode>0.000</c:formatCode>
                <c:ptCount val="200"/>
                <c:pt idx="0" formatCode="0.00">
                  <c:v>-5.7244139983758695E-14</c:v>
                </c:pt>
                <c:pt idx="1">
                  <c:v>0.12685769169803399</c:v>
                </c:pt>
                <c:pt idx="2" formatCode="0.00">
                  <c:v>0.25486130697804898</c:v>
                </c:pt>
                <c:pt idx="3" formatCode="0.00">
                  <c:v>0.38402690487132002</c:v>
                </c:pt>
                <c:pt idx="4" formatCode="0.00">
                  <c:v>0.51437083573525799</c:v>
                </c:pt>
                <c:pt idx="5" formatCode="0.00">
                  <c:v>0.645909635688247</c:v>
                </c:pt>
                <c:pt idx="6" formatCode="0.00">
                  <c:v>0.77866053042791605</c:v>
                </c:pt>
                <c:pt idx="7" formatCode="0.00">
                  <c:v>0.91264089248635605</c:v>
                </c:pt>
                <c:pt idx="8" formatCode="0.00">
                  <c:v>1.0478681038709801</c:v>
                </c:pt>
                <c:pt idx="9" formatCode="0.00">
                  <c:v>1.1843600424857399</c:v>
                </c:pt>
                <c:pt idx="10" formatCode="0.00">
                  <c:v>1.32213531579224</c:v>
                </c:pt>
                <c:pt idx="11" formatCode="0.00">
                  <c:v>1.46121258965425</c:v>
                </c:pt>
                <c:pt idx="12" formatCode="0.00">
                  <c:v>1.6016106136875301</c:v>
                </c:pt>
                <c:pt idx="13" formatCode="0.00">
                  <c:v>1.7433489366267501</c:v>
                </c:pt>
                <c:pt idx="14" formatCode="0.00">
                  <c:v>1.88644755043305</c:v>
                </c:pt>
                <c:pt idx="15" formatCode="0.00">
                  <c:v>2.0309264540778398</c:v>
                </c:pt>
                <c:pt idx="16" formatCode="0.00">
                  <c:v>2.1768060582080202</c:v>
                </c:pt>
                <c:pt idx="17" formatCode="0.00">
                  <c:v>2.3241076585829399</c:v>
                </c:pt>
                <c:pt idx="18" formatCode="0.00">
                  <c:v>2.4728526657138601</c:v>
                </c:pt>
                <c:pt idx="19" formatCode="0.00">
                  <c:v>2.6230626261138301</c:v>
                </c:pt>
                <c:pt idx="20" formatCode="0.00">
                  <c:v>2.7747600336798</c:v>
                </c:pt>
                <c:pt idx="21" formatCode="0.00">
                  <c:v>2.9279677853375898</c:v>
                </c:pt>
                <c:pt idx="22" formatCode="0.00">
                  <c:v>3.0827088191344001</c:v>
                </c:pt>
                <c:pt idx="23" formatCode="0.00">
                  <c:v>3.2390068568111299</c:v>
                </c:pt>
                <c:pt idx="24" formatCode="0.00">
                  <c:v>3.3968863386588</c:v>
                </c:pt>
                <c:pt idx="25" formatCode="0.00">
                  <c:v>3.5563717435839801</c:v>
                </c:pt>
                <c:pt idx="26" formatCode="0.00">
                  <c:v>3.71748818301544</c:v>
                </c:pt>
                <c:pt idx="27" formatCode="0.00">
                  <c:v>3.8802617004767899</c:v>
                </c:pt>
                <c:pt idx="28" formatCode="0.00">
                  <c:v>4.0447184200379596</c:v>
                </c:pt>
                <c:pt idx="29" formatCode="0.00">
                  <c:v>4.2108850373605504</c:v>
                </c:pt>
                <c:pt idx="30" formatCode="0.00">
                  <c:v>4.3787892965426201</c:v>
                </c:pt>
                <c:pt idx="31" formatCode="0.00">
                  <c:v>4.54845906097722</c:v>
                </c:pt>
                <c:pt idx="32" formatCode="0.00">
                  <c:v>4.7199228118826504</c:v>
                </c:pt>
                <c:pt idx="33" formatCode="0.00">
                  <c:v>4.8932101224573801</c:v>
                </c:pt>
                <c:pt idx="34" formatCode="0.00">
                  <c:v>5.0683506963640603</c:v>
                </c:pt>
                <c:pt idx="35" formatCode="0.00">
                  <c:v>5.2453750204303402</c:v>
                </c:pt>
                <c:pt idx="36" formatCode="0.00">
                  <c:v>5.4243146287666004</c:v>
                </c:pt>
                <c:pt idx="37" formatCode="0.00">
                  <c:v>5.6052011943733904</c:v>
                </c:pt>
                <c:pt idx="38" formatCode="0.00">
                  <c:v>5.7880674561681698</c:v>
                </c:pt>
                <c:pt idx="39" formatCode="0.00">
                  <c:v>5.9729470172758097</c:v>
                </c:pt>
                <c:pt idx="40" formatCode="0.00">
                  <c:v>6.1598737265770396</c:v>
                </c:pt>
                <c:pt idx="41" formatCode="0.00">
                  <c:v>6.3488828067396499</c:v>
                </c:pt>
                <c:pt idx="42" formatCode="0.00">
                  <c:v>6.5400100111936199</c:v>
                </c:pt>
                <c:pt idx="43" formatCode="0.00">
                  <c:v>6.73329173696174</c:v>
                </c:pt>
                <c:pt idx="44" formatCode="0.00">
                  <c:v>6.9287657812242696</c:v>
                </c:pt>
                <c:pt idx="45" formatCode="0.00">
                  <c:v>7.1264702271253197</c:v>
                </c:pt>
                <c:pt idx="46" formatCode="0.00">
                  <c:v>7.3264444686238299</c:v>
                </c:pt>
                <c:pt idx="47" formatCode="0.00">
                  <c:v>7.5287288126348102</c:v>
                </c:pt>
                <c:pt idx="48" formatCode="0.00">
                  <c:v>7.7333641893848899</c:v>
                </c:pt>
                <c:pt idx="49" formatCode="0.00">
                  <c:v>7.9403931232550304</c:v>
                </c:pt>
                <c:pt idx="50" formatCode="0.00">
                  <c:v>8.1498585550426998</c:v>
                </c:pt>
                <c:pt idx="51" formatCode="0.00">
                  <c:v>8.3618049668380099</c:v>
                </c:pt>
                <c:pt idx="52" formatCode="0.00">
                  <c:v>8.5762777357744895</c:v>
                </c:pt>
                <c:pt idx="53" formatCode="0.00">
                  <c:v>8.7933232916463595</c:v>
                </c:pt>
                <c:pt idx="54" formatCode="0.00">
                  <c:v>9.0129895926554209</c:v>
                </c:pt>
                <c:pt idx="55" formatCode="0.00">
                  <c:v>9.2353252817875209</c:v>
                </c:pt>
                <c:pt idx="56" formatCode="0.00">
                  <c:v>9.46038089124451</c:v>
                </c:pt>
                <c:pt idx="57" formatCode="0.00">
                  <c:v>9.6882076293194004</c:v>
                </c:pt>
                <c:pt idx="58" formatCode="0.00">
                  <c:v>9.9188586160763901</c:v>
                </c:pt>
                <c:pt idx="59" formatCode="0.00">
                  <c:v>10.1523879142892</c:v>
                </c:pt>
                <c:pt idx="60" formatCode="0.00">
                  <c:v>10.3888513692314</c:v>
                </c:pt>
                <c:pt idx="61" formatCode="0.00">
                  <c:v>10.6283061070047</c:v>
                </c:pt>
                <c:pt idx="62" formatCode="0.00">
                  <c:v>10.870810929361999</c:v>
                </c:pt>
                <c:pt idx="63" formatCode="0.00">
                  <c:v>11.1164262111425</c:v>
                </c:pt>
                <c:pt idx="64" formatCode="0.00">
                  <c:v>11.3652139877025</c:v>
                </c:pt>
                <c:pt idx="65" formatCode="0.00">
                  <c:v>11.6172380797145</c:v>
                </c:pt>
                <c:pt idx="66" formatCode="0.00">
                  <c:v>11.872564060904001</c:v>
                </c:pt>
                <c:pt idx="67" formatCode="0.00">
                  <c:v>12.131259422380801</c:v>
                </c:pt>
                <c:pt idx="68" formatCode="0.00">
                  <c:v>12.393393608871101</c:v>
                </c:pt>
                <c:pt idx="69" formatCode="0.00">
                  <c:v>12.6590380410011</c:v>
                </c:pt>
                <c:pt idx="70" formatCode="0.00">
                  <c:v>12.928266397177699</c:v>
                </c:pt>
                <c:pt idx="71" formatCode="0.00">
                  <c:v>13.201154331557399</c:v>
                </c:pt>
                <c:pt idx="72" formatCode="0.00">
                  <c:v>13.4777801390244</c:v>
                </c:pt>
                <c:pt idx="73" formatCode="0.00">
                  <c:v>13.758224092155301</c:v>
                </c:pt>
                <c:pt idx="74" formatCode="0.00">
                  <c:v>14.042569468665301</c:v>
                </c:pt>
                <c:pt idx="75" formatCode="0.00">
                  <c:v>14.3309016935395</c:v>
                </c:pt>
                <c:pt idx="76" formatCode="0.00">
                  <c:v>14.6233093484351</c:v>
                </c:pt>
                <c:pt idx="77" formatCode="0.00">
                  <c:v>14.919883676615701</c:v>
                </c:pt>
                <c:pt idx="78" formatCode="0.00">
                  <c:v>15.220718947758799</c:v>
                </c:pt>
                <c:pt idx="79" formatCode="0.00">
                  <c:v>15.525912851260699</c:v>
                </c:pt>
                <c:pt idx="80" formatCode="0.00">
                  <c:v>15.835566049088801</c:v>
                </c:pt>
                <c:pt idx="81" formatCode="0.00">
                  <c:v>16.149783105256699</c:v>
                </c:pt>
                <c:pt idx="82" formatCode="0.00">
                  <c:v>16.4686721400941</c:v>
                </c:pt>
                <c:pt idx="83" formatCode="0.00">
                  <c:v>16.792345087006002</c:v>
                </c:pt>
                <c:pt idx="84" formatCode="0.00">
                  <c:v>17.1209183633603</c:v>
                </c:pt>
                <c:pt idx="85" formatCode="0.00">
                  <c:v>17.454512547957702</c:v>
                </c:pt>
                <c:pt idx="86" formatCode="0.00">
                  <c:v>17.793252905143099</c:v>
                </c:pt>
                <c:pt idx="87" formatCode="0.00">
                  <c:v>18.137269930882599</c:v>
                </c:pt>
                <c:pt idx="88" formatCode="0.00">
                  <c:v>18.486699245255199</c:v>
                </c:pt>
                <c:pt idx="89" formatCode="0.00">
                  <c:v>18.841682096552201</c:v>
                </c:pt>
                <c:pt idx="90" formatCode="0.00">
                  <c:v>19.202366060710201</c:v>
                </c:pt>
                <c:pt idx="91" formatCode="0.00">
                  <c:v>19.5689051565138</c:v>
                </c:pt>
                <c:pt idx="92" formatCode="0.00">
                  <c:v>19.941460314383399</c:v>
                </c:pt>
                <c:pt idx="93" formatCode="0.00">
                  <c:v>20.3202001449603</c:v>
                </c:pt>
                <c:pt idx="94" formatCode="0.00">
                  <c:v>20.7053015627504</c:v>
                </c:pt>
                <c:pt idx="95" formatCode="0.00">
                  <c:v>21.096950294896899</c:v>
                </c:pt>
                <c:pt idx="96" formatCode="0.00">
                  <c:v>21.4953416718214</c:v>
                </c:pt>
                <c:pt idx="97" formatCode="0.00">
                  <c:v>21.900681553641501</c:v>
                </c:pt>
                <c:pt idx="98" formatCode="0.00">
                  <c:v>22.3131873924007</c:v>
                </c:pt>
                <c:pt idx="99" formatCode="0.00">
                  <c:v>22.7330891968755</c:v>
                </c:pt>
                <c:pt idx="100" formatCode="0.00">
                  <c:v>23.1606307329704</c:v>
                </c:pt>
                <c:pt idx="101" formatCode="0.00">
                  <c:v>23.5960708931154</c:v>
                </c:pt>
                <c:pt idx="102" formatCode="0.00">
                  <c:v>24.039685217400301</c:v>
                </c:pt>
                <c:pt idx="103" formatCode="0.00">
                  <c:v>24.491767582385801</c:v>
                </c:pt>
                <c:pt idx="104" formatCode="0.00">
                  <c:v>24.952632059405499</c:v>
                </c:pt>
                <c:pt idx="105" formatCode="0.00">
                  <c:v>25.422614935281501</c:v>
                </c:pt>
                <c:pt idx="106" formatCode="0.00">
                  <c:v>25.9020769000516</c:v>
                </c:pt>
                <c:pt idx="107" formatCode="0.00">
                  <c:v>26.391405392581898</c:v>
                </c:pt>
                <c:pt idx="108" formatCode="0.00">
                  <c:v>26.891017058544399</c:v>
                </c:pt>
                <c:pt idx="109" formatCode="0.00">
                  <c:v>27.401360282212401</c:v>
                </c:pt>
                <c:pt idx="110" formatCode="0.00">
                  <c:v>27.922917668337199</c:v>
                </c:pt>
                <c:pt idx="111" formatCode="0.00">
                  <c:v>28.456208400643099</c:v>
                </c:pt>
                <c:pt idx="112" formatCode="0.00">
                  <c:v>29.0017902958317</c:v>
                </c:pt>
                <c:pt idx="113" formatCode="0.00">
                  <c:v>29.560261416186201</c:v>
                </c:pt>
                <c:pt idx="114" formatCode="0.00">
                  <c:v>30.132261058368599</c:v>
                </c:pt>
                <c:pt idx="115" formatCode="0.00">
                  <c:v>30.7184698836191</c:v>
                </c:pt>
                <c:pt idx="116" formatCode="0.00">
                  <c:v>31.319609080236201</c:v>
                </c:pt>
                <c:pt idx="117" formatCode="0.00">
                  <c:v>31.936438497763699</c:v>
                </c:pt>
                <c:pt idx="118" formatCode="0.00">
                  <c:v>32.569753818869998</c:v>
                </c:pt>
                <c:pt idx="119" formatCode="0.00">
                  <c:v>33.220383073625598</c:v>
                </c:pt>
                <c:pt idx="120" formatCode="0.00">
                  <c:v>33.889182638075098</c:v>
                </c:pt>
                <c:pt idx="121" formatCode="0.00">
                  <c:v>34.577033216022798</c:v>
                </c:pt>
                <c:pt idx="122" formatCode="0.00">
                  <c:v>35.2848366658068</c:v>
                </c:pt>
                <c:pt idx="123" formatCode="0.00">
                  <c:v>36.0135138982412</c:v>
                </c:pt>
                <c:pt idx="124" formatCode="0.00">
                  <c:v>36.764004229535502</c:v>
                </c:pt>
                <c:pt idx="125" formatCode="0.00">
                  <c:v>37.537266832747797</c:v>
                </c:pt>
                <c:pt idx="126" formatCode="0.00">
                  <c:v>38.334283722726902</c:v>
                </c:pt>
                <c:pt idx="127" formatCode="0.00">
                  <c:v>39.156064782477102</c:v>
                </c:pt>
                <c:pt idx="128" formatCode="0.00">
                  <c:v>40.003653964992701</c:v>
                </c:pt>
                <c:pt idx="129" formatCode="0.00">
                  <c:v>40.878136682494002</c:v>
                </c:pt>
                <c:pt idx="130" formatCode="0.00">
                  <c:v>41.7806480002548</c:v>
                </c:pt>
                <c:pt idx="131" formatCode="0.00">
                  <c:v>42.712381173541303</c:v>
                </c:pt>
                <c:pt idx="132" formatCode="0.00">
                  <c:v>43.674596491425</c:v>
                </c:pt>
                <c:pt idx="133" formatCode="0.00">
                  <c:v>44.668630284532199</c:v>
                </c:pt>
                <c:pt idx="134" formatCode="0.00">
                  <c:v>45.695904061957698</c:v>
                </c:pt>
                <c:pt idx="135" formatCode="0.00">
                  <c:v>46.757933803849397</c:v>
                </c:pt>
                <c:pt idx="136" formatCode="0.00">
                  <c:v>47.8563395515827</c:v>
                </c:pt>
                <c:pt idx="137" formatCode="0.00">
                  <c:v>48.992855336758403</c:v>
                </c:pt>
                <c:pt idx="138" formatCode="0.00">
                  <c:v>50.169334656582002</c:v>
                </c:pt>
                <c:pt idx="139" formatCode="0.00">
                  <c:v>51.387701178926797</c:v>
                </c:pt>
                <c:pt idx="140" formatCode="0.00">
                  <c:v>52.650222520749502</c:v>
                </c:pt>
                <c:pt idx="141" formatCode="0.00">
                  <c:v>53.959253328950403</c:v>
                </c:pt>
                <c:pt idx="142" formatCode="0.00">
                  <c:v>55.3171497930241</c:v>
                </c:pt>
                <c:pt idx="143" formatCode="0.00">
                  <c:v>56.726497165998197</c:v>
                </c:pt>
                <c:pt idx="144" formatCode="0.00">
                  <c:v>58.1903504357076</c:v>
                </c:pt>
                <c:pt idx="145" formatCode="0.00">
                  <c:v>59.711822198858897</c:v>
                </c:pt>
                <c:pt idx="146" formatCode="0.00">
                  <c:v>61.2941060869965</c:v>
                </c:pt>
                <c:pt idx="147" formatCode="0.00">
                  <c:v>62.940966768452</c:v>
                </c:pt>
                <c:pt idx="148" formatCode="0.00">
                  <c:v>64.6564143422342</c:v>
                </c:pt>
                <c:pt idx="149" formatCode="0.00">
                  <c:v>66.444553343589504</c:v>
                </c:pt>
                <c:pt idx="150" formatCode="0.00">
                  <c:v>68.310169160767302</c:v>
                </c:pt>
                <c:pt idx="151" formatCode="0.00">
                  <c:v>70.258348912461003</c:v>
                </c:pt>
                <c:pt idx="152" formatCode="0.00">
                  <c:v>72.294485404330302</c:v>
                </c:pt>
                <c:pt idx="153" formatCode="0.00">
                  <c:v>74.424799917515799</c:v>
                </c:pt>
                <c:pt idx="154" formatCode="0.00">
                  <c:v>76.655753370505394</c:v>
                </c:pt>
                <c:pt idx="155" formatCode="0.00">
                  <c:v>78.994713659732597</c:v>
                </c:pt>
                <c:pt idx="156" formatCode="0.00">
                  <c:v>81.449589660341303</c:v>
                </c:pt>
                <c:pt idx="157" formatCode="0.00">
                  <c:v>84.0292172058071</c:v>
                </c:pt>
                <c:pt idx="158" formatCode="0.00">
                  <c:v>86.743258060979798</c:v>
                </c:pt>
                <c:pt idx="159" formatCode="0.00">
                  <c:v>89.602518562216503</c:v>
                </c:pt>
                <c:pt idx="160" formatCode="0.00">
                  <c:v>92.618840753680203</c:v>
                </c:pt>
                <c:pt idx="161" formatCode="0.00">
                  <c:v>95.805593939181094</c:v>
                </c:pt>
                <c:pt idx="162" formatCode="0.00">
                  <c:v>99.177531434906697</c:v>
                </c:pt>
                <c:pt idx="163" formatCode="0.00">
                  <c:v>102.75124551824101</c:v>
                </c:pt>
                <c:pt idx="164" formatCode="0.00">
                  <c:v>106.545436730869</c:v>
                </c:pt>
                <c:pt idx="165" formatCode="0.00">
                  <c:v>110.581045724737</c:v>
                </c:pt>
                <c:pt idx="166" formatCode="0.00">
                  <c:v>114.88189800871</c:v>
                </c:pt>
                <c:pt idx="167" formatCode="0.00">
                  <c:v>119.47506417017</c:v>
                </c:pt>
                <c:pt idx="168" formatCode="0.00">
                  <c:v>124.38812654563699</c:v>
                </c:pt>
                <c:pt idx="169" formatCode="0.00">
                  <c:v>129.648667471632</c:v>
                </c:pt>
                <c:pt idx="170" formatCode="0.00">
                  <c:v>135.28426928467101</c:v>
                </c:pt>
                <c:pt idx="171" formatCode="0.00">
                  <c:v>141.322514321277</c:v>
                </c:pt>
                <c:pt idx="172" formatCode="0.00">
                  <c:v>147.79098491796501</c:v>
                </c:pt>
                <c:pt idx="173" formatCode="0.00">
                  <c:v>154.71726341125799</c:v>
                </c:pt>
                <c:pt idx="174" formatCode="0.00">
                  <c:v>162.12893213767299</c:v>
                </c:pt>
                <c:pt idx="175" formatCode="0.00">
                  <c:v>170.05357343373001</c:v>
                </c:pt>
                <c:pt idx="176" formatCode="0.00">
                  <c:v>178.51876963594799</c:v>
                </c:pt>
                <c:pt idx="177" formatCode="0.00">
                  <c:v>187.552103080846</c:v>
                </c:pt>
                <c:pt idx="178" formatCode="0.00">
                  <c:v>197.18115610494399</c:v>
                </c:pt>
                <c:pt idx="179" formatCode="0.00">
                  <c:v>207.43351104476</c:v>
                </c:pt>
                <c:pt idx="180" formatCode="0.00">
                  <c:v>218.336750236814</c:v>
                </c:pt>
                <c:pt idx="181" formatCode="0.00">
                  <c:v>229.918456017626</c:v>
                </c:pt>
                <c:pt idx="182" formatCode="0.00">
                  <c:v>242.20621072371301</c:v>
                </c:pt>
                <c:pt idx="183" formatCode="0.00">
                  <c:v>255.22759669159601</c:v>
                </c:pt>
                <c:pt idx="184" formatCode="0.00">
                  <c:v>269.01019625779401</c:v>
                </c:pt>
                <c:pt idx="185" formatCode="0.00">
                  <c:v>283.58159175882599</c:v>
                </c:pt>
                <c:pt idx="186" formatCode="0.00">
                  <c:v>298.969365531211</c:v>
                </c:pt>
                <c:pt idx="187" formatCode="0.00">
                  <c:v>315.20109991146899</c:v>
                </c:pt>
                <c:pt idx="188" formatCode="0.00">
                  <c:v>332.304377236118</c:v>
                </c:pt>
                <c:pt idx="189" formatCode="0.00">
                  <c:v>350.30677984167801</c:v>
                </c:pt>
                <c:pt idx="190" formatCode="0.00">
                  <c:v>369.23589006466699</c:v>
                </c:pt>
                <c:pt idx="191" formatCode="0.00">
                  <c:v>389.11929024160702</c:v>
                </c:pt>
                <c:pt idx="192" formatCode="0.00">
                  <c:v>409.98456270901403</c:v>
                </c:pt>
                <c:pt idx="193" formatCode="0.00">
                  <c:v>431.85928980340901</c:v>
                </c:pt>
                <c:pt idx="194" formatCode="0.00">
                  <c:v>454.771053861312</c:v>
                </c:pt>
                <c:pt idx="195" formatCode="0.00">
                  <c:v>478.74743721923898</c:v>
                </c:pt>
                <c:pt idx="196" formatCode="0.00">
                  <c:v>503.81602221371298</c:v>
                </c:pt>
                <c:pt idx="197" formatCode="0.00">
                  <c:v>530.00439118125098</c:v>
                </c:pt>
                <c:pt idx="198" formatCode="0.00">
                  <c:v>557.34012645837197</c:v>
                </c:pt>
                <c:pt idx="199" formatCode="0.00">
                  <c:v>585.85081038159694</c:v>
                </c:pt>
              </c:numCache>
            </c:numRef>
          </c:yVal>
          <c:smooth val="0"/>
        </c:ser>
        <c:ser>
          <c:idx val="3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0.75449317105018399</c:v>
                </c:pt>
                <c:pt idx="2">
                  <c:v>1.50898634210037</c:v>
                </c:pt>
                <c:pt idx="3">
                  <c:v>2.2634795131505498</c:v>
                </c:pt>
                <c:pt idx="4">
                  <c:v>3.0179726842007399</c:v>
                </c:pt>
                <c:pt idx="5">
                  <c:v>3.7724658552509198</c:v>
                </c:pt>
                <c:pt idx="6">
                  <c:v>4.5269590263010997</c:v>
                </c:pt>
                <c:pt idx="7">
                  <c:v>5.2814521973512898</c:v>
                </c:pt>
                <c:pt idx="8">
                  <c:v>6.0359453684014701</c:v>
                </c:pt>
                <c:pt idx="9">
                  <c:v>6.7904385394516602</c:v>
                </c:pt>
                <c:pt idx="10">
                  <c:v>7.5449317105018396</c:v>
                </c:pt>
                <c:pt idx="11">
                  <c:v>8.2994248815520208</c:v>
                </c:pt>
                <c:pt idx="12">
                  <c:v>9.0539180526022101</c:v>
                </c:pt>
                <c:pt idx="13">
                  <c:v>9.8084112236523904</c:v>
                </c:pt>
                <c:pt idx="14">
                  <c:v>10.562904394702599</c:v>
                </c:pt>
                <c:pt idx="15">
                  <c:v>11.317397565752801</c:v>
                </c:pt>
                <c:pt idx="16">
                  <c:v>12.071890736802899</c:v>
                </c:pt>
                <c:pt idx="17">
                  <c:v>12.826383907853099</c:v>
                </c:pt>
                <c:pt idx="18">
                  <c:v>13.580877078903301</c:v>
                </c:pt>
                <c:pt idx="19">
                  <c:v>14.335370249953501</c:v>
                </c:pt>
                <c:pt idx="20">
                  <c:v>15.089863421003701</c:v>
                </c:pt>
                <c:pt idx="21">
                  <c:v>15.8443565920539</c:v>
                </c:pt>
                <c:pt idx="22">
                  <c:v>16.598849763104099</c:v>
                </c:pt>
                <c:pt idx="23">
                  <c:v>17.353342934154199</c:v>
                </c:pt>
                <c:pt idx="24">
                  <c:v>18.107836105204399</c:v>
                </c:pt>
                <c:pt idx="25">
                  <c:v>18.862329276254599</c:v>
                </c:pt>
                <c:pt idx="26">
                  <c:v>19.616822447304799</c:v>
                </c:pt>
                <c:pt idx="27">
                  <c:v>20.371315618354998</c:v>
                </c:pt>
                <c:pt idx="28">
                  <c:v>21.125808789405198</c:v>
                </c:pt>
                <c:pt idx="29">
                  <c:v>21.880301960455299</c:v>
                </c:pt>
                <c:pt idx="30">
                  <c:v>22.634795131505498</c:v>
                </c:pt>
                <c:pt idx="31">
                  <c:v>23.389288302555698</c:v>
                </c:pt>
                <c:pt idx="32">
                  <c:v>24.143781473605902</c:v>
                </c:pt>
                <c:pt idx="33">
                  <c:v>24.898274644656102</c:v>
                </c:pt>
                <c:pt idx="34">
                  <c:v>25.652767815706301</c:v>
                </c:pt>
                <c:pt idx="35">
                  <c:v>26.407260986756398</c:v>
                </c:pt>
                <c:pt idx="36">
                  <c:v>27.161754157806602</c:v>
                </c:pt>
                <c:pt idx="37">
                  <c:v>27.916247328856802</c:v>
                </c:pt>
                <c:pt idx="38">
                  <c:v>28.670740499907001</c:v>
                </c:pt>
                <c:pt idx="39">
                  <c:v>29.425233670957201</c:v>
                </c:pt>
                <c:pt idx="40">
                  <c:v>30.179726842007401</c:v>
                </c:pt>
                <c:pt idx="41">
                  <c:v>30.934220013057502</c:v>
                </c:pt>
                <c:pt idx="42">
                  <c:v>31.688713184107701</c:v>
                </c:pt>
                <c:pt idx="43">
                  <c:v>32.443206355157898</c:v>
                </c:pt>
                <c:pt idx="44">
                  <c:v>33.197699526208098</c:v>
                </c:pt>
                <c:pt idx="45">
                  <c:v>33.952192697258297</c:v>
                </c:pt>
                <c:pt idx="46">
                  <c:v>34.706685868308497</c:v>
                </c:pt>
                <c:pt idx="47">
                  <c:v>35.461179039358697</c:v>
                </c:pt>
                <c:pt idx="48">
                  <c:v>36.215672210408798</c:v>
                </c:pt>
                <c:pt idx="49">
                  <c:v>36.970165381458997</c:v>
                </c:pt>
                <c:pt idx="50">
                  <c:v>37.724658552509197</c:v>
                </c:pt>
                <c:pt idx="51">
                  <c:v>38.479151723559397</c:v>
                </c:pt>
                <c:pt idx="52">
                  <c:v>39.233644894609597</c:v>
                </c:pt>
                <c:pt idx="53">
                  <c:v>39.988138065659797</c:v>
                </c:pt>
                <c:pt idx="54">
                  <c:v>40.742631236709897</c:v>
                </c:pt>
                <c:pt idx="55">
                  <c:v>41.497124407760097</c:v>
                </c:pt>
                <c:pt idx="56">
                  <c:v>42.251617578810297</c:v>
                </c:pt>
                <c:pt idx="57">
                  <c:v>43.006110749860497</c:v>
                </c:pt>
                <c:pt idx="58">
                  <c:v>43.760603920910697</c:v>
                </c:pt>
                <c:pt idx="59">
                  <c:v>44.515097091960897</c:v>
                </c:pt>
                <c:pt idx="60">
                  <c:v>45.269590263010997</c:v>
                </c:pt>
                <c:pt idx="61">
                  <c:v>46.024083434061197</c:v>
                </c:pt>
                <c:pt idx="62">
                  <c:v>46.778576605111397</c:v>
                </c:pt>
                <c:pt idx="63">
                  <c:v>47.533069776161597</c:v>
                </c:pt>
                <c:pt idx="64">
                  <c:v>48.287562947211804</c:v>
                </c:pt>
                <c:pt idx="65">
                  <c:v>49.042056118262003</c:v>
                </c:pt>
                <c:pt idx="66">
                  <c:v>49.796549289312097</c:v>
                </c:pt>
                <c:pt idx="67">
                  <c:v>50.551042460362297</c:v>
                </c:pt>
                <c:pt idx="68">
                  <c:v>51.305535631412504</c:v>
                </c:pt>
                <c:pt idx="69">
                  <c:v>52.060028802462703</c:v>
                </c:pt>
                <c:pt idx="70">
                  <c:v>52.814521973512903</c:v>
                </c:pt>
                <c:pt idx="71">
                  <c:v>53.569015144563103</c:v>
                </c:pt>
                <c:pt idx="72">
                  <c:v>54.323508315613203</c:v>
                </c:pt>
                <c:pt idx="73">
                  <c:v>55.078001486663403</c:v>
                </c:pt>
                <c:pt idx="74">
                  <c:v>55.832494657713603</c:v>
                </c:pt>
                <c:pt idx="75">
                  <c:v>56.586987828763803</c:v>
                </c:pt>
                <c:pt idx="76">
                  <c:v>57.341480999814003</c:v>
                </c:pt>
                <c:pt idx="77">
                  <c:v>58.095974170864203</c:v>
                </c:pt>
                <c:pt idx="78">
                  <c:v>58.850467341914303</c:v>
                </c:pt>
                <c:pt idx="79">
                  <c:v>59.604960512964503</c:v>
                </c:pt>
                <c:pt idx="80">
                  <c:v>60.359453684014703</c:v>
                </c:pt>
                <c:pt idx="81">
                  <c:v>61.113946855064903</c:v>
                </c:pt>
                <c:pt idx="82">
                  <c:v>61.868440026115103</c:v>
                </c:pt>
                <c:pt idx="83">
                  <c:v>62.622933197165302</c:v>
                </c:pt>
                <c:pt idx="84">
                  <c:v>63.377426368215502</c:v>
                </c:pt>
                <c:pt idx="85">
                  <c:v>64.131919539265596</c:v>
                </c:pt>
                <c:pt idx="86">
                  <c:v>64.886412710315795</c:v>
                </c:pt>
                <c:pt idx="87">
                  <c:v>65.640905881365995</c:v>
                </c:pt>
                <c:pt idx="88">
                  <c:v>66.395399052416195</c:v>
                </c:pt>
                <c:pt idx="89">
                  <c:v>67.149892223466395</c:v>
                </c:pt>
                <c:pt idx="90">
                  <c:v>67.904385394516595</c:v>
                </c:pt>
                <c:pt idx="91">
                  <c:v>68.658878565566695</c:v>
                </c:pt>
                <c:pt idx="92">
                  <c:v>69.413371736616895</c:v>
                </c:pt>
                <c:pt idx="93">
                  <c:v>70.167864907667095</c:v>
                </c:pt>
                <c:pt idx="94">
                  <c:v>70.922358078717295</c:v>
                </c:pt>
                <c:pt idx="95">
                  <c:v>71.676851249767495</c:v>
                </c:pt>
                <c:pt idx="96">
                  <c:v>72.431344420817695</c:v>
                </c:pt>
                <c:pt idx="97">
                  <c:v>73.185837591867895</c:v>
                </c:pt>
                <c:pt idx="98">
                  <c:v>73.940330762917995</c:v>
                </c:pt>
                <c:pt idx="99">
                  <c:v>74.694823933968195</c:v>
                </c:pt>
                <c:pt idx="100">
                  <c:v>75.449317105018395</c:v>
                </c:pt>
                <c:pt idx="101">
                  <c:v>76.203810276068594</c:v>
                </c:pt>
                <c:pt idx="102">
                  <c:v>76.958303447118794</c:v>
                </c:pt>
                <c:pt idx="103">
                  <c:v>77.712796618168994</c:v>
                </c:pt>
                <c:pt idx="104">
                  <c:v>78.467289789219095</c:v>
                </c:pt>
                <c:pt idx="105">
                  <c:v>79.221782960269294</c:v>
                </c:pt>
                <c:pt idx="106">
                  <c:v>79.976276131319494</c:v>
                </c:pt>
                <c:pt idx="107">
                  <c:v>80.730769302369694</c:v>
                </c:pt>
                <c:pt idx="108">
                  <c:v>81.485262473419894</c:v>
                </c:pt>
                <c:pt idx="109">
                  <c:v>82.239755644470094</c:v>
                </c:pt>
                <c:pt idx="110">
                  <c:v>82.994248815520194</c:v>
                </c:pt>
                <c:pt idx="111">
                  <c:v>83.748741986570394</c:v>
                </c:pt>
                <c:pt idx="112">
                  <c:v>84.503235157620594</c:v>
                </c:pt>
                <c:pt idx="113">
                  <c:v>85.257728328670794</c:v>
                </c:pt>
                <c:pt idx="114">
                  <c:v>86.012221499720994</c:v>
                </c:pt>
                <c:pt idx="115">
                  <c:v>86.766714670771194</c:v>
                </c:pt>
                <c:pt idx="116">
                  <c:v>87.521207841821393</c:v>
                </c:pt>
                <c:pt idx="117">
                  <c:v>88.275701012871494</c:v>
                </c:pt>
                <c:pt idx="118">
                  <c:v>89.030194183921694</c:v>
                </c:pt>
                <c:pt idx="119">
                  <c:v>89.784687354971894</c:v>
                </c:pt>
                <c:pt idx="120">
                  <c:v>90.539180526022093</c:v>
                </c:pt>
                <c:pt idx="121">
                  <c:v>91.293673697072293</c:v>
                </c:pt>
                <c:pt idx="122">
                  <c:v>92.048166868122493</c:v>
                </c:pt>
                <c:pt idx="123">
                  <c:v>92.802660039172594</c:v>
                </c:pt>
                <c:pt idx="124">
                  <c:v>93.557153210222793</c:v>
                </c:pt>
                <c:pt idx="125">
                  <c:v>94.311646381272993</c:v>
                </c:pt>
                <c:pt idx="126">
                  <c:v>95.066139552323193</c:v>
                </c:pt>
                <c:pt idx="127">
                  <c:v>95.820632723373393</c:v>
                </c:pt>
                <c:pt idx="128">
                  <c:v>96.575125894423607</c:v>
                </c:pt>
                <c:pt idx="129">
                  <c:v>97.329619065473693</c:v>
                </c:pt>
                <c:pt idx="130">
                  <c:v>98.084112236523893</c:v>
                </c:pt>
                <c:pt idx="131">
                  <c:v>98.838605407574093</c:v>
                </c:pt>
                <c:pt idx="132">
                  <c:v>99.593098578624307</c:v>
                </c:pt>
                <c:pt idx="133">
                  <c:v>100.347591749674</c:v>
                </c:pt>
                <c:pt idx="134">
                  <c:v>101.10208492072501</c:v>
                </c:pt>
                <c:pt idx="135">
                  <c:v>101.85657809177501</c:v>
                </c:pt>
                <c:pt idx="136">
                  <c:v>102.61107126282501</c:v>
                </c:pt>
                <c:pt idx="137">
                  <c:v>103.36556443387499</c:v>
                </c:pt>
                <c:pt idx="138">
                  <c:v>104.12005760492499</c:v>
                </c:pt>
                <c:pt idx="139">
                  <c:v>104.874550775976</c:v>
                </c:pt>
                <c:pt idx="140">
                  <c:v>105.62904394702601</c:v>
                </c:pt>
                <c:pt idx="141">
                  <c:v>106.38353711807601</c:v>
                </c:pt>
                <c:pt idx="142">
                  <c:v>107.13803028912599</c:v>
                </c:pt>
                <c:pt idx="143">
                  <c:v>107.89252346017599</c:v>
                </c:pt>
                <c:pt idx="144">
                  <c:v>108.64701663122599</c:v>
                </c:pt>
                <c:pt idx="145">
                  <c:v>109.401509802277</c:v>
                </c:pt>
                <c:pt idx="146">
                  <c:v>110.15600297332701</c:v>
                </c:pt>
                <c:pt idx="147">
                  <c:v>110.91049614437701</c:v>
                </c:pt>
                <c:pt idx="148">
                  <c:v>111.66498931542699</c:v>
                </c:pt>
                <c:pt idx="149">
                  <c:v>112.41948248647699</c:v>
                </c:pt>
                <c:pt idx="150">
                  <c:v>113.173975657528</c:v>
                </c:pt>
                <c:pt idx="151">
                  <c:v>113.928468828578</c:v>
                </c:pt>
                <c:pt idx="152">
                  <c:v>114.68296199962801</c:v>
                </c:pt>
                <c:pt idx="153">
                  <c:v>115.43745517067801</c:v>
                </c:pt>
                <c:pt idx="154">
                  <c:v>116.19194834172799</c:v>
                </c:pt>
                <c:pt idx="155">
                  <c:v>116.946441512779</c:v>
                </c:pt>
                <c:pt idx="156">
                  <c:v>117.700934683829</c:v>
                </c:pt>
                <c:pt idx="157">
                  <c:v>118.45542785487901</c:v>
                </c:pt>
                <c:pt idx="158">
                  <c:v>119.20992102592901</c:v>
                </c:pt>
                <c:pt idx="159">
                  <c:v>119.96441419697901</c:v>
                </c:pt>
                <c:pt idx="160">
                  <c:v>120.71890736802899</c:v>
                </c:pt>
                <c:pt idx="161">
                  <c:v>121.47340053908</c:v>
                </c:pt>
                <c:pt idx="162">
                  <c:v>122.22789371013</c:v>
                </c:pt>
                <c:pt idx="163">
                  <c:v>122.98238688118001</c:v>
                </c:pt>
                <c:pt idx="164">
                  <c:v>123.73688005223001</c:v>
                </c:pt>
                <c:pt idx="165">
                  <c:v>124.49137322327999</c:v>
                </c:pt>
                <c:pt idx="166">
                  <c:v>125.245866394331</c:v>
                </c:pt>
                <c:pt idx="167">
                  <c:v>126.000359565381</c:v>
                </c:pt>
                <c:pt idx="168">
                  <c:v>126.754852736431</c:v>
                </c:pt>
                <c:pt idx="169">
                  <c:v>127.50934590748101</c:v>
                </c:pt>
                <c:pt idx="170">
                  <c:v>128.26383907853099</c:v>
                </c:pt>
                <c:pt idx="171">
                  <c:v>129.01833224958099</c:v>
                </c:pt>
                <c:pt idx="172">
                  <c:v>129.77282542063199</c:v>
                </c:pt>
                <c:pt idx="173">
                  <c:v>130.52731859168199</c:v>
                </c:pt>
                <c:pt idx="174">
                  <c:v>131.28181176273199</c:v>
                </c:pt>
                <c:pt idx="175">
                  <c:v>132.03630493378199</c:v>
                </c:pt>
                <c:pt idx="176">
                  <c:v>132.79079810483199</c:v>
                </c:pt>
                <c:pt idx="177">
                  <c:v>133.54529127588299</c:v>
                </c:pt>
                <c:pt idx="178">
                  <c:v>134.29978444693299</c:v>
                </c:pt>
                <c:pt idx="179">
                  <c:v>135.05427761798299</c:v>
                </c:pt>
                <c:pt idx="180">
                  <c:v>135.80877078903299</c:v>
                </c:pt>
                <c:pt idx="181">
                  <c:v>136.56326396008299</c:v>
                </c:pt>
                <c:pt idx="182">
                  <c:v>137.31775713113299</c:v>
                </c:pt>
                <c:pt idx="183">
                  <c:v>138.07225030218399</c:v>
                </c:pt>
                <c:pt idx="184">
                  <c:v>138.82674347323399</c:v>
                </c:pt>
                <c:pt idx="185">
                  <c:v>139.58123664428399</c:v>
                </c:pt>
                <c:pt idx="186">
                  <c:v>140.33572981533399</c:v>
                </c:pt>
                <c:pt idx="187">
                  <c:v>141.09022298638399</c:v>
                </c:pt>
                <c:pt idx="188">
                  <c:v>141.84471615743499</c:v>
                </c:pt>
                <c:pt idx="189">
                  <c:v>142.59920932848499</c:v>
                </c:pt>
                <c:pt idx="190">
                  <c:v>143.35370249953499</c:v>
                </c:pt>
                <c:pt idx="191">
                  <c:v>144.10819567058499</c:v>
                </c:pt>
                <c:pt idx="192">
                  <c:v>144.86268884163499</c:v>
                </c:pt>
                <c:pt idx="193">
                  <c:v>145.61718201268599</c:v>
                </c:pt>
                <c:pt idx="194">
                  <c:v>146.37167518373599</c:v>
                </c:pt>
                <c:pt idx="195">
                  <c:v>147.12616835478599</c:v>
                </c:pt>
                <c:pt idx="196">
                  <c:v>147.88066152583599</c:v>
                </c:pt>
                <c:pt idx="197">
                  <c:v>148.63515469688599</c:v>
                </c:pt>
                <c:pt idx="198">
                  <c:v>149.38964786793599</c:v>
                </c:pt>
                <c:pt idx="199">
                  <c:v>150.14414103898699</c:v>
                </c:pt>
              </c:numCache>
            </c:numRef>
          </c:xVal>
          <c:yVal>
            <c:numRef>
              <c:f>'Scanner 2 - Monod'!$I$136:$I$335</c:f>
              <c:numCache>
                <c:formatCode>0.000</c:formatCode>
                <c:ptCount val="200"/>
                <c:pt idx="0" formatCode="0.00">
                  <c:v>-6.8396785631030799E-13</c:v>
                </c:pt>
                <c:pt idx="1">
                  <c:v>0.10882586597900799</c:v>
                </c:pt>
                <c:pt idx="2" formatCode="0.00">
                  <c:v>0.21875145254758999</c:v>
                </c:pt>
                <c:pt idx="3" formatCode="0.00">
                  <c:v>0.32979368203521098</c:v>
                </c:pt>
                <c:pt idx="4" formatCode="0.00">
                  <c:v>0.44196983876698798</c:v>
                </c:pt>
                <c:pt idx="5" formatCode="0.00">
                  <c:v>0.55529740891281898</c:v>
                </c:pt>
                <c:pt idx="6" formatCode="0.00">
                  <c:v>0.66979436308893303</c:v>
                </c:pt>
                <c:pt idx="7" formatCode="0.00">
                  <c:v>0.78547946398097201</c:v>
                </c:pt>
                <c:pt idx="8" formatCode="0.00">
                  <c:v>0.90237151276161698</c:v>
                </c:pt>
                <c:pt idx="9" formatCode="0.00">
                  <c:v>1.0204893121415901</c:v>
                </c:pt>
                <c:pt idx="10" formatCode="0.00">
                  <c:v>1.1398521401197399</c:v>
                </c:pt>
                <c:pt idx="11" formatCode="0.00">
                  <c:v>1.26048041993075</c:v>
                </c:pt>
                <c:pt idx="12" formatCode="0.00">
                  <c:v>1.3823947438244499</c:v>
                </c:pt>
                <c:pt idx="13" formatCode="0.00">
                  <c:v>1.50561570407968</c:v>
                </c:pt>
                <c:pt idx="14" formatCode="0.00">
                  <c:v>1.63016424770257</c:v>
                </c:pt>
                <c:pt idx="15" formatCode="0.00">
                  <c:v>1.75606256052385</c:v>
                </c:pt>
                <c:pt idx="16" formatCode="0.00">
                  <c:v>1.88333309864786</c:v>
                </c:pt>
                <c:pt idx="17" formatCode="0.00">
                  <c:v>2.0119983184454502</c:v>
                </c:pt>
                <c:pt idx="18" formatCode="0.00">
                  <c:v>2.1420811105381099</c:v>
                </c:pt>
                <c:pt idx="19" formatCode="0.00">
                  <c:v>2.2736056834142802</c:v>
                </c:pt>
                <c:pt idx="20" formatCode="0.00">
                  <c:v>2.4065964946288299</c:v>
                </c:pt>
                <c:pt idx="21" formatCode="0.00">
                  <c:v>2.5410780117220901</c:v>
                </c:pt>
                <c:pt idx="22" formatCode="0.00">
                  <c:v>2.677075448778</c:v>
                </c:pt>
                <c:pt idx="23" formatCode="0.00">
                  <c:v>2.81461527083765</c:v>
                </c:pt>
                <c:pt idx="24" formatCode="0.00">
                  <c:v>2.9537240623158798</c:v>
                </c:pt>
                <c:pt idx="25" formatCode="0.00">
                  <c:v>3.0944285209459799</c:v>
                </c:pt>
                <c:pt idx="26" formatCode="0.00">
                  <c:v>3.2367566466897002</c:v>
                </c:pt>
                <c:pt idx="27" formatCode="0.00">
                  <c:v>3.38073727254196</c:v>
                </c:pt>
                <c:pt idx="28" formatCode="0.00">
                  <c:v>3.52639924741371</c:v>
                </c:pt>
                <c:pt idx="29" formatCode="0.00">
                  <c:v>3.6737720689180602</c:v>
                </c:pt>
                <c:pt idx="30" formatCode="0.00">
                  <c:v>3.8228867642240401</c:v>
                </c:pt>
                <c:pt idx="31" formatCode="0.00">
                  <c:v>3.9737745808320799</c:v>
                </c:pt>
                <c:pt idx="32" formatCode="0.00">
                  <c:v>4.1264670065078901</c:v>
                </c:pt>
                <c:pt idx="33" formatCode="0.00">
                  <c:v>4.2809971564543101</c:v>
                </c:pt>
                <c:pt idx="34" formatCode="0.00">
                  <c:v>4.4373988210644901</c:v>
                </c:pt>
                <c:pt idx="35" formatCode="0.00">
                  <c:v>4.5957058914023703</c:v>
                </c:pt>
                <c:pt idx="36" formatCode="0.00">
                  <c:v>4.75595371425133</c:v>
                </c:pt>
                <c:pt idx="37" formatCode="0.00">
                  <c:v>4.9181787478872003</c:v>
                </c:pt>
                <c:pt idx="38" formatCode="0.00">
                  <c:v>5.0824175380718</c:v>
                </c:pt>
                <c:pt idx="39" formatCode="0.00">
                  <c:v>5.24870799542607</c:v>
                </c:pt>
                <c:pt idx="40" formatCode="0.00">
                  <c:v>5.41708939447388</c:v>
                </c:pt>
                <c:pt idx="41" formatCode="0.00">
                  <c:v>5.5876011362612203</c:v>
                </c:pt>
                <c:pt idx="42" formatCode="0.00">
                  <c:v>5.7602840846091397</c:v>
                </c:pt>
                <c:pt idx="43" formatCode="0.00">
                  <c:v>5.93518052036789</c:v>
                </c:pt>
                <c:pt idx="44" formatCode="0.00">
                  <c:v>6.1123329161977598</c:v>
                </c:pt>
                <c:pt idx="45" formatCode="0.00">
                  <c:v>6.2917855076062397</c:v>
                </c:pt>
                <c:pt idx="46" formatCode="0.00">
                  <c:v>6.4735837752274197</c:v>
                </c:pt>
                <c:pt idx="47" formatCode="0.00">
                  <c:v>6.6577735741462298</c:v>
                </c:pt>
                <c:pt idx="48" formatCode="0.00">
                  <c:v>6.8444029178822996</c:v>
                </c:pt>
                <c:pt idx="49" formatCode="0.00">
                  <c:v>7.0335206489649398</c:v>
                </c:pt>
                <c:pt idx="50" formatCode="0.00">
                  <c:v>7.2251765493629403</c:v>
                </c:pt>
                <c:pt idx="51" formatCode="0.00">
                  <c:v>7.4194226379524304</c:v>
                </c:pt>
                <c:pt idx="52" formatCode="0.00">
                  <c:v>7.61631138537446</c:v>
                </c:pt>
                <c:pt idx="53" formatCode="0.00">
                  <c:v>7.8158972210268702</c:v>
                </c:pt>
                <c:pt idx="54" formatCode="0.00">
                  <c:v>8.0182361264278903</c:v>
                </c:pt>
                <c:pt idx="55" formatCode="0.00">
                  <c:v>8.2233849547618902</c:v>
                </c:pt>
                <c:pt idx="56" formatCode="0.00">
                  <c:v>8.4314030994425195</c:v>
                </c:pt>
                <c:pt idx="57" formatCode="0.00">
                  <c:v>8.6423506438654503</c:v>
                </c:pt>
                <c:pt idx="58" formatCode="0.00">
                  <c:v>8.8562900001371307</c:v>
                </c:pt>
                <c:pt idx="59" formatCode="0.00">
                  <c:v>9.0732850831320793</c:v>
                </c:pt>
                <c:pt idx="60" formatCode="0.00">
                  <c:v>9.2934014000967498</c:v>
                </c:pt>
                <c:pt idx="61" formatCode="0.00">
                  <c:v>9.5167068722745896</c:v>
                </c:pt>
                <c:pt idx="62" formatCode="0.00">
                  <c:v>9.7432705335709997</c:v>
                </c:pt>
                <c:pt idx="63" formatCode="0.00">
                  <c:v>9.9731643248017505</c:v>
                </c:pt>
                <c:pt idx="64" formatCode="0.00">
                  <c:v>10.206461295339199</c:v>
                </c:pt>
                <c:pt idx="65" formatCode="0.00">
                  <c:v>10.443237488738101</c:v>
                </c:pt>
                <c:pt idx="66" formatCode="0.00">
                  <c:v>10.683570355189399</c:v>
                </c:pt>
                <c:pt idx="67" formatCode="0.00">
                  <c:v>10.9275402813029</c:v>
                </c:pt>
                <c:pt idx="68" formatCode="0.00">
                  <c:v>11.1752294033772</c:v>
                </c:pt>
                <c:pt idx="69" formatCode="0.00">
                  <c:v>11.426722794727199</c:v>
                </c:pt>
                <c:pt idx="70" formatCode="0.00">
                  <c:v>11.682107534624601</c:v>
                </c:pt>
                <c:pt idx="71" formatCode="0.00">
                  <c:v>11.9414737660534</c:v>
                </c:pt>
                <c:pt idx="72" formatCode="0.00">
                  <c:v>12.204913783978499</c:v>
                </c:pt>
                <c:pt idx="73" formatCode="0.00">
                  <c:v>12.4725231881044</c:v>
                </c:pt>
                <c:pt idx="74" formatCode="0.00">
                  <c:v>12.7443998067788</c:v>
                </c:pt>
                <c:pt idx="75" formatCode="0.00">
                  <c:v>13.0206450505893</c:v>
                </c:pt>
                <c:pt idx="76" formatCode="0.00">
                  <c:v>13.3013626913928</c:v>
                </c:pt>
                <c:pt idx="77" formatCode="0.00">
                  <c:v>13.5866602239381</c:v>
                </c:pt>
                <c:pt idx="78" formatCode="0.00">
                  <c:v>13.876647882885999</c:v>
                </c:pt>
                <c:pt idx="79" formatCode="0.00">
                  <c:v>14.171439465498599</c:v>
                </c:pt>
                <c:pt idx="80" formatCode="0.00">
                  <c:v>14.471152173462301</c:v>
                </c:pt>
                <c:pt idx="81" formatCode="0.00">
                  <c:v>14.775906443755</c:v>
                </c:pt>
                <c:pt idx="82" formatCode="0.00">
                  <c:v>15.0858267182336</c:v>
                </c:pt>
                <c:pt idx="83" formatCode="0.00">
                  <c:v>15.401040734044001</c:v>
                </c:pt>
                <c:pt idx="84" formatCode="0.00">
                  <c:v>15.7216801795654</c:v>
                </c:pt>
                <c:pt idx="85" formatCode="0.00">
                  <c:v>16.047880676708299</c:v>
                </c:pt>
                <c:pt idx="86" formatCode="0.00">
                  <c:v>16.379781510520498</c:v>
                </c:pt>
                <c:pt idx="87" formatCode="0.00">
                  <c:v>16.7175261924003</c:v>
                </c:pt>
                <c:pt idx="88" formatCode="0.00">
                  <c:v>17.0612622624928</c:v>
                </c:pt>
                <c:pt idx="89" formatCode="0.00">
                  <c:v>17.411141195290501</c:v>
                </c:pt>
                <c:pt idx="90" formatCode="0.00">
                  <c:v>17.767318722869501</c:v>
                </c:pt>
                <c:pt idx="91" formatCode="0.00">
                  <c:v>18.129954734705599</c:v>
                </c:pt>
                <c:pt idx="92" formatCode="0.00">
                  <c:v>18.499213127848801</c:v>
                </c:pt>
                <c:pt idx="93" formatCode="0.00">
                  <c:v>18.8752618608159</c:v>
                </c:pt>
                <c:pt idx="94" formatCode="0.00">
                  <c:v>19.258272956260399</c:v>
                </c:pt>
                <c:pt idx="95" formatCode="0.00">
                  <c:v>19.648422252503501</c:v>
                </c:pt>
                <c:pt idx="96" formatCode="0.00">
                  <c:v>20.0458892312916</c:v>
                </c:pt>
                <c:pt idx="97" formatCode="0.00">
                  <c:v>20.4508568125609</c:v>
                </c:pt>
                <c:pt idx="98" formatCode="0.00">
                  <c:v>20.863511079814302</c:v>
                </c:pt>
                <c:pt idx="99" formatCode="0.00">
                  <c:v>21.2840408714553</c:v>
                </c:pt>
                <c:pt idx="100" formatCode="0.00">
                  <c:v>21.7126372975757</c:v>
                </c:pt>
                <c:pt idx="101" formatCode="0.00">
                  <c:v>22.149493180348401</c:v>
                </c:pt>
                <c:pt idx="102" formatCode="0.00">
                  <c:v>22.594802383168702</c:v>
                </c:pt>
                <c:pt idx="103" formatCode="0.00">
                  <c:v>23.0487590203015</c:v>
                </c:pt>
                <c:pt idx="104" formatCode="0.00">
                  <c:v>23.5115565404382</c:v>
                </c:pt>
                <c:pt idx="105" formatCode="0.00">
                  <c:v>23.9833866979566</c:v>
                </c:pt>
                <c:pt idx="106" formatCode="0.00">
                  <c:v>24.464438409037498</c:v>
                </c:pt>
                <c:pt idx="107" formatCode="0.00">
                  <c:v>24.954896532468201</c:v>
                </c:pt>
                <c:pt idx="108" formatCode="0.00">
                  <c:v>25.4549406130186</c:v>
                </c:pt>
                <c:pt idx="109" formatCode="0.00">
                  <c:v>25.964743627783101</c:v>
                </c:pt>
                <c:pt idx="110" formatCode="0.00">
                  <c:v>26.484470857115099</c:v>
                </c:pt>
                <c:pt idx="111" formatCode="0.00">
                  <c:v>27.014278988932102</c:v>
                </c:pt>
                <c:pt idx="112" formatCode="0.00">
                  <c:v>27.554315585981499</c:v>
                </c:pt>
                <c:pt idx="113" formatCode="0.00">
                  <c:v>28.104719141141</c:v>
                </c:pt>
                <c:pt idx="114" formatCode="0.00">
                  <c:v>28.6656198678549</c:v>
                </c:pt>
                <c:pt idx="115" formatCode="0.00">
                  <c:v>29.237141460546599</c:v>
                </c:pt>
                <c:pt idx="116" formatCode="0.00">
                  <c:v>29.8194039311735</c:v>
                </c:pt>
                <c:pt idx="117" formatCode="0.00">
                  <c:v>30.412527621086301</c:v>
                </c:pt>
                <c:pt idx="118" formatCode="0.00">
                  <c:v>31.016638322356801</c:v>
                </c:pt>
                <c:pt idx="119" formatCode="0.00">
                  <c:v>31.631873336816799</c:v>
                </c:pt>
                <c:pt idx="120" formatCode="0.00">
                  <c:v>32.258388196789099</c:v>
                </c:pt>
                <c:pt idx="121" formatCode="0.00">
                  <c:v>32.896363405308698</c:v>
                </c:pt>
                <c:pt idx="122" formatCode="0.00">
                  <c:v>33.546010735662399</c:v>
                </c:pt>
                <c:pt idx="123" formatCode="0.00">
                  <c:v>34.207578750992198</c:v>
                </c:pt>
                <c:pt idx="124" formatCode="0.00">
                  <c:v>34.881357048498401</c:v>
                </c:pt>
                <c:pt idx="125" formatCode="0.00">
                  <c:v>35.567678589502897</c:v>
                </c:pt>
                <c:pt idx="126" formatCode="0.00">
                  <c:v>36.266920891736397</c:v>
                </c:pt>
                <c:pt idx="127" formatCode="0.00">
                  <c:v>36.979505786552302</c:v>
                </c:pt>
                <c:pt idx="128" formatCode="0.00">
                  <c:v>37.7058977351669</c:v>
                </c:pt>
                <c:pt idx="129" formatCode="0.00">
                  <c:v>38.446602125850397</c:v>
                </c:pt>
                <c:pt idx="130" formatCode="0.00">
                  <c:v>39.202162598083603</c:v>
                </c:pt>
                <c:pt idx="131" formatCode="0.00">
                  <c:v>39.973159005765602</c:v>
                </c:pt>
                <c:pt idx="132" formatCode="0.00">
                  <c:v>40.760205171311803</c:v>
                </c:pt>
                <c:pt idx="133" formatCode="0.00">
                  <c:v>41.563947555699201</c:v>
                </c:pt>
                <c:pt idx="134" formatCode="0.00">
                  <c:v>42.3850640560415</c:v>
                </c:pt>
                <c:pt idx="135" formatCode="0.00">
                  <c:v>43.224263728478199</c:v>
                </c:pt>
                <c:pt idx="136" formatCode="0.00">
                  <c:v>44.082286862213799</c:v>
                </c:pt>
                <c:pt idx="137" formatCode="0.00">
                  <c:v>44.959905641401598</c:v>
                </c:pt>
                <c:pt idx="138" formatCode="0.00">
                  <c:v>45.857925310889499</c:v>
                </c:pt>
                <c:pt idx="139" formatCode="0.00">
                  <c:v>46.777185774060897</c:v>
                </c:pt>
                <c:pt idx="140" formatCode="0.00">
                  <c:v>47.718563526367603</c:v>
                </c:pt>
                <c:pt idx="141" formatCode="0.00">
                  <c:v>48.682974016564899</c:v>
                </c:pt>
                <c:pt idx="142" formatCode="0.00">
                  <c:v>49.671374799749202</c:v>
                </c:pt>
                <c:pt idx="143" formatCode="0.00">
                  <c:v>50.684741655956202</c:v>
                </c:pt>
                <c:pt idx="144" formatCode="0.00">
                  <c:v>51.7241271166167</c:v>
                </c:pt>
                <c:pt idx="145" formatCode="0.00">
                  <c:v>52.790692464681698</c:v>
                </c:pt>
                <c:pt idx="146" formatCode="0.00">
                  <c:v>53.885601106312301</c:v>
                </c:pt>
                <c:pt idx="147" formatCode="0.00">
                  <c:v>55.010016447703997</c:v>
                </c:pt>
                <c:pt idx="148" formatCode="0.00">
                  <c:v>56.1651538521172</c:v>
                </c:pt>
                <c:pt idx="149" formatCode="0.00">
                  <c:v>57.352431102272298</c:v>
                </c:pt>
                <c:pt idx="150" formatCode="0.00">
                  <c:v>58.573315268566901</c:v>
                </c:pt>
                <c:pt idx="151" formatCode="0.00">
                  <c:v>59.829273421398199</c:v>
                </c:pt>
                <c:pt idx="152" formatCode="0.00">
                  <c:v>61.1218120187417</c:v>
                </c:pt>
                <c:pt idx="153" formatCode="0.00">
                  <c:v>62.452673827803899</c:v>
                </c:pt>
                <c:pt idx="154" formatCode="0.00">
                  <c:v>63.823689341627997</c:v>
                </c:pt>
                <c:pt idx="155" formatCode="0.00">
                  <c:v>65.236689526098502</c:v>
                </c:pt>
                <c:pt idx="156" formatCode="0.00">
                  <c:v>66.693618712042806</c:v>
                </c:pt>
                <c:pt idx="157" formatCode="0.00">
                  <c:v>68.196700125958401</c:v>
                </c:pt>
                <c:pt idx="158" formatCode="0.00">
                  <c:v>69.748199113195597</c:v>
                </c:pt>
                <c:pt idx="159" formatCode="0.00">
                  <c:v>71.350431617672399</c:v>
                </c:pt>
                <c:pt idx="160" formatCode="0.00">
                  <c:v>73.0060422908617</c:v>
                </c:pt>
                <c:pt idx="161" formatCode="0.00">
                  <c:v>74.717807099164602</c:v>
                </c:pt>
                <c:pt idx="162" formatCode="0.00">
                  <c:v>76.488560819278504</c:v>
                </c:pt>
                <c:pt idx="163" formatCode="0.00">
                  <c:v>78.321520851144598</c:v>
                </c:pt>
                <c:pt idx="164" formatCode="0.00">
                  <c:v>80.220058645984196</c:v>
                </c:pt>
                <c:pt idx="165" formatCode="0.00">
                  <c:v>82.187703971866995</c:v>
                </c:pt>
                <c:pt idx="166" formatCode="0.00">
                  <c:v>84.228436845298205</c:v>
                </c:pt>
                <c:pt idx="167" formatCode="0.00">
                  <c:v>86.346350108457003</c:v>
                </c:pt>
                <c:pt idx="168" formatCode="0.00">
                  <c:v>88.545975208659399</c:v>
                </c:pt>
                <c:pt idx="169" formatCode="0.00">
                  <c:v>90.832161403086104</c:v>
                </c:pt>
                <c:pt idx="170" formatCode="0.00">
                  <c:v>93.210114116704801</c:v>
                </c:pt>
                <c:pt idx="171" formatCode="0.00">
                  <c:v>95.685547604040096</c:v>
                </c:pt>
                <c:pt idx="172" formatCode="0.00">
                  <c:v>98.264550889206504</c:v>
                </c:pt>
                <c:pt idx="173" formatCode="0.00">
                  <c:v>100.953833033991</c:v>
                </c:pt>
                <c:pt idx="174" formatCode="0.00">
                  <c:v>103.760615767373</c:v>
                </c:pt>
                <c:pt idx="175" formatCode="0.00">
                  <c:v>106.692822143017</c:v>
                </c:pt>
                <c:pt idx="176" formatCode="0.00">
                  <c:v>109.759056174101</c:v>
                </c:pt>
                <c:pt idx="177" formatCode="0.00">
                  <c:v>112.968682077853</c:v>
                </c:pt>
                <c:pt idx="178" formatCode="0.00">
                  <c:v>116.332291276978</c:v>
                </c:pt>
                <c:pt idx="179" formatCode="0.00">
                  <c:v>119.86085592068</c:v>
                </c:pt>
                <c:pt idx="180" formatCode="0.00">
                  <c:v>123.56534829594401</c:v>
                </c:pt>
                <c:pt idx="181" formatCode="0.00">
                  <c:v>127.45674068975499</c:v>
                </c:pt>
                <c:pt idx="182" formatCode="0.00">
                  <c:v>131.54600538909801</c:v>
                </c:pt>
                <c:pt idx="183" formatCode="0.00">
                  <c:v>135.84411468095701</c:v>
                </c:pt>
                <c:pt idx="184" formatCode="0.00">
                  <c:v>140.36204085231799</c:v>
                </c:pt>
                <c:pt idx="185" formatCode="0.00">
                  <c:v>145.11075619016401</c:v>
                </c:pt>
                <c:pt idx="186" formatCode="0.00">
                  <c:v>150.10123298148201</c:v>
                </c:pt>
                <c:pt idx="187" formatCode="0.00">
                  <c:v>155.34444351325601</c:v>
                </c:pt>
                <c:pt idx="188" formatCode="0.00">
                  <c:v>160.85136007246999</c:v>
                </c:pt>
                <c:pt idx="189" formatCode="0.00">
                  <c:v>166.63295494611</c:v>
                </c:pt>
                <c:pt idx="190" formatCode="0.00">
                  <c:v>172.70020042115999</c:v>
                </c:pt>
                <c:pt idx="191" formatCode="0.00">
                  <c:v>179.06406878460501</c:v>
                </c:pt>
                <c:pt idx="192" formatCode="0.00">
                  <c:v>185.73553232342999</c:v>
                </c:pt>
                <c:pt idx="193" formatCode="0.00">
                  <c:v>192.72556332462</c:v>
                </c:pt>
                <c:pt idx="194" formatCode="0.00">
                  <c:v>200.04513407516001</c:v>
                </c:pt>
                <c:pt idx="195" formatCode="0.00">
                  <c:v>207.70521686203401</c:v>
                </c:pt>
                <c:pt idx="196" formatCode="0.00">
                  <c:v>215.71678397222701</c:v>
                </c:pt>
                <c:pt idx="197" formatCode="0.00">
                  <c:v>224.09080769272401</c:v>
                </c:pt>
                <c:pt idx="198" formatCode="0.00">
                  <c:v>232.838260310511</c:v>
                </c:pt>
                <c:pt idx="199" formatCode="0.00">
                  <c:v>241.970114112571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6512"/>
        <c:axId val="172178432"/>
      </c:scatterChart>
      <c:valAx>
        <c:axId val="172176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Corrected G-value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178432"/>
        <c:crosses val="autoZero"/>
        <c:crossBetween val="midCat"/>
      </c:valAx>
      <c:valAx>
        <c:axId val="172178432"/>
        <c:scaling>
          <c:orientation val="minMax"/>
          <c:max val="1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OD-value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17651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2 - Monod'!$K$62:$K$84</c:f>
              <c:numCache>
                <c:formatCode>0.00</c:formatCode>
                <c:ptCount val="23"/>
                <c:pt idx="0">
                  <c:v>3.3527427445305644</c:v>
                </c:pt>
                <c:pt idx="1">
                  <c:v>3.5568020040025519</c:v>
                </c:pt>
                <c:pt idx="2">
                  <c:v>3.7503752649624325</c:v>
                </c:pt>
                <c:pt idx="3">
                  <c:v>3.8991626646000355</c:v>
                </c:pt>
                <c:pt idx="4">
                  <c:v>4.0140442519274133</c:v>
                </c:pt>
                <c:pt idx="6">
                  <c:v>4.2286570212625954</c:v>
                </c:pt>
                <c:pt idx="7">
                  <c:v>4.3600862364729034</c:v>
                </c:pt>
                <c:pt idx="8">
                  <c:v>4.4692816364984598</c:v>
                </c:pt>
                <c:pt idx="9">
                  <c:v>4.5476440869131523</c:v>
                </c:pt>
                <c:pt idx="10">
                  <c:v>4.6213123638361067</c:v>
                </c:pt>
                <c:pt idx="11">
                  <c:v>4.6745796373602593</c:v>
                </c:pt>
                <c:pt idx="12">
                  <c:v>4.7344099347523771</c:v>
                </c:pt>
                <c:pt idx="13">
                  <c:v>4.7695068831779848</c:v>
                </c:pt>
                <c:pt idx="14">
                  <c:v>4.8055945329271186</c:v>
                </c:pt>
                <c:pt idx="15">
                  <c:v>4.8425636565481707</c:v>
                </c:pt>
                <c:pt idx="16">
                  <c:v>4.8769628756550443</c:v>
                </c:pt>
                <c:pt idx="17">
                  <c:v>4.9071934920851126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'Scanner 2 - Monod'!$B$62:$B$84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6624"/>
        <c:axId val="172209664"/>
      </c:scatterChart>
      <c:valAx>
        <c:axId val="1721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ln(G-value)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72209664"/>
        <c:crossesAt val="0"/>
        <c:crossBetween val="midCat"/>
      </c:valAx>
      <c:valAx>
        <c:axId val="172209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72186624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2 - All data'!$B$63:$B$84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'Scanner 2 - All data'!$H$63:$H$84</c:f>
              <c:numCache>
                <c:formatCode>0.00</c:formatCode>
                <c:ptCount val="22"/>
                <c:pt idx="0">
                  <c:v>3.295414562494416E-3</c:v>
                </c:pt>
                <c:pt idx="1">
                  <c:v>6.1457442662854215E-3</c:v>
                </c:pt>
                <c:pt idx="2">
                  <c:v>1.102504610983294E-2</c:v>
                </c:pt>
                <c:pt idx="3">
                  <c:v>1.8840542589057711E-2</c:v>
                </c:pt>
                <c:pt idx="4">
                  <c:v>3.092467513447987E-2</c:v>
                </c:pt>
                <c:pt idx="5">
                  <c:v>4.9262516803938568E-2</c:v>
                </c:pt>
                <c:pt idx="6">
                  <c:v>6.7799575259130079E-2</c:v>
                </c:pt>
                <c:pt idx="7">
                  <c:v>8.5428671857210411E-2</c:v>
                </c:pt>
                <c:pt idx="8">
                  <c:v>0.10376949087878541</c:v>
                </c:pt>
                <c:pt idx="9">
                  <c:v>0.12189840105749025</c:v>
                </c:pt>
                <c:pt idx="10">
                  <c:v>0.13965178694794736</c:v>
                </c:pt>
                <c:pt idx="11">
                  <c:v>0.15311741687776859</c:v>
                </c:pt>
                <c:pt idx="12">
                  <c:v>0.17278442140970016</c:v>
                </c:pt>
                <c:pt idx="13">
                  <c:v>0.1904092329042697</c:v>
                </c:pt>
                <c:pt idx="14">
                  <c:v>0.21303222963373766</c:v>
                </c:pt>
                <c:pt idx="15">
                  <c:v>0.23665785036572276</c:v>
                </c:pt>
                <c:pt idx="16">
                  <c:v>0.25937122162150605</c:v>
                </c:pt>
                <c:pt idx="17">
                  <c:v>0.29881728347430109</c:v>
                </c:pt>
                <c:pt idx="18">
                  <c:v>0.34648176731317293</c:v>
                </c:pt>
                <c:pt idx="19">
                  <c:v>0.39106037142689815</c:v>
                </c:pt>
                <c:pt idx="20">
                  <c:v>0.43517459910673323</c:v>
                </c:pt>
                <c:pt idx="21">
                  <c:v>0.48048841144488263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4640"/>
        <c:axId val="172315008"/>
      </c:scatterChart>
      <c:valAx>
        <c:axId val="172304640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72315008"/>
        <c:crossesAt val="0"/>
        <c:crossBetween val="midCat"/>
      </c:valAx>
      <c:valAx>
        <c:axId val="172315008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72304640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xVal>
            <c:numRef>
              <c:f>'Scanner 2 - All data'!$B$62:$B$84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2 - All data'!$D$62:$D$84</c:f>
              <c:numCache>
                <c:formatCode>0.00</c:formatCode>
                <c:ptCount val="23"/>
                <c:pt idx="0">
                  <c:v>1.3618735768735254E-14</c:v>
                </c:pt>
                <c:pt idx="1">
                  <c:v>9.2818125000000133</c:v>
                </c:pt>
                <c:pt idx="2">
                  <c:v>16.41337916666668</c:v>
                </c:pt>
                <c:pt idx="3">
                  <c:v>24.805912500000019</c:v>
                </c:pt>
                <c:pt idx="4">
                  <c:v>39.450654166666681</c:v>
                </c:pt>
                <c:pt idx="5">
                  <c:v>60.446254166666677</c:v>
                </c:pt>
                <c:pt idx="6">
                  <c:v>91.540562500000021</c:v>
                </c:pt>
                <c:pt idx="7">
                  <c:v>103.36512083333336</c:v>
                </c:pt>
                <c:pt idx="8">
                  <c:v>113.07127916666668</c:v>
                </c:pt>
                <c:pt idx="9">
                  <c:v>118.2489125</c:v>
                </c:pt>
                <c:pt idx="10">
                  <c:v>121.34977083333337</c:v>
                </c:pt>
                <c:pt idx="11">
                  <c:v>124.85855416666669</c:v>
                </c:pt>
                <c:pt idx="12">
                  <c:v>131.5427541666667</c:v>
                </c:pt>
                <c:pt idx="13">
                  <c:v>131.97477916666668</c:v>
                </c:pt>
                <c:pt idx="14">
                  <c:v>133.30154583333334</c:v>
                </c:pt>
                <c:pt idx="15">
                  <c:v>133.6524125</c:v>
                </c:pt>
                <c:pt idx="16">
                  <c:v>133.96820416666671</c:v>
                </c:pt>
                <c:pt idx="17">
                  <c:v>134.89800416666671</c:v>
                </c:pt>
                <c:pt idx="18">
                  <c:v>139.6458375</c:v>
                </c:pt>
                <c:pt idx="19">
                  <c:v>139.10855416666666</c:v>
                </c:pt>
                <c:pt idx="20">
                  <c:v>140.15022916666669</c:v>
                </c:pt>
                <c:pt idx="21">
                  <c:v>140.27522916666666</c:v>
                </c:pt>
                <c:pt idx="22">
                  <c:v>140.75111250000003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data'!$G$99:$G$219</c:f>
              <c:numCache>
                <c:formatCode>0.00</c:formatCode>
                <c:ptCount val="121"/>
                <c:pt idx="0">
                  <c:v>0</c:v>
                </c:pt>
                <c:pt idx="1">
                  <c:v>14.555513166647104</c:v>
                </c:pt>
                <c:pt idx="2">
                  <c:v>26.517108030081623</c:v>
                </c:pt>
                <c:pt idx="3">
                  <c:v>36.521443531760319</c:v>
                </c:pt>
                <c:pt idx="4">
                  <c:v>45.012584324046351</c:v>
                </c:pt>
                <c:pt idx="5">
                  <c:v>52.309706949405182</c:v>
                </c:pt>
                <c:pt idx="6">
                  <c:v>58.648119925375106</c:v>
                </c:pt>
                <c:pt idx="7">
                  <c:v>64.205112557634934</c:v>
                </c:pt>
                <c:pt idx="8">
                  <c:v>69.116798662238438</c:v>
                </c:pt>
                <c:pt idx="9">
                  <c:v>73.489414360032484</c:v>
                </c:pt>
                <c:pt idx="10">
                  <c:v>77.407089497887924</c:v>
                </c:pt>
                <c:pt idx="11">
                  <c:v>80.937313329509266</c:v>
                </c:pt>
                <c:pt idx="12">
                  <c:v>84.134854967299333</c:v>
                </c:pt>
                <c:pt idx="13">
                  <c:v>87.044625339741174</c:v>
                </c:pt>
                <c:pt idx="14">
                  <c:v>89.703799714074108</c:v>
                </c:pt>
                <c:pt idx="15">
                  <c:v>92.143414469012669</c:v>
                </c:pt>
                <c:pt idx="16">
                  <c:v>94.38958402715005</c:v>
                </c:pt>
                <c:pt idx="17">
                  <c:v>96.464439342861937</c:v>
                </c:pt>
                <c:pt idx="18">
                  <c:v>98.386859544205592</c:v>
                </c:pt>
                <c:pt idx="19">
                  <c:v>100.17304803208754</c:v>
                </c:pt>
                <c:pt idx="20">
                  <c:v>101.83699029524891</c:v>
                </c:pt>
                <c:pt idx="21">
                  <c:v>103.3908208372487</c:v>
                </c:pt>
                <c:pt idx="22">
                  <c:v>104.84511959209296</c:v>
                </c:pt>
                <c:pt idx="23">
                  <c:v>106.20915314621945</c:v>
                </c:pt>
                <c:pt idx="24">
                  <c:v>107.49107239606536</c:v>
                </c:pt>
                <c:pt idx="25">
                  <c:v>108.69807555197121</c:v>
                </c:pt>
                <c:pt idx="26">
                  <c:v>109.83654337531372</c:v>
                </c:pt>
                <c:pt idx="27">
                  <c:v>110.91215201475315</c:v>
                </c:pt>
                <c:pt idx="28">
                  <c:v>111.92996765423344</c:v>
                </c:pt>
                <c:pt idx="29">
                  <c:v>112.89452630367217</c:v>
                </c:pt>
                <c:pt idx="30">
                  <c:v>113.80990138388897</c:v>
                </c:pt>
                <c:pt idx="31">
                  <c:v>114.67976122994919</c:v>
                </c:pt>
                <c:pt idx="32">
                  <c:v>115.50741822486586</c:v>
                </c:pt>
                <c:pt idx="33">
                  <c:v>116.29587095123962</c:v>
                </c:pt>
                <c:pt idx="34">
                  <c:v>117.04784049159241</c:v>
                </c:pt>
                <c:pt idx="35">
                  <c:v>117.76580180359453</c:v>
                </c:pt>
                <c:pt idx="36">
                  <c:v>118.45201093253846</c:v>
                </c:pt>
                <c:pt idx="37">
                  <c:v>119.10852869146828</c:v>
                </c:pt>
                <c:pt idx="38">
                  <c:v>119.73724133257664</c:v>
                </c:pt>
                <c:pt idx="39">
                  <c:v>120.33987864661529</c:v>
                </c:pt>
                <c:pt idx="40">
                  <c:v>120.91802985608295</c:v>
                </c:pt>
                <c:pt idx="41">
                  <c:v>121.47315760969121</c:v>
                </c:pt>
                <c:pt idx="42">
                  <c:v>122.00661033758405</c:v>
                </c:pt>
                <c:pt idx="43">
                  <c:v>122.51963318703707</c:v>
                </c:pt>
                <c:pt idx="44">
                  <c:v>123.01337772533576</c:v>
                </c:pt>
                <c:pt idx="45">
                  <c:v>123.48891056898574</c:v>
                </c:pt>
                <c:pt idx="46">
                  <c:v>123.94722107535293</c:v>
                </c:pt>
                <c:pt idx="47">
                  <c:v>124.389228213465</c:v>
                </c:pt>
                <c:pt idx="48">
                  <c:v>124.81578671438659</c:v>
                </c:pt>
                <c:pt idx="49">
                  <c:v>125.22769258778349</c:v>
                </c:pt>
                <c:pt idx="50">
                  <c:v>125.62568807959099</c:v>
                </c:pt>
                <c:pt idx="51">
                  <c:v>126.01046613574927</c:v>
                </c:pt>
                <c:pt idx="52">
                  <c:v>126.3826744284809</c:v>
                </c:pt>
                <c:pt idx="53">
                  <c:v>126.74291899432363</c:v>
                </c:pt>
                <c:pt idx="54">
                  <c:v>127.09176752690486</c:v>
                </c:pt>
                <c:pt idx="55">
                  <c:v>127.42975236208947</c:v>
                </c:pt>
                <c:pt idx="56">
                  <c:v>127.75737318851689</c:v>
                </c:pt>
                <c:pt idx="57">
                  <c:v>128.07509951255457</c:v>
                </c:pt>
                <c:pt idx="58">
                  <c:v>128.38337290324117</c:v>
                </c:pt>
                <c:pt idx="59">
                  <c:v>128.68260903979314</c:v>
                </c:pt>
                <c:pt idx="60">
                  <c:v>128.97319958164073</c:v>
                </c:pt>
                <c:pt idx="61">
                  <c:v>129.25551387868327</c:v>
                </c:pt>
                <c:pt idx="62">
                  <c:v>129.52990053746834</c:v>
                </c:pt>
                <c:pt idx="63">
                  <c:v>129.79668885725837</c:v>
                </c:pt>
                <c:pt idx="64">
                  <c:v>130.0561901484237</c:v>
                </c:pt>
                <c:pt idx="65">
                  <c:v>130.3086989442597</c:v>
                </c:pt>
                <c:pt idx="66">
                  <c:v>130.55449411614563</c:v>
                </c:pt>
                <c:pt idx="67">
                  <c:v>130.79383990092202</c:v>
                </c:pt>
                <c:pt idx="68">
                  <c:v>131.02698684844373</c:v>
                </c:pt>
                <c:pt idx="69">
                  <c:v>131.25417269645166</c:v>
                </c:pt>
                <c:pt idx="70">
                  <c:v>131.47562317918579</c:v>
                </c:pt>
                <c:pt idx="71">
                  <c:v>131.69155277552017</c:v>
                </c:pt>
                <c:pt idx="72">
                  <c:v>131.90216540183297</c:v>
                </c:pt>
                <c:pt idx="73">
                  <c:v>132.10765505431581</c:v>
                </c:pt>
                <c:pt idx="74">
                  <c:v>132.30820640497555</c:v>
                </c:pt>
                <c:pt idx="75">
                  <c:v>132.50399535517698</c:v>
                </c:pt>
                <c:pt idx="76">
                  <c:v>132.69518955021425</c:v>
                </c:pt>
                <c:pt idx="77">
                  <c:v>132.88194885807465</c:v>
                </c:pt>
                <c:pt idx="78">
                  <c:v>133.06442581526846</c:v>
                </c:pt>
                <c:pt idx="79">
                  <c:v>133.24276604233825</c:v>
                </c:pt>
                <c:pt idx="80">
                  <c:v>133.41710863142603</c:v>
                </c:pt>
                <c:pt idx="81">
                  <c:v>133.58758650806669</c:v>
                </c:pt>
                <c:pt idx="82">
                  <c:v>133.7543267691849</c:v>
                </c:pt>
                <c:pt idx="83">
                  <c:v>133.91745099910216</c:v>
                </c:pt>
                <c:pt idx="84">
                  <c:v>134.07707556520506</c:v>
                </c:pt>
                <c:pt idx="85">
                  <c:v>134.23331189478554</c:v>
                </c:pt>
                <c:pt idx="86">
                  <c:v>134.38626673443753</c:v>
                </c:pt>
                <c:pt idx="87">
                  <c:v>134.53604239327893</c:v>
                </c:pt>
                <c:pt idx="88">
                  <c:v>134.68273697116314</c:v>
                </c:pt>
                <c:pt idx="89">
                  <c:v>134.82644457295046</c:v>
                </c:pt>
                <c:pt idx="90">
                  <c:v>134.96725550982234</c:v>
                </c:pt>
                <c:pt idx="91">
                  <c:v>135.10525648854352</c:v>
                </c:pt>
                <c:pt idx="92">
                  <c:v>135.2405307895059</c:v>
                </c:pt>
                <c:pt idx="93">
                  <c:v>135.37315843432188</c:v>
                </c:pt>
                <c:pt idx="94">
                  <c:v>135.503216343676</c:v>
                </c:pt>
                <c:pt idx="95">
                  <c:v>135.63077848608941</c:v>
                </c:pt>
                <c:pt idx="96">
                  <c:v>135.75591601820139</c:v>
                </c:pt>
                <c:pt idx="97">
                  <c:v>135.87869741712703</c:v>
                </c:pt>
                <c:pt idx="98">
                  <c:v>135.99918860540856</c:v>
                </c:pt>
                <c:pt idx="99">
                  <c:v>136.11745306903907</c:v>
                </c:pt>
                <c:pt idx="100">
                  <c:v>136.2335519690028</c:v>
                </c:pt>
                <c:pt idx="101">
                  <c:v>137.28742321099656</c:v>
                </c:pt>
                <c:pt idx="102">
                  <c:v>138.17818527380618</c:v>
                </c:pt>
                <c:pt idx="103">
                  <c:v>138.94098524092317</c:v>
                </c:pt>
                <c:pt idx="104">
                  <c:v>139.60154882497849</c:v>
                </c:pt>
                <c:pt idx="105">
                  <c:v>140.17913891729074</c:v>
                </c:pt>
                <c:pt idx="106">
                  <c:v>140.68846514772241</c:v>
                </c:pt>
                <c:pt idx="107">
                  <c:v>141.14095416431391</c:v>
                </c:pt>
                <c:pt idx="108">
                  <c:v>141.54561712436345</c:v>
                </c:pt>
                <c:pt idx="109">
                  <c:v>141.90965592291644</c:v>
                </c:pt>
                <c:pt idx="110">
                  <c:v>142.23889556969891</c:v>
                </c:pt>
                <c:pt idx="111">
                  <c:v>142.53809822700924</c:v>
                </c:pt>
                <c:pt idx="112">
                  <c:v>142.81119504691506</c:v>
                </c:pt>
                <c:pt idx="113">
                  <c:v>143.0614598608494</c:v>
                </c:pt>
                <c:pt idx="114">
                  <c:v>143.29164105370776</c:v>
                </c:pt>
                <c:pt idx="115">
                  <c:v>143.50406291421896</c:v>
                </c:pt>
                <c:pt idx="116">
                  <c:v>143.70070439799304</c:v>
                </c:pt>
                <c:pt idx="117">
                  <c:v>143.88326096579505</c:v>
                </c:pt>
                <c:pt idx="118">
                  <c:v>144.05319359331284</c:v>
                </c:pt>
                <c:pt idx="119">
                  <c:v>144.21176795351155</c:v>
                </c:pt>
                <c:pt idx="120">
                  <c:v>144.36008599624608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data'!$H$99:$H$219</c:f>
              <c:numCache>
                <c:formatCode>0.00</c:formatCode>
                <c:ptCount val="121"/>
                <c:pt idx="0">
                  <c:v>0</c:v>
                </c:pt>
                <c:pt idx="1">
                  <c:v>13.445502124477999</c:v>
                </c:pt>
                <c:pt idx="2">
                  <c:v>24.643982819994317</c:v>
                </c:pt>
                <c:pt idx="3">
                  <c:v>34.115289109613336</c:v>
                </c:pt>
                <c:pt idx="4">
                  <c:v>42.230393630883341</c:v>
                </c:pt>
                <c:pt idx="5">
                  <c:v>49.26112751713724</c:v>
                </c:pt>
                <c:pt idx="6">
                  <c:v>55.411225371694826</c:v>
                </c:pt>
                <c:pt idx="7">
                  <c:v>60.836392140221847</c:v>
                </c:pt>
                <c:pt idx="8">
                  <c:v>65.65766888921047</c:v>
                </c:pt>
                <c:pt idx="9">
                  <c:v>69.970570557904622</c:v>
                </c:pt>
                <c:pt idx="10">
                  <c:v>73.851477908991654</c:v>
                </c:pt>
                <c:pt idx="11">
                  <c:v>77.362200368190628</c:v>
                </c:pt>
                <c:pt idx="12">
                  <c:v>80.553292606316631</c:v>
                </c:pt>
                <c:pt idx="13">
                  <c:v>83.466504697963202</c:v>
                </c:pt>
                <c:pt idx="14">
                  <c:v>86.13661890734916</c:v>
                </c:pt>
                <c:pt idx="15">
                  <c:v>88.592845069971247</c:v>
                </c:pt>
                <c:pt idx="16">
                  <c:v>90.859893558846863</c:v>
                </c:pt>
                <c:pt idx="17">
                  <c:v>92.958809525575333</c:v>
                </c:pt>
                <c:pt idx="18">
                  <c:v>94.907628167080247</c:v>
                </c:pt>
                <c:pt idx="19">
                  <c:v>96.721894267348816</c:v>
                </c:pt>
                <c:pt idx="20">
                  <c:v>98.415077717786659</c:v>
                </c:pt>
                <c:pt idx="21">
                  <c:v>99.998908529615022</c:v>
                </c:pt>
                <c:pt idx="22">
                  <c:v>101.48364896738553</c:v>
                </c:pt>
                <c:pt idx="23">
                  <c:v>102.87831615474681</c:v>
                </c:pt>
                <c:pt idx="24">
                  <c:v>104.19086535913847</c:v>
                </c:pt>
                <c:pt idx="25">
                  <c:v>105.42834182695883</c:v>
                </c:pt>
                <c:pt idx="26">
                  <c:v>106.59700728993478</c:v>
                </c:pt>
                <c:pt idx="27">
                  <c:v>107.70244593885423</c:v>
                </c:pt>
                <c:pt idx="28">
                  <c:v>108.74965365023679</c:v>
                </c:pt>
                <c:pt idx="29">
                  <c:v>109.74311347434009</c:v>
                </c:pt>
                <c:pt idx="30">
                  <c:v>110.68685979072946</c:v>
                </c:pt>
                <c:pt idx="31">
                  <c:v>111.58453306775631</c:v>
                </c:pt>
                <c:pt idx="32">
                  <c:v>112.43942679317756</c:v>
                </c:pt>
                <c:pt idx="33">
                  <c:v>113.25452785134777</c:v>
                </c:pt>
                <c:pt idx="34">
                  <c:v>114.0325513903483</c:v>
                </c:pt>
                <c:pt idx="35">
                  <c:v>114.77597103679554</c:v>
                </c:pt>
                <c:pt idx="36">
                  <c:v>115.48704516679211</c:v>
                </c:pt>
                <c:pt idx="37">
                  <c:v>116.16783982081188</c:v>
                </c:pt>
                <c:pt idx="38">
                  <c:v>116.82024875227758</c:v>
                </c:pt>
                <c:pt idx="39">
                  <c:v>117.44601101957629</c:v>
                </c:pt>
                <c:pt idx="40">
                  <c:v>118.0467264656556</c:v>
                </c:pt>
                <c:pt idx="41">
                  <c:v>118.62386937532619</c:v>
                </c:pt>
                <c:pt idx="42">
                  <c:v>119.17880055573302</c:v>
                </c:pt>
                <c:pt idx="43">
                  <c:v>119.71277804838448</c:v>
                </c:pt>
                <c:pt idx="44">
                  <c:v>120.226966650237</c:v>
                </c:pt>
                <c:pt idx="45">
                  <c:v>120.72244639549989</c:v>
                </c:pt>
                <c:pt idx="46">
                  <c:v>121.20022012814603</c:v>
                </c:pt>
                <c:pt idx="47">
                  <c:v>121.66122027686011</c:v>
                </c:pt>
                <c:pt idx="48">
                  <c:v>122.10631492873581</c:v>
                </c:pt>
                <c:pt idx="49">
                  <c:v>122.53631328496763</c:v>
                </c:pt>
                <c:pt idx="50">
                  <c:v>122.95197057067674</c:v>
                </c:pt>
                <c:pt idx="51">
                  <c:v>123.35399246154502</c:v>
                </c:pt>
                <c:pt idx="52">
                  <c:v>123.7430390818398</c:v>
                </c:pt>
                <c:pt idx="53">
                  <c:v>124.11972862147714</c:v>
                </c:pt>
                <c:pt idx="54">
                  <c:v>124.48464061381266</c:v>
                </c:pt>
                <c:pt idx="55">
                  <c:v>124.83831891071522</c:v>
                </c:pt>
                <c:pt idx="56">
                  <c:v>125.18127438704573</c:v>
                </c:pt>
                <c:pt idx="57">
                  <c:v>125.51398740282586</c:v>
                </c:pt>
                <c:pt idx="58">
                  <c:v>125.83691004805246</c:v>
                </c:pt>
                <c:pt idx="59">
                  <c:v>126.15046819221836</c:v>
                </c:pt>
                <c:pt idx="60">
                  <c:v>126.45506335807819</c:v>
                </c:pt>
                <c:pt idx="61">
                  <c:v>126.75107443699501</c:v>
                </c:pt>
                <c:pt idx="62">
                  <c:v>127.03885926127664</c:v>
                </c:pt>
                <c:pt idx="63">
                  <c:v>127.31875604722109</c:v>
                </c:pt>
                <c:pt idx="64">
                  <c:v>127.59108472110687</c:v>
                </c:pt>
                <c:pt idx="65">
                  <c:v>127.85614813905778</c:v>
                </c:pt>
                <c:pt idx="66">
                  <c:v>128.11423321056137</c:v>
                </c:pt>
                <c:pt idx="67">
                  <c:v>128.3656119344034</c:v>
                </c:pt>
                <c:pt idx="68">
                  <c:v>128.61054235488166</c:v>
                </c:pt>
                <c:pt idx="69">
                  <c:v>128.84926944536605</c:v>
                </c:pt>
                <c:pt idx="70">
                  <c:v>129.08202592556466</c:v>
                </c:pt>
                <c:pt idx="71">
                  <c:v>129.3090330182271</c:v>
                </c:pt>
                <c:pt idx="72">
                  <c:v>129.53050115045738</c:v>
                </c:pt>
                <c:pt idx="73">
                  <c:v>129.74663060430964</c:v>
                </c:pt>
                <c:pt idx="74">
                  <c:v>129.95761212089454</c:v>
                </c:pt>
                <c:pt idx="75">
                  <c:v>130.16362746182654</c:v>
                </c:pt>
                <c:pt idx="76">
                  <c:v>130.36484993148565</c:v>
                </c:pt>
                <c:pt idx="77">
                  <c:v>130.5614448632476</c:v>
                </c:pt>
                <c:pt idx="78">
                  <c:v>130.75357007254959</c:v>
                </c:pt>
                <c:pt idx="79">
                  <c:v>130.9413762794012</c:v>
                </c:pt>
                <c:pt idx="80">
                  <c:v>131.12500750271764</c:v>
                </c:pt>
                <c:pt idx="81">
                  <c:v>131.30460142864368</c:v>
                </c:pt>
                <c:pt idx="82">
                  <c:v>131.48028975484792</c:v>
                </c:pt>
                <c:pt idx="83">
                  <c:v>131.6521985125969</c:v>
                </c:pt>
                <c:pt idx="84">
                  <c:v>131.8204483682639</c:v>
                </c:pt>
                <c:pt idx="85">
                  <c:v>131.98515490578873</c:v>
                </c:pt>
                <c:pt idx="86">
                  <c:v>132.14642889147774</c:v>
                </c:pt>
                <c:pt idx="87">
                  <c:v>132.30437652241889</c:v>
                </c:pt>
                <c:pt idx="88">
                  <c:v>132.45909965968272</c:v>
                </c:pt>
                <c:pt idx="89">
                  <c:v>132.61069604738532</c:v>
                </c:pt>
                <c:pt idx="90">
                  <c:v>132.75925951860307</c:v>
                </c:pt>
                <c:pt idx="91">
                  <c:v>132.90488018905111</c:v>
                </c:pt>
                <c:pt idx="92">
                  <c:v>133.04764463936513</c:v>
                </c:pt>
                <c:pt idx="93">
                  <c:v>133.18763608676144</c:v>
                </c:pt>
                <c:pt idx="94">
                  <c:v>133.32493454679062</c:v>
                </c:pt>
                <c:pt idx="95">
                  <c:v>133.45961698584512</c:v>
                </c:pt>
                <c:pt idx="96">
                  <c:v>133.59175746503169</c:v>
                </c:pt>
                <c:pt idx="97">
                  <c:v>133.72142727597381</c:v>
                </c:pt>
                <c:pt idx="98">
                  <c:v>133.84869506906713</c:v>
                </c:pt>
                <c:pt idx="99">
                  <c:v>133.97362697467315</c:v>
                </c:pt>
                <c:pt idx="100">
                  <c:v>134.09628671769997</c:v>
                </c:pt>
                <c:pt idx="101">
                  <c:v>135.21041549620981</c:v>
                </c:pt>
                <c:pt idx="102">
                  <c:v>136.15309685351866</c:v>
                </c:pt>
                <c:pt idx="103">
                  <c:v>136.96107807960996</c:v>
                </c:pt>
                <c:pt idx="104">
                  <c:v>137.66130505696572</c:v>
                </c:pt>
                <c:pt idx="105">
                  <c:v>138.27398582461174</c:v>
                </c:pt>
                <c:pt idx="106">
                  <c:v>138.81457267687802</c:v>
                </c:pt>
                <c:pt idx="107">
                  <c:v>139.29508344289022</c:v>
                </c:pt>
                <c:pt idx="108">
                  <c:v>139.72500544830325</c:v>
                </c:pt>
                <c:pt idx="109">
                  <c:v>140.11192824430381</c:v>
                </c:pt>
                <c:pt idx="110">
                  <c:v>140.4619955288297</c:v>
                </c:pt>
                <c:pt idx="111">
                  <c:v>140.78023379828102</c:v>
                </c:pt>
                <c:pt idx="112">
                  <c:v>141.07079525184872</c:v>
                </c:pt>
                <c:pt idx="113">
                  <c:v>141.33713996151144</c:v>
                </c:pt>
                <c:pt idx="114">
                  <c:v>141.58217431553075</c:v>
                </c:pt>
                <c:pt idx="115">
                  <c:v>141.80835750944155</c:v>
                </c:pt>
                <c:pt idx="116">
                  <c:v>142.01778436952017</c:v>
                </c:pt>
                <c:pt idx="117">
                  <c:v>142.21225042629965</c:v>
                </c:pt>
                <c:pt idx="118">
                  <c:v>142.39330352308568</c:v>
                </c:pt>
                <c:pt idx="119">
                  <c:v>142.56228510164772</c:v>
                </c:pt>
                <c:pt idx="120">
                  <c:v>142.72036349629025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data'!$I$99:$I$219</c:f>
              <c:numCache>
                <c:formatCode>0.00</c:formatCode>
                <c:ptCount val="121"/>
                <c:pt idx="0">
                  <c:v>0</c:v>
                </c:pt>
                <c:pt idx="1">
                  <c:v>15.839937962904349</c:v>
                </c:pt>
                <c:pt idx="2">
                  <c:v>28.656467713920328</c:v>
                </c:pt>
                <c:pt idx="3">
                  <c:v>39.239802408043076</c:v>
                </c:pt>
                <c:pt idx="4">
                  <c:v>48.126845218060296</c:v>
                </c:pt>
                <c:pt idx="5">
                  <c:v>55.695159591043314</c:v>
                </c:pt>
                <c:pt idx="6">
                  <c:v>62.217996712298486</c:v>
                </c:pt>
                <c:pt idx="7">
                  <c:v>67.897992014575337</c:v>
                </c:pt>
                <c:pt idx="8">
                  <c:v>72.888592200604421</c:v>
                </c:pt>
                <c:pt idx="9">
                  <c:v>77.308126694968578</c:v>
                </c:pt>
                <c:pt idx="10">
                  <c:v>81.249309997727039</c:v>
                </c:pt>
                <c:pt idx="11">
                  <c:v>84.785816964606582</c:v>
                </c:pt>
                <c:pt idx="12">
                  <c:v>87.976931566250926</c:v>
                </c:pt>
                <c:pt idx="13">
                  <c:v>90.870897002542108</c:v>
                </c:pt>
                <c:pt idx="14">
                  <c:v>93.507371586692869</c:v>
                </c:pt>
                <c:pt idx="15">
                  <c:v>95.919257012888536</c:v>
                </c:pt>
                <c:pt idx="16">
                  <c:v>98.13407848616319</c:v>
                </c:pt>
                <c:pt idx="17">
                  <c:v>100.17503983797913</c:v>
                </c:pt>
                <c:pt idx="18">
                  <c:v>102.06183955102686</c:v>
                </c:pt>
                <c:pt idx="19">
                  <c:v>103.81130860100005</c:v>
                </c:pt>
                <c:pt idx="20">
                  <c:v>105.43791391309843</c:v>
                </c:pt>
                <c:pt idx="21">
                  <c:v>106.9541593448718</c:v>
                </c:pt>
                <c:pt idx="22">
                  <c:v>108.37090773077149</c:v>
                </c:pt>
                <c:pt idx="23">
                  <c:v>109.69764154240076</c:v>
                </c:pt>
                <c:pt idx="24">
                  <c:v>110.94267539457235</c:v>
                </c:pt>
                <c:pt idx="25">
                  <c:v>112.11333046579564</c:v>
                </c:pt>
                <c:pt idx="26">
                  <c:v>113.21607856558636</c:v>
                </c:pt>
                <c:pt idx="27">
                  <c:v>114.25666183740999</c:v>
                </c:pt>
                <c:pt idx="28">
                  <c:v>115.24019277266969</c:v>
                </c:pt>
                <c:pt idx="29">
                  <c:v>116.1712382131479</c:v>
                </c:pt>
                <c:pt idx="30">
                  <c:v>117.05389025474162</c:v>
                </c:pt>
                <c:pt idx="31">
                  <c:v>117.89182637506268</c:v>
                </c:pt>
                <c:pt idx="32">
                  <c:v>118.6883606484478</c:v>
                </c:pt>
                <c:pt idx="33">
                  <c:v>119.44648755249744</c:v>
                </c:pt>
                <c:pt idx="34">
                  <c:v>120.16891958698815</c:v>
                </c:pt>
                <c:pt idx="35">
                  <c:v>120.85811970136757</c:v>
                </c:pt>
                <c:pt idx="36">
                  <c:v>121.51632934786029</c:v>
                </c:pt>
                <c:pt idx="37">
                  <c:v>122.14559283348945</c:v>
                </c:pt>
                <c:pt idx="38">
                  <c:v>122.74777852842836</c:v>
                </c:pt>
                <c:pt idx="39">
                  <c:v>123.32459739417247</c:v>
                </c:pt>
                <c:pt idx="40">
                  <c:v>123.87761921853533</c:v>
                </c:pt>
                <c:pt idx="41">
                  <c:v>124.4082868818995</c:v>
                </c:pt>
                <c:pt idx="42">
                  <c:v>124.91792892773513</c:v>
                </c:pt>
                <c:pt idx="43">
                  <c:v>125.40777066797206</c:v>
                </c:pt>
                <c:pt idx="44">
                  <c:v>125.87894401865917</c:v>
                </c:pt>
                <c:pt idx="45">
                  <c:v>126.33249623210952</c:v>
                </c:pt>
                <c:pt idx="46">
                  <c:v>126.76939766732379</c:v>
                </c:pt>
                <c:pt idx="47">
                  <c:v>127.19054872003777</c:v>
                </c:pt>
                <c:pt idx="48">
                  <c:v>127.5967860165515</c:v>
                </c:pt>
                <c:pt idx="49">
                  <c:v>127.98888796100086</c:v>
                </c:pt>
                <c:pt idx="50">
                  <c:v>128.36757971346586</c:v>
                </c:pt>
                <c:pt idx="51">
                  <c:v>128.73353766590111</c:v>
                </c:pt>
                <c:pt idx="52">
                  <c:v>129.08739347401212</c:v>
                </c:pt>
                <c:pt idx="53">
                  <c:v>129.42973769563844</c:v>
                </c:pt>
                <c:pt idx="54">
                  <c:v>129.7611230797302</c:v>
                </c:pt>
                <c:pt idx="55">
                  <c:v>130.08206754444834</c:v>
                </c:pt>
                <c:pt idx="56">
                  <c:v>130.39305687813865</c:v>
                </c:pt>
                <c:pt idx="57">
                  <c:v>130.69454719280614</c:v>
                </c:pt>
                <c:pt idx="58">
                  <c:v>130.98696715615043</c:v>
                </c:pt>
                <c:pt idx="59">
                  <c:v>131.27072002513404</c:v>
                </c:pt>
                <c:pt idx="60">
                  <c:v>131.54618550137121</c:v>
                </c:pt>
                <c:pt idx="61">
                  <c:v>131.81372142628911</c:v>
                </c:pt>
                <c:pt idx="62">
                  <c:v>132.07366533197498</c:v>
                </c:pt>
                <c:pt idx="63">
                  <c:v>132.32633586184318</c:v>
                </c:pt>
                <c:pt idx="64">
                  <c:v>132.57203407369389</c:v>
                </c:pt>
                <c:pt idx="65">
                  <c:v>132.81104463636831</c:v>
                </c:pt>
                <c:pt idx="66">
                  <c:v>133.04363693000099</c:v>
                </c:pt>
                <c:pt idx="67">
                  <c:v>133.27006605880902</c:v>
                </c:pt>
                <c:pt idx="68">
                  <c:v>133.49057378442484</c:v>
                </c:pt>
                <c:pt idx="69">
                  <c:v>133.70538938695012</c:v>
                </c:pt>
                <c:pt idx="70">
                  <c:v>133.91473046017873</c:v>
                </c:pt>
                <c:pt idx="71">
                  <c:v>134.11880364678615</c:v>
                </c:pt>
                <c:pt idx="72">
                  <c:v>134.31780531870743</c:v>
                </c:pt>
                <c:pt idx="73">
                  <c:v>134.51192220741251</c:v>
                </c:pt>
                <c:pt idx="74">
                  <c:v>134.70133198833145</c:v>
                </c:pt>
                <c:pt idx="75">
                  <c:v>134.8862038232736</c:v>
                </c:pt>
                <c:pt idx="76">
                  <c:v>135.06669886432238</c:v>
                </c:pt>
                <c:pt idx="77">
                  <c:v>135.24297072235962</c:v>
                </c:pt>
                <c:pt idx="78">
                  <c:v>135.41516590308308</c:v>
                </c:pt>
                <c:pt idx="79">
                  <c:v>135.58342421311824</c:v>
                </c:pt>
                <c:pt idx="80">
                  <c:v>135.74787913859006</c:v>
                </c:pt>
                <c:pt idx="81">
                  <c:v>135.90865819830972</c:v>
                </c:pt>
                <c:pt idx="82">
                  <c:v>136.06588327353992</c:v>
                </c:pt>
                <c:pt idx="83">
                  <c:v>136.21967091613084</c:v>
                </c:pt>
                <c:pt idx="84">
                  <c:v>136.37013263666464</c:v>
                </c:pt>
                <c:pt idx="85">
                  <c:v>136.51737517410476</c:v>
                </c:pt>
                <c:pt idx="86">
                  <c:v>136.66150074832075</c:v>
                </c:pt>
                <c:pt idx="87">
                  <c:v>136.80260729674418</c:v>
                </c:pt>
                <c:pt idx="88">
                  <c:v>136.9407886963065</c:v>
                </c:pt>
                <c:pt idx="89">
                  <c:v>137.07613497171673</c:v>
                </c:pt>
                <c:pt idx="90">
                  <c:v>137.20873249104878</c:v>
                </c:pt>
                <c:pt idx="91">
                  <c:v>137.33866414953224</c:v>
                </c:pt>
                <c:pt idx="92">
                  <c:v>137.46600954236837</c:v>
                </c:pt>
                <c:pt idx="93">
                  <c:v>137.59084512732784</c:v>
                </c:pt>
                <c:pt idx="94">
                  <c:v>137.71324437782863</c:v>
                </c:pt>
                <c:pt idx="95">
                  <c:v>137.83327792713828</c:v>
                </c:pt>
                <c:pt idx="96">
                  <c:v>137.95101370429427</c:v>
                </c:pt>
                <c:pt idx="97">
                  <c:v>138.06651706229343</c:v>
                </c:pt>
                <c:pt idx="98">
                  <c:v>138.17985089905727</c:v>
                </c:pt>
                <c:pt idx="99">
                  <c:v>138.29107577164484</c:v>
                </c:pt>
                <c:pt idx="100">
                  <c:v>138.40025000414829</c:v>
                </c:pt>
                <c:pt idx="101">
                  <c:v>139.39063051261752</c:v>
                </c:pt>
                <c:pt idx="102">
                  <c:v>140.22684003978884</c:v>
                </c:pt>
                <c:pt idx="103">
                  <c:v>140.94227827918039</c:v>
                </c:pt>
                <c:pt idx="104">
                  <c:v>141.56134705296805</c:v>
                </c:pt>
                <c:pt idx="105">
                  <c:v>142.10228914765563</c:v>
                </c:pt>
                <c:pt idx="106">
                  <c:v>142.57901615758004</c:v>
                </c:pt>
                <c:pt idx="107">
                  <c:v>143.00232185219261</c:v>
                </c:pt>
                <c:pt idx="108">
                  <c:v>143.38070928096724</c:v>
                </c:pt>
                <c:pt idx="109">
                  <c:v>143.7209678443275</c:v>
                </c:pt>
                <c:pt idx="110">
                  <c:v>144.02858428363254</c:v>
                </c:pt>
                <c:pt idx="111">
                  <c:v>144.30804080224021</c:v>
                </c:pt>
                <c:pt idx="112">
                  <c:v>144.56303489785898</c:v>
                </c:pt>
                <c:pt idx="113">
                  <c:v>144.79664388610783</c:v>
                </c:pt>
                <c:pt idx="114">
                  <c:v>145.01144969659308</c:v>
                </c:pt>
                <c:pt idx="115">
                  <c:v>145.20963470033448</c:v>
                </c:pt>
                <c:pt idx="116">
                  <c:v>145.39305612150258</c:v>
                </c:pt>
                <c:pt idx="117">
                  <c:v>145.5633044166473</c:v>
                </c:pt>
                <c:pt idx="118">
                  <c:v>145.72174951174819</c:v>
                </c:pt>
                <c:pt idx="119">
                  <c:v>145.86957774470631</c:v>
                </c:pt>
                <c:pt idx="120">
                  <c:v>146.00782162240313</c:v>
                </c:pt>
              </c:numCache>
            </c:numRef>
          </c:yVal>
          <c:smooth val="0"/>
        </c:ser>
        <c:ser>
          <c:idx val="4"/>
          <c:order val="4"/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'Scanner 2 - All data'!$A$118:$A$119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data'!$B$118:$B$119</c:f>
              <c:numCache>
                <c:formatCode>General</c:formatCode>
                <c:ptCount val="2"/>
                <c:pt idx="0">
                  <c:v>148.79810000000001</c:v>
                </c:pt>
                <c:pt idx="1">
                  <c:v>148.79810000000001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data'!$A$121:$A$122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data'!$B$121:$B$122</c:f>
              <c:numCache>
                <c:formatCode>General</c:formatCode>
                <c:ptCount val="2"/>
                <c:pt idx="0">
                  <c:v>147.4622</c:v>
                </c:pt>
                <c:pt idx="1">
                  <c:v>147.4622</c:v>
                </c:pt>
              </c:numCache>
            </c:numRef>
          </c:yVal>
          <c:smooth val="0"/>
        </c:ser>
        <c:ser>
          <c:idx val="6"/>
          <c:order val="6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data'!$A$124:$A$125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data'!$B$124:$B$125</c:f>
              <c:numCache>
                <c:formatCode>General</c:formatCode>
                <c:ptCount val="2"/>
                <c:pt idx="0">
                  <c:v>150.13409999999999</c:v>
                </c:pt>
                <c:pt idx="1">
                  <c:v>150.13409999999999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3248"/>
        <c:axId val="172055168"/>
      </c:scatterChart>
      <c:valAx>
        <c:axId val="172053248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055168"/>
        <c:crosses val="autoZero"/>
        <c:crossBetween val="midCat"/>
        <c:majorUnit val="10"/>
      </c:valAx>
      <c:valAx>
        <c:axId val="1720551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G-value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05324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'Raw data Sc1ON Sc2OFF'!$B$33:$B$54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'Raw data Sc1ON Sc2OFF'!$F$33:$F$54</c:f>
              <c:numCache>
                <c:formatCode>0.00</c:formatCode>
                <c:ptCount val="22"/>
                <c:pt idx="0">
                  <c:v>2.580697898649971E-2</c:v>
                </c:pt>
                <c:pt idx="1">
                  <c:v>3.1729622669557533E-2</c:v>
                </c:pt>
                <c:pt idx="2">
                  <c:v>3.8570502011424354E-2</c:v>
                </c:pt>
                <c:pt idx="3">
                  <c:v>4.9642919808207363E-2</c:v>
                </c:pt>
                <c:pt idx="4">
                  <c:v>6.2134425539906397E-2</c:v>
                </c:pt>
                <c:pt idx="5">
                  <c:v>8.4775118414850401E-2</c:v>
                </c:pt>
                <c:pt idx="6">
                  <c:v>0.11097292919108724</c:v>
                </c:pt>
                <c:pt idx="7">
                  <c:v>0.13521265885359726</c:v>
                </c:pt>
                <c:pt idx="8">
                  <c:v>0.16120159845598828</c:v>
                </c:pt>
                <c:pt idx="9">
                  <c:v>0.18829817380939026</c:v>
                </c:pt>
                <c:pt idx="10">
                  <c:v>0.2129628355254527</c:v>
                </c:pt>
                <c:pt idx="11">
                  <c:v>0.23548389149055832</c:v>
                </c:pt>
                <c:pt idx="12">
                  <c:v>0.26359110365137384</c:v>
                </c:pt>
                <c:pt idx="13">
                  <c:v>0.28967551094751864</c:v>
                </c:pt>
                <c:pt idx="14">
                  <c:v>0.32239227508336649</c:v>
                </c:pt>
                <c:pt idx="15">
                  <c:v>0.35829052273419421</c:v>
                </c:pt>
                <c:pt idx="16">
                  <c:v>0.39005489031191626</c:v>
                </c:pt>
                <c:pt idx="17">
                  <c:v>0.45116185368685818</c:v>
                </c:pt>
                <c:pt idx="18">
                  <c:v>0.5208341143874301</c:v>
                </c:pt>
                <c:pt idx="19">
                  <c:v>0.58621484857988948</c:v>
                </c:pt>
                <c:pt idx="20">
                  <c:v>0.6504113993523285</c:v>
                </c:pt>
                <c:pt idx="21">
                  <c:v>0.71824704647646065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14432"/>
        <c:axId val="164520704"/>
      </c:scatterChart>
      <c:valAx>
        <c:axId val="164514432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4520704"/>
        <c:crossesAt val="0"/>
        <c:crossBetween val="midCat"/>
      </c:valAx>
      <c:valAx>
        <c:axId val="164520704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4514432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Eadie–Hofstee</a:t>
            </a:r>
            <a:r>
              <a:rPr lang="en-US" b="1" baseline="0"/>
              <a:t> </a:t>
            </a:r>
            <a:r>
              <a:rPr lang="da-DK" b="1"/>
              <a:t>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2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2 - All data'!$I$67:$I$84</c:f>
              <c:numCache>
                <c:formatCode>0.00</c:formatCode>
                <c:ptCount val="18"/>
                <c:pt idx="0">
                  <c:v>32.33663718863248</c:v>
                </c:pt>
                <c:pt idx="1">
                  <c:v>20.29940946744421</c:v>
                </c:pt>
                <c:pt idx="2">
                  <c:v>14.749354935897436</c:v>
                </c:pt>
                <c:pt idx="3">
                  <c:v>11.705671857704262</c:v>
                </c:pt>
                <c:pt idx="4">
                  <c:v>9.6367438206680038</c:v>
                </c:pt>
                <c:pt idx="5">
                  <c:v>8.2035530517613235</c:v>
                </c:pt>
                <c:pt idx="6">
                  <c:v>7.1606674132478636</c:v>
                </c:pt>
                <c:pt idx="7">
                  <c:v>6.5309356727085168</c:v>
                </c:pt>
                <c:pt idx="8">
                  <c:v>5.7875588079138005</c:v>
                </c:pt>
                <c:pt idx="9">
                  <c:v>5.251846167054099</c:v>
                </c:pt>
                <c:pt idx="10">
                  <c:v>4.6941253993317416</c:v>
                </c:pt>
                <c:pt idx="11">
                  <c:v>4.2255095212545664</c:v>
                </c:pt>
                <c:pt idx="12">
                  <c:v>3.8554778504273504</c:v>
                </c:pt>
                <c:pt idx="13">
                  <c:v>3.3465266412074923</c:v>
                </c:pt>
                <c:pt idx="14">
                  <c:v>2.886154754273504</c:v>
                </c:pt>
                <c:pt idx="15">
                  <c:v>2.5571499263686768</c:v>
                </c:pt>
                <c:pt idx="16">
                  <c:v>2.2979282385797859</c:v>
                </c:pt>
                <c:pt idx="17">
                  <c:v>2.0812156467892486</c:v>
                </c:pt>
              </c:numCache>
            </c:numRef>
          </c:xVal>
          <c:yVal>
            <c:numRef>
              <c:f>'Scanner 2 - All data'!$C$67:$C$84</c:f>
              <c:numCache>
                <c:formatCode>0.00</c:formatCode>
                <c:ptCount val="18"/>
                <c:pt idx="0">
                  <c:v>117.09428333333334</c:v>
                </c:pt>
                <c:pt idx="1">
                  <c:v>148.18859166666667</c:v>
                </c:pt>
                <c:pt idx="2">
                  <c:v>160.01315</c:v>
                </c:pt>
                <c:pt idx="3">
                  <c:v>169.71930833333334</c:v>
                </c:pt>
                <c:pt idx="4">
                  <c:v>174.89694166666666</c:v>
                </c:pt>
                <c:pt idx="5">
                  <c:v>177.99780000000001</c:v>
                </c:pt>
                <c:pt idx="6">
                  <c:v>181.50658333333334</c:v>
                </c:pt>
                <c:pt idx="7">
                  <c:v>188.19078333333331</c:v>
                </c:pt>
                <c:pt idx="8">
                  <c:v>188.62280833333332</c:v>
                </c:pt>
                <c:pt idx="9">
                  <c:v>189.94957499999998</c:v>
                </c:pt>
                <c:pt idx="10">
                  <c:v>190.30044166666667</c:v>
                </c:pt>
                <c:pt idx="11">
                  <c:v>190.61623333333338</c:v>
                </c:pt>
                <c:pt idx="12">
                  <c:v>191.54603333333333</c:v>
                </c:pt>
                <c:pt idx="13">
                  <c:v>196.29386666666667</c:v>
                </c:pt>
                <c:pt idx="14">
                  <c:v>195.75658333333331</c:v>
                </c:pt>
                <c:pt idx="15">
                  <c:v>196.79825833333337</c:v>
                </c:pt>
                <c:pt idx="16">
                  <c:v>196.92325833333334</c:v>
                </c:pt>
                <c:pt idx="17">
                  <c:v>197.39914166666665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tar"/>
            <c:size val="7"/>
            <c:spPr>
              <a:ln w="19050"/>
            </c:spPr>
          </c:marker>
          <c:xVal>
            <c:numRef>
              <c:f>'Scanner 2 - All data'!$I$63:$I$66</c:f>
              <c:numCache>
                <c:formatCode>0.00</c:formatCode>
                <c:ptCount val="4"/>
                <c:pt idx="0">
                  <c:v>303.45195757193733</c:v>
                </c:pt>
                <c:pt idx="1">
                  <c:v>162.71422250448029</c:v>
                </c:pt>
                <c:pt idx="2">
                  <c:v>90.702568500654806</c:v>
                </c:pt>
                <c:pt idx="3">
                  <c:v>53.077027653162403</c:v>
                </c:pt>
              </c:numCache>
            </c:numRef>
          </c:xVal>
          <c:yVal>
            <c:numRef>
              <c:f>'Scanner 2 - All data'!$C$63:$C$66</c:f>
              <c:numCache>
                <c:formatCode>0.00</c:formatCode>
                <c:ptCount val="4"/>
                <c:pt idx="0">
                  <c:v>65.929841666666661</c:v>
                </c:pt>
                <c:pt idx="1">
                  <c:v>73.061408333333333</c:v>
                </c:pt>
                <c:pt idx="2">
                  <c:v>81.453941666666665</c:v>
                </c:pt>
                <c:pt idx="3">
                  <c:v>96.098683333333341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91264"/>
        <c:axId val="172626304"/>
      </c:scatterChart>
      <c:valAx>
        <c:axId val="1720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G-value/OD600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72626304"/>
        <c:crossesAt val="0"/>
        <c:crossBetween val="midCat"/>
      </c:valAx>
      <c:valAx>
        <c:axId val="172626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72091264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'Comparison (2)'!$B$2:$B$24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'Comparison (2)'!$G$2:$G$24</c:f>
              <c:numCache>
                <c:formatCode>0.00</c:formatCode>
                <c:ptCount val="23"/>
                <c:pt idx="0">
                  <c:v>9.9572250000000153</c:v>
                </c:pt>
                <c:pt idx="1">
                  <c:v>9.1184166666666897</c:v>
                </c:pt>
                <c:pt idx="2">
                  <c:v>8.087725000000006</c:v>
                </c:pt>
                <c:pt idx="3">
                  <c:v>8.6886000000000081</c:v>
                </c:pt>
                <c:pt idx="4">
                  <c:v>6.614024999999998</c:v>
                </c:pt>
                <c:pt idx="5">
                  <c:v>7.3179999999999978</c:v>
                </c:pt>
                <c:pt idx="6">
                  <c:v>4.1469333333333225</c:v>
                </c:pt>
                <c:pt idx="7">
                  <c:v>4.098700000000008</c:v>
                </c:pt>
                <c:pt idx="8">
                  <c:v>3.7982416666666552</c:v>
                </c:pt>
                <c:pt idx="9">
                  <c:v>3.9824333333333186</c:v>
                </c:pt>
                <c:pt idx="10">
                  <c:v>3.6798249999999939</c:v>
                </c:pt>
                <c:pt idx="11">
                  <c:v>4.037274999999994</c:v>
                </c:pt>
                <c:pt idx="12">
                  <c:v>0.85309166666667124</c:v>
                </c:pt>
                <c:pt idx="13">
                  <c:v>1.7258916666666835</c:v>
                </c:pt>
                <c:pt idx="14">
                  <c:v>1.5964750000000265</c:v>
                </c:pt>
                <c:pt idx="15">
                  <c:v>2.1622833333333347</c:v>
                </c:pt>
                <c:pt idx="16">
                  <c:v>2.0964749999999412</c:v>
                </c:pt>
                <c:pt idx="17">
                  <c:v>2.5614166666666733</c:v>
                </c:pt>
                <c:pt idx="18">
                  <c:v>0.5175333333332901</c:v>
                </c:pt>
                <c:pt idx="19">
                  <c:v>1.364024999999998</c:v>
                </c:pt>
                <c:pt idx="20">
                  <c:v>1.214908333333284</c:v>
                </c:pt>
                <c:pt idx="21">
                  <c:v>1.5570083333333287</c:v>
                </c:pt>
                <c:pt idx="22">
                  <c:v>1.3267333333333511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7664"/>
        <c:axId val="172762240"/>
      </c:scatterChart>
      <c:valAx>
        <c:axId val="1726576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762240"/>
        <c:crosses val="autoZero"/>
        <c:crossBetween val="midCat"/>
      </c:valAx>
      <c:valAx>
        <c:axId val="172762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(Scanner 1- Scanner 2)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65766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(2)'!$F$2:$F$24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'Comparison (2)'!$F$2:$F$24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'Comparison (2)'!$D$2:$D$24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'Comparison (2)'!$D$2:$D$24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'Comparison (2)'!$C$2:$C$24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xVal>
          <c:yVal>
            <c:numRef>
              <c:f>'Comparison (2)'!$E$2:$E$24</c:f>
              <c:numCache>
                <c:formatCode>0.00</c:formatCode>
                <c:ptCount val="23"/>
                <c:pt idx="0">
                  <c:v>56.648029166666653</c:v>
                </c:pt>
                <c:pt idx="1">
                  <c:v>65.929841666666661</c:v>
                </c:pt>
                <c:pt idx="2">
                  <c:v>73.061408333333333</c:v>
                </c:pt>
                <c:pt idx="3">
                  <c:v>81.453941666666665</c:v>
                </c:pt>
                <c:pt idx="4">
                  <c:v>96.098683333333341</c:v>
                </c:pt>
                <c:pt idx="5">
                  <c:v>117.09428333333334</c:v>
                </c:pt>
                <c:pt idx="6">
                  <c:v>148.18859166666667</c:v>
                </c:pt>
                <c:pt idx="7">
                  <c:v>160.01315</c:v>
                </c:pt>
                <c:pt idx="8">
                  <c:v>169.71930833333334</c:v>
                </c:pt>
                <c:pt idx="9">
                  <c:v>174.89694166666666</c:v>
                </c:pt>
                <c:pt idx="10">
                  <c:v>177.99780000000001</c:v>
                </c:pt>
                <c:pt idx="11">
                  <c:v>181.50658333333334</c:v>
                </c:pt>
                <c:pt idx="12">
                  <c:v>188.19078333333331</c:v>
                </c:pt>
                <c:pt idx="13">
                  <c:v>188.62280833333332</c:v>
                </c:pt>
                <c:pt idx="14">
                  <c:v>189.94957499999998</c:v>
                </c:pt>
                <c:pt idx="15">
                  <c:v>190.30044166666667</c:v>
                </c:pt>
                <c:pt idx="16">
                  <c:v>190.61623333333338</c:v>
                </c:pt>
                <c:pt idx="17">
                  <c:v>191.54603333333333</c:v>
                </c:pt>
                <c:pt idx="18">
                  <c:v>196.29386666666667</c:v>
                </c:pt>
                <c:pt idx="19">
                  <c:v>195.75658333333331</c:v>
                </c:pt>
                <c:pt idx="20">
                  <c:v>196.79825833333337</c:v>
                </c:pt>
                <c:pt idx="21">
                  <c:v>196.92325833333334</c:v>
                </c:pt>
                <c:pt idx="22">
                  <c:v>197.39914166666665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'Comparison (2)'!$I$1:$I$2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'Comparison (2)'!$J$1:$J$2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7952"/>
        <c:axId val="172799872"/>
      </c:scatterChart>
      <c:valAx>
        <c:axId val="172797952"/>
        <c:scaling>
          <c:orientation val="minMax"/>
          <c:max val="2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799872"/>
        <c:crosses val="autoZero"/>
        <c:crossBetween val="midCat"/>
      </c:valAx>
      <c:valAx>
        <c:axId val="172799872"/>
        <c:scaling>
          <c:orientation val="minMax"/>
          <c:max val="20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79795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'Comparison (2)'!$B$29:$B$51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'Comparison (2)'!$G$29:$G$51</c:f>
              <c:numCache>
                <c:formatCode>0.00</c:formatCode>
                <c:ptCount val="23"/>
                <c:pt idx="0">
                  <c:v>-1.569115208136888E-14</c:v>
                </c:pt>
                <c:pt idx="1">
                  <c:v>-0.8388083333333487</c:v>
                </c:pt>
                <c:pt idx="2">
                  <c:v>-1.8695000000000146</c:v>
                </c:pt>
                <c:pt idx="3">
                  <c:v>-1.2686250000000179</c:v>
                </c:pt>
                <c:pt idx="4">
                  <c:v>-3.3432000000000173</c:v>
                </c:pt>
                <c:pt idx="5">
                  <c:v>-2.6392250000000175</c:v>
                </c:pt>
                <c:pt idx="6">
                  <c:v>-5.8102916666666857</c:v>
                </c:pt>
                <c:pt idx="7">
                  <c:v>-5.8585250000000428</c:v>
                </c:pt>
                <c:pt idx="8">
                  <c:v>-6.1589833333333388</c:v>
                </c:pt>
                <c:pt idx="9">
                  <c:v>-5.9747916666666754</c:v>
                </c:pt>
                <c:pt idx="10">
                  <c:v>-6.2774000000000143</c:v>
                </c:pt>
                <c:pt idx="11">
                  <c:v>-5.9199500000000285</c:v>
                </c:pt>
                <c:pt idx="12">
                  <c:v>-9.1041333333333654</c:v>
                </c:pt>
                <c:pt idx="13">
                  <c:v>-8.2313333333333389</c:v>
                </c:pt>
                <c:pt idx="14">
                  <c:v>-8.3607500000000385</c:v>
                </c:pt>
                <c:pt idx="15">
                  <c:v>-7.7949416666666878</c:v>
                </c:pt>
                <c:pt idx="16">
                  <c:v>-7.8607500000000385</c:v>
                </c:pt>
                <c:pt idx="17">
                  <c:v>-7.3958083333333633</c:v>
                </c:pt>
                <c:pt idx="18">
                  <c:v>-9.4396916666666471</c:v>
                </c:pt>
                <c:pt idx="19">
                  <c:v>-8.5931999999999675</c:v>
                </c:pt>
                <c:pt idx="20">
                  <c:v>-8.74231666666671</c:v>
                </c:pt>
                <c:pt idx="21">
                  <c:v>-8.4002166666666653</c:v>
                </c:pt>
                <c:pt idx="22">
                  <c:v>-8.6304916666666998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4816"/>
        <c:axId val="172836736"/>
      </c:scatterChart>
      <c:valAx>
        <c:axId val="17283481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836736"/>
        <c:crossesAt val="0"/>
        <c:crossBetween val="midCat"/>
      </c:valAx>
      <c:valAx>
        <c:axId val="172836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(Scanner 1- Scanner 2)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834816"/>
        <c:crossesAt val="0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(2)'!$F$29:$F$51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'Comparison (2)'!$F$29:$F$51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'Comparison (2)'!$D$29:$D$51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'Comparison (2)'!$D$29:$D$51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'Comparison (2)'!$C$29:$C$51</c:f>
              <c:numCache>
                <c:formatCode>0.00</c:formatCode>
                <c:ptCount val="23"/>
                <c:pt idx="0">
                  <c:v>-2.0724163126336257E-15</c:v>
                </c:pt>
                <c:pt idx="1">
                  <c:v>8.4430041666666646</c:v>
                </c:pt>
                <c:pt idx="2">
                  <c:v>14.543879166666665</c:v>
                </c:pt>
                <c:pt idx="3">
                  <c:v>23.537287500000001</c:v>
                </c:pt>
                <c:pt idx="4">
                  <c:v>36.107454166666663</c:v>
                </c:pt>
                <c:pt idx="5">
                  <c:v>57.807029166666659</c:v>
                </c:pt>
                <c:pt idx="6">
                  <c:v>85.730270833333336</c:v>
                </c:pt>
                <c:pt idx="7">
                  <c:v>97.506595833333321</c:v>
                </c:pt>
                <c:pt idx="8">
                  <c:v>106.91229583333335</c:v>
                </c:pt>
                <c:pt idx="9">
                  <c:v>112.27412083333333</c:v>
                </c:pt>
                <c:pt idx="10">
                  <c:v>115.07237083333335</c:v>
                </c:pt>
                <c:pt idx="11">
                  <c:v>118.93860416666666</c:v>
                </c:pt>
                <c:pt idx="12">
                  <c:v>122.43862083333333</c:v>
                </c:pt>
                <c:pt idx="13">
                  <c:v>123.74344583333334</c:v>
                </c:pt>
                <c:pt idx="14">
                  <c:v>124.9407958333333</c:v>
                </c:pt>
                <c:pt idx="15">
                  <c:v>125.85747083333331</c:v>
                </c:pt>
                <c:pt idx="16">
                  <c:v>126.10745416666667</c:v>
                </c:pt>
                <c:pt idx="17">
                  <c:v>127.50219583333335</c:v>
                </c:pt>
                <c:pt idx="18">
                  <c:v>130.20614583333335</c:v>
                </c:pt>
                <c:pt idx="19">
                  <c:v>130.5153541666667</c:v>
                </c:pt>
                <c:pt idx="20">
                  <c:v>131.40791249999998</c:v>
                </c:pt>
                <c:pt idx="21">
                  <c:v>131.8750125</c:v>
                </c:pt>
                <c:pt idx="22">
                  <c:v>132.12062083333333</c:v>
                </c:pt>
              </c:numCache>
            </c:numRef>
          </c:xVal>
          <c:yVal>
            <c:numRef>
              <c:f>'Comparison (2)'!$E$29:$E$51</c:f>
              <c:numCache>
                <c:formatCode>0.00</c:formatCode>
                <c:ptCount val="23"/>
                <c:pt idx="0">
                  <c:v>1.3618735768735254E-14</c:v>
                </c:pt>
                <c:pt idx="1">
                  <c:v>9.2818125000000133</c:v>
                </c:pt>
                <c:pt idx="2">
                  <c:v>16.41337916666668</c:v>
                </c:pt>
                <c:pt idx="3">
                  <c:v>24.805912500000019</c:v>
                </c:pt>
                <c:pt idx="4">
                  <c:v>39.450654166666681</c:v>
                </c:pt>
                <c:pt idx="5">
                  <c:v>60.446254166666677</c:v>
                </c:pt>
                <c:pt idx="6">
                  <c:v>91.540562500000021</c:v>
                </c:pt>
                <c:pt idx="7">
                  <c:v>103.36512083333336</c:v>
                </c:pt>
                <c:pt idx="8">
                  <c:v>113.07127916666668</c:v>
                </c:pt>
                <c:pt idx="9">
                  <c:v>118.2489125</c:v>
                </c:pt>
                <c:pt idx="10">
                  <c:v>121.34977083333337</c:v>
                </c:pt>
                <c:pt idx="11">
                  <c:v>124.85855416666669</c:v>
                </c:pt>
                <c:pt idx="12">
                  <c:v>131.5427541666667</c:v>
                </c:pt>
                <c:pt idx="13">
                  <c:v>131.97477916666668</c:v>
                </c:pt>
                <c:pt idx="14">
                  <c:v>133.30154583333334</c:v>
                </c:pt>
                <c:pt idx="15">
                  <c:v>133.6524125</c:v>
                </c:pt>
                <c:pt idx="16">
                  <c:v>133.96820416666671</c:v>
                </c:pt>
                <c:pt idx="17">
                  <c:v>134.89800416666671</c:v>
                </c:pt>
                <c:pt idx="18">
                  <c:v>139.6458375</c:v>
                </c:pt>
                <c:pt idx="19">
                  <c:v>139.10855416666666</c:v>
                </c:pt>
                <c:pt idx="20">
                  <c:v>140.15022916666669</c:v>
                </c:pt>
                <c:pt idx="21">
                  <c:v>140.27522916666666</c:v>
                </c:pt>
                <c:pt idx="22">
                  <c:v>140.75111250000003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'Comparison (2)'!$I$1:$I$2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'Comparison (2)'!$J$1:$J$2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0640"/>
        <c:axId val="172882560"/>
      </c:scatterChart>
      <c:valAx>
        <c:axId val="172880640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882560"/>
        <c:crosses val="autoZero"/>
        <c:crossBetween val="midCat"/>
      </c:valAx>
      <c:valAx>
        <c:axId val="172882560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88064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468075648610875"/>
                  <c:y val="0.1655858758261472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'Comparison (2)'!$F$56:$F$78</c:f>
                <c:numCache>
                  <c:formatCode>General</c:formatCode>
                  <c:ptCount val="23"/>
                  <c:pt idx="0">
                    <c:v>0.99999999999998157</c:v>
                  </c:pt>
                  <c:pt idx="1">
                    <c:v>0.78716419490972711</c:v>
                  </c:pt>
                  <c:pt idx="2">
                    <c:v>0.7202932117423696</c:v>
                  </c:pt>
                  <c:pt idx="3">
                    <c:v>0.57996479324365424</c:v>
                  </c:pt>
                  <c:pt idx="4">
                    <c:v>0.55543274309750601</c:v>
                  </c:pt>
                  <c:pt idx="5">
                    <c:v>0.58790702844718801</c:v>
                  </c:pt>
                  <c:pt idx="6">
                    <c:v>0.61339574814171061</c:v>
                  </c:pt>
                  <c:pt idx="7">
                    <c:v>0.50850873424494403</c:v>
                  </c:pt>
                  <c:pt idx="8">
                    <c:v>0.46550870366074493</c:v>
                  </c:pt>
                  <c:pt idx="9">
                    <c:v>0.43358779041752021</c:v>
                  </c:pt>
                  <c:pt idx="10">
                    <c:v>0.41453856048822746</c:v>
                  </c:pt>
                  <c:pt idx="11">
                    <c:v>0.35013532691041926</c:v>
                  </c:pt>
                  <c:pt idx="12">
                    <c:v>0.26097846943875058</c:v>
                  </c:pt>
                  <c:pt idx="13">
                    <c:v>0.27542906802242162</c:v>
                  </c:pt>
                  <c:pt idx="14">
                    <c:v>0.19998778141555296</c:v>
                  </c:pt>
                  <c:pt idx="15">
                    <c:v>0.2377256549516871</c:v>
                  </c:pt>
                  <c:pt idx="16">
                    <c:v>0.26384540117669203</c:v>
                  </c:pt>
                  <c:pt idx="17">
                    <c:v>0.21226238980677911</c:v>
                  </c:pt>
                  <c:pt idx="18">
                    <c:v>0.22248367635315669</c:v>
                  </c:pt>
                  <c:pt idx="19">
                    <c:v>0.22677070891794676</c:v>
                  </c:pt>
                  <c:pt idx="20">
                    <c:v>0.17898780805869111</c:v>
                  </c:pt>
                  <c:pt idx="21">
                    <c:v>0.20831312783355826</c:v>
                  </c:pt>
                  <c:pt idx="22">
                    <c:v>0.2004743434972108</c:v>
                  </c:pt>
                </c:numCache>
              </c:numRef>
            </c:plus>
            <c:minus>
              <c:numRef>
                <c:f>'Comparison (2)'!$F$56:$F$78</c:f>
                <c:numCache>
                  <c:formatCode>General</c:formatCode>
                  <c:ptCount val="23"/>
                  <c:pt idx="0">
                    <c:v>0.99999999999998157</c:v>
                  </c:pt>
                  <c:pt idx="1">
                    <c:v>0.78716419490972711</c:v>
                  </c:pt>
                  <c:pt idx="2">
                    <c:v>0.7202932117423696</c:v>
                  </c:pt>
                  <c:pt idx="3">
                    <c:v>0.57996479324365424</c:v>
                  </c:pt>
                  <c:pt idx="4">
                    <c:v>0.55543274309750601</c:v>
                  </c:pt>
                  <c:pt idx="5">
                    <c:v>0.58790702844718801</c:v>
                  </c:pt>
                  <c:pt idx="6">
                    <c:v>0.61339574814171061</c:v>
                  </c:pt>
                  <c:pt idx="7">
                    <c:v>0.50850873424494403</c:v>
                  </c:pt>
                  <c:pt idx="8">
                    <c:v>0.46550870366074493</c:v>
                  </c:pt>
                  <c:pt idx="9">
                    <c:v>0.43358779041752021</c:v>
                  </c:pt>
                  <c:pt idx="10">
                    <c:v>0.41453856048822746</c:v>
                  </c:pt>
                  <c:pt idx="11">
                    <c:v>0.35013532691041926</c:v>
                  </c:pt>
                  <c:pt idx="12">
                    <c:v>0.26097846943875058</c:v>
                  </c:pt>
                  <c:pt idx="13">
                    <c:v>0.27542906802242162</c:v>
                  </c:pt>
                  <c:pt idx="14">
                    <c:v>0.19998778141555296</c:v>
                  </c:pt>
                  <c:pt idx="15">
                    <c:v>0.2377256549516871</c:v>
                  </c:pt>
                  <c:pt idx="16">
                    <c:v>0.26384540117669203</c:v>
                  </c:pt>
                  <c:pt idx="17">
                    <c:v>0.21226238980677911</c:v>
                  </c:pt>
                  <c:pt idx="18">
                    <c:v>0.22248367635315669</c:v>
                  </c:pt>
                  <c:pt idx="19">
                    <c:v>0.22677070891794676</c:v>
                  </c:pt>
                  <c:pt idx="20">
                    <c:v>0.17898780805869111</c:v>
                  </c:pt>
                  <c:pt idx="21">
                    <c:v>0.20831312783355826</c:v>
                  </c:pt>
                  <c:pt idx="22">
                    <c:v>0.2004743434972108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'Comparison (2)'!$D$56:$D$77</c:f>
                <c:numCache>
                  <c:formatCode>General</c:formatCode>
                  <c:ptCount val="22"/>
                  <c:pt idx="0">
                    <c:v>1</c:v>
                  </c:pt>
                  <c:pt idx="1">
                    <c:v>0.6386724414152597</c:v>
                  </c:pt>
                  <c:pt idx="2">
                    <c:v>0.62266665815323807</c:v>
                  </c:pt>
                  <c:pt idx="3">
                    <c:v>0.64420428124166762</c:v>
                  </c:pt>
                  <c:pt idx="4">
                    <c:v>0.47954134381793867</c:v>
                  </c:pt>
                  <c:pt idx="5">
                    <c:v>0.70993794480617256</c:v>
                  </c:pt>
                  <c:pt idx="6">
                    <c:v>0.60842356179997825</c:v>
                  </c:pt>
                  <c:pt idx="7">
                    <c:v>0.38828965550985284</c:v>
                  </c:pt>
                  <c:pt idx="8">
                    <c:v>0.23260800674653026</c:v>
                  </c:pt>
                  <c:pt idx="9">
                    <c:v>0.26066998934571395</c:v>
                  </c:pt>
                  <c:pt idx="10">
                    <c:v>0.2133111099814913</c:v>
                  </c:pt>
                  <c:pt idx="11">
                    <c:v>0.3332720873340852</c:v>
                  </c:pt>
                  <c:pt idx="12">
                    <c:v>0.38017438537111525</c:v>
                  </c:pt>
                  <c:pt idx="13">
                    <c:v>0.25011345197384116</c:v>
                  </c:pt>
                  <c:pt idx="14">
                    <c:v>0.23780379026947601</c:v>
                  </c:pt>
                  <c:pt idx="15">
                    <c:v>0.23714840150390554</c:v>
                  </c:pt>
                  <c:pt idx="16">
                    <c:v>0.25980718414360382</c:v>
                  </c:pt>
                  <c:pt idx="17">
                    <c:v>0.30353646534881307</c:v>
                  </c:pt>
                  <c:pt idx="18">
                    <c:v>0.3033370237329025</c:v>
                  </c:pt>
                  <c:pt idx="19">
                    <c:v>0.25402054466317547</c:v>
                  </c:pt>
                  <c:pt idx="20">
                    <c:v>0.26142522591163275</c:v>
                  </c:pt>
                  <c:pt idx="21">
                    <c:v>0.25276887357386252</c:v>
                  </c:pt>
                </c:numCache>
              </c:numRef>
            </c:plus>
            <c:minus>
              <c:numRef>
                <c:f>'Comparison (2)'!$D$56:$D$78</c:f>
                <c:numCache>
                  <c:formatCode>General</c:formatCode>
                  <c:ptCount val="23"/>
                  <c:pt idx="0">
                    <c:v>1</c:v>
                  </c:pt>
                  <c:pt idx="1">
                    <c:v>0.6386724414152597</c:v>
                  </c:pt>
                  <c:pt idx="2">
                    <c:v>0.62266665815323807</c:v>
                  </c:pt>
                  <c:pt idx="3">
                    <c:v>0.64420428124166762</c:v>
                  </c:pt>
                  <c:pt idx="4">
                    <c:v>0.47954134381793867</c:v>
                  </c:pt>
                  <c:pt idx="5">
                    <c:v>0.70993794480617256</c:v>
                  </c:pt>
                  <c:pt idx="6">
                    <c:v>0.60842356179997825</c:v>
                  </c:pt>
                  <c:pt idx="7">
                    <c:v>0.38828965550985284</c:v>
                  </c:pt>
                  <c:pt idx="8">
                    <c:v>0.23260800674653026</c:v>
                  </c:pt>
                  <c:pt idx="9">
                    <c:v>0.26066998934571395</c:v>
                  </c:pt>
                  <c:pt idx="10">
                    <c:v>0.2133111099814913</c:v>
                  </c:pt>
                  <c:pt idx="11">
                    <c:v>0.3332720873340852</c:v>
                  </c:pt>
                  <c:pt idx="12">
                    <c:v>0.38017438537111525</c:v>
                  </c:pt>
                  <c:pt idx="13">
                    <c:v>0.25011345197384116</c:v>
                  </c:pt>
                  <c:pt idx="14">
                    <c:v>0.23780379026947601</c:v>
                  </c:pt>
                  <c:pt idx="15">
                    <c:v>0.23714840150390554</c:v>
                  </c:pt>
                  <c:pt idx="16">
                    <c:v>0.25980718414360382</c:v>
                  </c:pt>
                  <c:pt idx="17">
                    <c:v>0.30353646534881307</c:v>
                  </c:pt>
                  <c:pt idx="18">
                    <c:v>0.3033370237329025</c:v>
                  </c:pt>
                  <c:pt idx="19">
                    <c:v>0.25402054466317547</c:v>
                  </c:pt>
                  <c:pt idx="20">
                    <c:v>0.26142522591163275</c:v>
                  </c:pt>
                  <c:pt idx="21">
                    <c:v>0.25276887357386252</c:v>
                  </c:pt>
                  <c:pt idx="22">
                    <c:v>0.2611943822379853</c:v>
                  </c:pt>
                </c:numCache>
              </c:numRef>
            </c:minus>
          </c:errBars>
          <c:xVal>
            <c:numRef>
              <c:f>'Comparison (2)'!$C$56:$C$78</c:f>
              <c:numCache>
                <c:formatCode>0.00</c:formatCode>
                <c:ptCount val="23"/>
                <c:pt idx="0">
                  <c:v>-4.2558549277297669E-16</c:v>
                </c:pt>
                <c:pt idx="1">
                  <c:v>1.5640169461509219</c:v>
                </c:pt>
                <c:pt idx="2">
                  <c:v>2.6941682167164651</c:v>
                </c:pt>
                <c:pt idx="3">
                  <c:v>4.3601443028731897</c:v>
                </c:pt>
                <c:pt idx="4">
                  <c:v>6.688693868231268</c:v>
                </c:pt>
                <c:pt idx="5">
                  <c:v>10.708412721179785</c:v>
                </c:pt>
                <c:pt idx="6">
                  <c:v>15.881029279934397</c:v>
                </c:pt>
                <c:pt idx="7">
                  <c:v>18.062524337830645</c:v>
                </c:pt>
                <c:pt idx="8">
                  <c:v>19.804875034338661</c:v>
                </c:pt>
                <c:pt idx="9">
                  <c:v>20.798121631966065</c:v>
                </c:pt>
                <c:pt idx="10">
                  <c:v>21.316481013671154</c:v>
                </c:pt>
                <c:pt idx="11">
                  <c:v>22.032678036880043</c:v>
                </c:pt>
                <c:pt idx="12">
                  <c:v>22.681035572943951</c:v>
                </c:pt>
                <c:pt idx="13">
                  <c:v>22.922746742508266</c:v>
                </c:pt>
                <c:pt idx="14">
                  <c:v>23.144548799395455</c:v>
                </c:pt>
                <c:pt idx="15">
                  <c:v>23.31435746060318</c:v>
                </c:pt>
                <c:pt idx="16">
                  <c:v>23.360665405248312</c:v>
                </c:pt>
                <c:pt idx="17">
                  <c:v>23.619033109338968</c:v>
                </c:pt>
                <c:pt idx="18">
                  <c:v>24.119923969755821</c:v>
                </c:pt>
                <c:pt idx="19">
                  <c:v>24.177202997892952</c:v>
                </c:pt>
                <c:pt idx="20">
                  <c:v>24.342544188209185</c:v>
                </c:pt>
                <c:pt idx="21">
                  <c:v>24.429071720486306</c:v>
                </c:pt>
                <c:pt idx="22">
                  <c:v>24.47456922207061</c:v>
                </c:pt>
              </c:numCache>
            </c:numRef>
          </c:xVal>
          <c:yVal>
            <c:numRef>
              <c:f>'Comparison (2)'!$E$56:$E$78</c:f>
              <c:numCache>
                <c:formatCode>0.00</c:formatCode>
                <c:ptCount val="23"/>
                <c:pt idx="0">
                  <c:v>2.0539125955565396E-15</c:v>
                </c:pt>
                <c:pt idx="1">
                  <c:v>1.4079052108054257</c:v>
                </c:pt>
                <c:pt idx="2">
                  <c:v>2.489651892415969</c:v>
                </c:pt>
                <c:pt idx="3">
                  <c:v>3.7626674173318424</c:v>
                </c:pt>
                <c:pt idx="4">
                  <c:v>5.9840447726058565</c:v>
                </c:pt>
                <c:pt idx="5">
                  <c:v>9.1687476142099467</c:v>
                </c:pt>
                <c:pt idx="6">
                  <c:v>13.88526593742435</c:v>
                </c:pt>
                <c:pt idx="7">
                  <c:v>15.678865764287119</c:v>
                </c:pt>
                <c:pt idx="8">
                  <c:v>17.151137574820087</c:v>
                </c:pt>
                <c:pt idx="9">
                  <c:v>17.936503250935587</c:v>
                </c:pt>
                <c:pt idx="10">
                  <c:v>18.406854769614664</c:v>
                </c:pt>
                <c:pt idx="11">
                  <c:v>18.939082105448826</c:v>
                </c:pt>
                <c:pt idx="12">
                  <c:v>19.952970288394301</c:v>
                </c:pt>
                <c:pt idx="13">
                  <c:v>20.018501697124893</c:v>
                </c:pt>
                <c:pt idx="14">
                  <c:v>20.219751367221431</c:v>
                </c:pt>
                <c:pt idx="15">
                  <c:v>20.272972331154705</c:v>
                </c:pt>
                <c:pt idx="16">
                  <c:v>20.320872968344798</c:v>
                </c:pt>
                <c:pt idx="17">
                  <c:v>20.461909028382305</c:v>
                </c:pt>
                <c:pt idx="18">
                  <c:v>21.182080793329686</c:v>
                </c:pt>
                <c:pt idx="19">
                  <c:v>21.100583348226273</c:v>
                </c:pt>
                <c:pt idx="20">
                  <c:v>21.258589089073308</c:v>
                </c:pt>
                <c:pt idx="21">
                  <c:v>21.27754962629065</c:v>
                </c:pt>
                <c:pt idx="22">
                  <c:v>21.349733655512903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'Comparison (2)'!$H$56:$H$57</c:f>
              <c:numCache>
                <c:formatCode>0.00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'Comparison (2)'!$I$56:$I$57</c:f>
              <c:numCache>
                <c:formatCode>0.00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3408"/>
        <c:axId val="172915328"/>
      </c:scatterChart>
      <c:valAx>
        <c:axId val="172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915328"/>
        <c:crosses val="autoZero"/>
        <c:crossBetween val="midCat"/>
      </c:valAx>
      <c:valAx>
        <c:axId val="172915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2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913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'24 wrou - All data'!$C$3:$X$3</c:f>
              <c:numCache>
                <c:formatCode>0.00</c:formatCode>
                <c:ptCount val="22"/>
                <c:pt idx="0">
                  <c:v>7.3001429871311574</c:v>
                </c:pt>
                <c:pt idx="1">
                  <c:v>28.815286624203821</c:v>
                </c:pt>
                <c:pt idx="2">
                  <c:v>58.655999999999999</c:v>
                </c:pt>
                <c:pt idx="3">
                  <c:v>0.21726616033128443</c:v>
                </c:pt>
                <c:pt idx="4">
                  <c:v>10.84882360587547</c:v>
                </c:pt>
                <c:pt idx="5">
                  <c:v>32.591082802547767</c:v>
                </c:pt>
                <c:pt idx="6">
                  <c:v>67.826086956521735</c:v>
                </c:pt>
                <c:pt idx="7">
                  <c:v>0.44901673135132125</c:v>
                </c:pt>
                <c:pt idx="8">
                  <c:v>14.49889509944105</c:v>
                </c:pt>
                <c:pt idx="9">
                  <c:v>36.168152866242039</c:v>
                </c:pt>
                <c:pt idx="10">
                  <c:v>76.959999999999994</c:v>
                </c:pt>
                <c:pt idx="11">
                  <c:v>0.8980334627026425</c:v>
                </c:pt>
                <c:pt idx="12">
                  <c:v>18.14896659300663</c:v>
                </c:pt>
                <c:pt idx="13">
                  <c:v>40.540127388535034</c:v>
                </c:pt>
                <c:pt idx="14">
                  <c:v>85.695999999999998</c:v>
                </c:pt>
                <c:pt idx="15">
                  <c:v>1.8105513360940371</c:v>
                </c:pt>
                <c:pt idx="16">
                  <c:v>21.69764721175094</c:v>
                </c:pt>
                <c:pt idx="17">
                  <c:v>45.110828025477709</c:v>
                </c:pt>
                <c:pt idx="18">
                  <c:v>94.847999999999999</c:v>
                </c:pt>
                <c:pt idx="19">
                  <c:v>3.6211026721880741</c:v>
                </c:pt>
                <c:pt idx="20">
                  <c:v>25.34771870531652</c:v>
                </c:pt>
                <c:pt idx="21">
                  <c:v>49.681528662420384</c:v>
                </c:pt>
              </c:numCache>
            </c:numRef>
          </c:xVal>
          <c:yVal>
            <c:numRef>
              <c:f>'24 wrou - All data'!$C$68:$X$68</c:f>
              <c:numCache>
                <c:formatCode>0.00</c:formatCode>
                <c:ptCount val="22"/>
                <c:pt idx="0">
                  <c:v>8.3185796344652271E-2</c:v>
                </c:pt>
                <c:pt idx="1">
                  <c:v>0.22848900467222258</c:v>
                </c:pt>
                <c:pt idx="2">
                  <c:v>0.43757571054133626</c:v>
                </c:pt>
                <c:pt idx="3">
                  <c:v>2.7212434676108239E-2</c:v>
                </c:pt>
                <c:pt idx="4">
                  <c:v>0.10897040120187172</c:v>
                </c:pt>
                <c:pt idx="5">
                  <c:v>0.2566615406697913</c:v>
                </c:pt>
                <c:pt idx="6">
                  <c:v>0.5064156839226821</c:v>
                </c:pt>
                <c:pt idx="7">
                  <c:v>3.075394431754553E-2</c:v>
                </c:pt>
                <c:pt idx="8">
                  <c:v>0.13287907536462681</c:v>
                </c:pt>
                <c:pt idx="9">
                  <c:v>0.28202863525920807</c:v>
                </c:pt>
                <c:pt idx="10">
                  <c:v>0.57049353893723909</c:v>
                </c:pt>
                <c:pt idx="11">
                  <c:v>3.8553347520777097E-2</c:v>
                </c:pt>
                <c:pt idx="12">
                  <c:v>0.15866813481996278</c:v>
                </c:pt>
                <c:pt idx="13">
                  <c:v>0.31456543929504571</c:v>
                </c:pt>
                <c:pt idx="14">
                  <c:v>0.63386120802813928</c:v>
                </c:pt>
                <c:pt idx="15">
                  <c:v>4.9065471388655343E-2</c:v>
                </c:pt>
                <c:pt idx="16">
                  <c:v>0.18492406634174638</c:v>
                </c:pt>
                <c:pt idx="17">
                  <c:v>0.34926450594213171</c:v>
                </c:pt>
                <c:pt idx="18">
                  <c:v>0.69968814432466186</c:v>
                </c:pt>
                <c:pt idx="19">
                  <c:v>6.2166656547827298E-2</c:v>
                </c:pt>
                <c:pt idx="20">
                  <c:v>0.20945023054307685</c:v>
                </c:pt>
                <c:pt idx="21">
                  <c:v>0.38122202729108501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18944"/>
        <c:axId val="172949504"/>
      </c:scatterChart>
      <c:valAx>
        <c:axId val="17241894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72949504"/>
        <c:crossesAt val="0"/>
        <c:crossBetween val="midCat"/>
      </c:valAx>
      <c:valAx>
        <c:axId val="172949504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72418944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val>
            <c:numRef>
              <c:f>'ANOVA raw data'!$E$66:$E$88</c:f>
              <c:numCache>
                <c:formatCode>0.0</c:formatCode>
                <c:ptCount val="23"/>
                <c:pt idx="0">
                  <c:v>5.9324549556808277</c:v>
                </c:pt>
                <c:pt idx="1">
                  <c:v>4.1052577781375019</c:v>
                </c:pt>
                <c:pt idx="2">
                  <c:v>3.851652300270616</c:v>
                </c:pt>
                <c:pt idx="3">
                  <c:v>4.7886963073450168</c:v>
                </c:pt>
                <c:pt idx="4">
                  <c:v>4.0844675351116884</c:v>
                </c:pt>
                <c:pt idx="5">
                  <c:v>3.6196641300953116</c:v>
                </c:pt>
                <c:pt idx="6">
                  <c:v>1.8058657824847981</c:v>
                </c:pt>
                <c:pt idx="7">
                  <c:v>2.5861129872839386</c:v>
                </c:pt>
                <c:pt idx="8">
                  <c:v>2.9691652586596575</c:v>
                </c:pt>
                <c:pt idx="9">
                  <c:v>3.3271802406222775</c:v>
                </c:pt>
                <c:pt idx="10">
                  <c:v>3.2739837083117771</c:v>
                </c:pt>
                <c:pt idx="11">
                  <c:v>3.7267903454311111</c:v>
                </c:pt>
                <c:pt idx="12">
                  <c:v>0.51646550218804588</c:v>
                </c:pt>
                <c:pt idx="13">
                  <c:v>1.6914676517499059</c:v>
                </c:pt>
                <c:pt idx="14">
                  <c:v>2.0462869030949675</c:v>
                </c:pt>
                <c:pt idx="15">
                  <c:v>2.6879836532438164</c:v>
                </c:pt>
                <c:pt idx="16">
                  <c:v>2.2563774058564556</c:v>
                </c:pt>
                <c:pt idx="17">
                  <c:v>3.0983787389823445</c:v>
                </c:pt>
                <c:pt idx="18">
                  <c:v>0.35424049534374025</c:v>
                </c:pt>
                <c:pt idx="19">
                  <c:v>1.4329023694857796</c:v>
                </c:pt>
                <c:pt idx="20">
                  <c:v>1.4012627127849442</c:v>
                </c:pt>
                <c:pt idx="21">
                  <c:v>1.840256629872651</c:v>
                </c:pt>
                <c:pt idx="22">
                  <c:v>1.4737995439763101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63072"/>
        <c:axId val="172569344"/>
      </c:barChart>
      <c:scatterChart>
        <c:scatterStyle val="lineMarker"/>
        <c:varyColors val="0"/>
        <c:ser>
          <c:idx val="1"/>
          <c:order val="1"/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'ANOVA raw data'!$A$90:$A$91</c:f>
              <c:numCache>
                <c:formatCode>0.00</c:formatCode>
                <c:ptCount val="2"/>
                <c:pt idx="0">
                  <c:v>1</c:v>
                </c:pt>
                <c:pt idx="1">
                  <c:v>23</c:v>
                </c:pt>
              </c:numCache>
            </c:numRef>
          </c:xVal>
          <c:yVal>
            <c:numRef>
              <c:f>'ANOVA raw data'!$B$90:$B$91</c:f>
              <c:numCache>
                <c:formatCode>0.00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3072"/>
        <c:axId val="172569344"/>
      </c:scatterChart>
      <c:catAx>
        <c:axId val="1725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 sample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569344"/>
        <c:crosses val="autoZero"/>
        <c:auto val="1"/>
        <c:lblAlgn val="ctr"/>
        <c:lblOffset val="100"/>
        <c:noMultiLvlLbl val="0"/>
      </c:catAx>
      <c:valAx>
        <c:axId val="172569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</a:t>
                </a:r>
                <a:r>
                  <a:rPr lang="en-US" baseline="-25000"/>
                  <a:t>10</a:t>
                </a:r>
                <a:r>
                  <a:rPr lang="en-US"/>
                  <a:t>(</a:t>
                </a:r>
                <a:r>
                  <a:rPr lang="en-US" i="1"/>
                  <a:t>P</a:t>
                </a:r>
                <a:r>
                  <a:rPr lang="en-US"/>
                  <a:t>-value)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2563072"/>
        <c:crosses val="autoZero"/>
        <c:crossBetween val="between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val>
            <c:numRef>
              <c:f>'ANOVA norm data'!$E$66:$E$88</c:f>
              <c:numCache>
                <c:formatCode>0.0</c:formatCode>
                <c:ptCount val="23"/>
                <c:pt idx="0">
                  <c:v>0</c:v>
                </c:pt>
                <c:pt idx="1">
                  <c:v>0.21483939603454105</c:v>
                </c:pt>
                <c:pt idx="2">
                  <c:v>0.32048903020693081</c:v>
                </c:pt>
                <c:pt idx="3">
                  <c:v>1.4944373454267008</c:v>
                </c:pt>
                <c:pt idx="4">
                  <c:v>2.3543333981924435</c:v>
                </c:pt>
                <c:pt idx="5">
                  <c:v>4.7111574864125041</c:v>
                </c:pt>
                <c:pt idx="6">
                  <c:v>6.6576779708880691</c:v>
                </c:pt>
                <c:pt idx="7">
                  <c:v>10.10431427675239</c:v>
                </c:pt>
                <c:pt idx="8">
                  <c:v>12.657007011159822</c:v>
                </c:pt>
                <c:pt idx="9">
                  <c:v>13.513805152954522</c:v>
                </c:pt>
                <c:pt idx="10">
                  <c:v>14.271307195747658</c:v>
                </c:pt>
                <c:pt idx="11">
                  <c:v>14.447858684627617</c:v>
                </c:pt>
                <c:pt idx="12">
                  <c:v>13.785183238135598</c:v>
                </c:pt>
                <c:pt idx="13">
                  <c:v>16.095271449548793</c:v>
                </c:pt>
                <c:pt idx="14">
                  <c:v>17.747212406635175</c:v>
                </c:pt>
                <c:pt idx="15">
                  <c:v>17.377206003325014</c:v>
                </c:pt>
                <c:pt idx="16">
                  <c:v>16.545076596222792</c:v>
                </c:pt>
                <c:pt idx="17">
                  <c:v>16.872394768892157</c:v>
                </c:pt>
                <c:pt idx="18">
                  <c:v>16.154399590029513</c:v>
                </c:pt>
                <c:pt idx="19">
                  <c:v>17.398967832171603</c:v>
                </c:pt>
                <c:pt idx="20">
                  <c:v>18.025083300056991</c:v>
                </c:pt>
                <c:pt idx="21">
                  <c:v>17.92474611913142</c:v>
                </c:pt>
                <c:pt idx="22">
                  <c:v>17.79357987870323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21056"/>
        <c:axId val="173035520"/>
      </c:barChart>
      <c:scatterChart>
        <c:scatterStyle val="lineMarker"/>
        <c:varyColors val="0"/>
        <c:ser>
          <c:idx val="1"/>
          <c:order val="1"/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'ANOVA norm data'!$A$90:$A$91</c:f>
              <c:numCache>
                <c:formatCode>0.00</c:formatCode>
                <c:ptCount val="2"/>
                <c:pt idx="0">
                  <c:v>1</c:v>
                </c:pt>
                <c:pt idx="1">
                  <c:v>23</c:v>
                </c:pt>
              </c:numCache>
            </c:numRef>
          </c:xVal>
          <c:yVal>
            <c:numRef>
              <c:f>'ANOVA norm data'!$B$90:$B$91</c:f>
              <c:numCache>
                <c:formatCode>0.00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21056"/>
        <c:axId val="173035520"/>
      </c:scatterChart>
      <c:catAx>
        <c:axId val="1730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 sample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035520"/>
        <c:crosses val="autoZero"/>
        <c:auto val="1"/>
        <c:lblAlgn val="ctr"/>
        <c:lblOffset val="100"/>
        <c:noMultiLvlLbl val="0"/>
      </c:catAx>
      <c:valAx>
        <c:axId val="173035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</a:t>
                </a:r>
                <a:r>
                  <a:rPr lang="en-US" baseline="-25000"/>
                  <a:t>10</a:t>
                </a:r>
                <a:r>
                  <a:rPr lang="en-US"/>
                  <a:t>(</a:t>
                </a:r>
                <a:r>
                  <a:rPr lang="en-US" i="1"/>
                  <a:t>P</a:t>
                </a:r>
                <a:r>
                  <a:rPr lang="en-US"/>
                  <a:t>-value)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021056"/>
        <c:crosses val="autoZero"/>
        <c:crossBetween val="between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Monod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Sheet1!$A$5:$A$135</c:f>
              <c:numCache>
                <c:formatCode>0.00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Sheet1!$B$5:$B$136</c:f>
              <c:numCache>
                <c:formatCode>0.00</c:formatCode>
                <c:ptCount val="132"/>
                <c:pt idx="0">
                  <c:v>0.73313378761126902</c:v>
                </c:pt>
                <c:pt idx="1">
                  <c:v>0.52205302066720904</c:v>
                </c:pt>
                <c:pt idx="2">
                  <c:v>0.75404482790430905</c:v>
                </c:pt>
                <c:pt idx="3">
                  <c:v>0.78572090449749399</c:v>
                </c:pt>
                <c:pt idx="4">
                  <c:v>0.77982980906945099</c:v>
                </c:pt>
                <c:pt idx="5">
                  <c:v>0.89532744171323098</c:v>
                </c:pt>
                <c:pt idx="6">
                  <c:v>0.97261038674825195</c:v>
                </c:pt>
                <c:pt idx="7">
                  <c:v>1.1744083117317901</c:v>
                </c:pt>
                <c:pt idx="8">
                  <c:v>1.36962264648124</c:v>
                </c:pt>
                <c:pt idx="9">
                  <c:v>1.6193373163597999</c:v>
                </c:pt>
                <c:pt idx="10">
                  <c:v>1.91517123774093</c:v>
                </c:pt>
                <c:pt idx="11">
                  <c:v>2.22551807848965</c:v>
                </c:pt>
                <c:pt idx="12">
                  <c:v>2.8371739231025801</c:v>
                </c:pt>
                <c:pt idx="13">
                  <c:v>3.3340900229299701</c:v>
                </c:pt>
                <c:pt idx="14">
                  <c:v>4.0685132166893796</c:v>
                </c:pt>
                <c:pt idx="15">
                  <c:v>5.2228235341612503</c:v>
                </c:pt>
                <c:pt idx="16">
                  <c:v>6.48129477925304</c:v>
                </c:pt>
                <c:pt idx="17">
                  <c:v>8.1647534158371595</c:v>
                </c:pt>
                <c:pt idx="18">
                  <c:v>10.143873476567601</c:v>
                </c:pt>
                <c:pt idx="19">
                  <c:v>12.568729036703999</c:v>
                </c:pt>
                <c:pt idx="20">
                  <c:v>14.5427849789181</c:v>
                </c:pt>
                <c:pt idx="21">
                  <c:v>15.262560702855</c:v>
                </c:pt>
                <c:pt idx="22">
                  <c:v>15.8994027424637</c:v>
                </c:pt>
                <c:pt idx="23">
                  <c:v>16.162240499351199</c:v>
                </c:pt>
                <c:pt idx="24">
                  <c:v>16.197769640394199</c:v>
                </c:pt>
                <c:pt idx="25">
                  <c:v>16.523310245789698</c:v>
                </c:pt>
                <c:pt idx="26">
                  <c:v>16.578527345319198</c:v>
                </c:pt>
                <c:pt idx="27">
                  <c:v>16.802462237113499</c:v>
                </c:pt>
                <c:pt idx="28">
                  <c:v>17.069840856695201</c:v>
                </c:pt>
                <c:pt idx="29">
                  <c:v>16.954455510496501</c:v>
                </c:pt>
                <c:pt idx="30">
                  <c:v>17.665768297066599</c:v>
                </c:pt>
                <c:pt idx="31">
                  <c:v>18.295548351751599</c:v>
                </c:pt>
                <c:pt idx="32">
                  <c:v>17.0504629728647</c:v>
                </c:pt>
                <c:pt idx="33">
                  <c:v>18.124170071060099</c:v>
                </c:pt>
                <c:pt idx="34">
                  <c:v>18.252481880705901</c:v>
                </c:pt>
                <c:pt idx="35">
                  <c:v>18.870928119369701</c:v>
                </c:pt>
                <c:pt idx="36">
                  <c:v>18.252481880705901</c:v>
                </c:pt>
                <c:pt idx="37">
                  <c:v>19.076961627303099</c:v>
                </c:pt>
                <c:pt idx="38">
                  <c:v>18.713193807591399</c:v>
                </c:pt>
                <c:pt idx="39">
                  <c:v>18.713193807591399</c:v>
                </c:pt>
                <c:pt idx="40">
                  <c:v>18.8482761501668</c:v>
                </c:pt>
                <c:pt idx="41">
                  <c:v>19.380965304783299</c:v>
                </c:pt>
                <c:pt idx="42">
                  <c:v>19.5239351291352</c:v>
                </c:pt>
                <c:pt idx="43">
                  <c:v>18.8936239750415</c:v>
                </c:pt>
                <c:pt idx="44">
                  <c:v>19.428402798521802</c:v>
                </c:pt>
                <c:pt idx="45">
                  <c:v>19.7415743944638</c:v>
                </c:pt>
                <c:pt idx="46">
                  <c:v>19.7904532804314</c:v>
                </c:pt>
                <c:pt idx="47">
                  <c:v>19.7172084700927</c:v>
                </c:pt>
                <c:pt idx="48">
                  <c:v>20.600645038208999</c:v>
                </c:pt>
                <c:pt idx="49">
                  <c:v>20.496496253914</c:v>
                </c:pt>
                <c:pt idx="50">
                  <c:v>21.107724873610501</c:v>
                </c:pt>
                <c:pt idx="51">
                  <c:v>21.2446044128354</c:v>
                </c:pt>
                <c:pt idx="52">
                  <c:v>22.3643421151694</c:v>
                </c:pt>
                <c:pt idx="53">
                  <c:v>22.009575703766401</c:v>
                </c:pt>
                <c:pt idx="54">
                  <c:v>22.3344357015391</c:v>
                </c:pt>
                <c:pt idx="55">
                  <c:v>23.4554085734616</c:v>
                </c:pt>
                <c:pt idx="56">
                  <c:v>23.1664341873912</c:v>
                </c:pt>
                <c:pt idx="57">
                  <c:v>24.0179153270924</c:v>
                </c:pt>
                <c:pt idx="58">
                  <c:v>24.428627996478699</c:v>
                </c:pt>
                <c:pt idx="59">
                  <c:v>25.213395741793999</c:v>
                </c:pt>
                <c:pt idx="60">
                  <c:v>26.158313220816101</c:v>
                </c:pt>
                <c:pt idx="61">
                  <c:v>25.472044562014599</c:v>
                </c:pt>
                <c:pt idx="62">
                  <c:v>26.9175516433382</c:v>
                </c:pt>
                <c:pt idx="63">
                  <c:v>27.801552100369101</c:v>
                </c:pt>
                <c:pt idx="64">
                  <c:v>26.2364567652433</c:v>
                </c:pt>
                <c:pt idx="65">
                  <c:v>26.795105039698701</c:v>
                </c:pt>
                <c:pt idx="66">
                  <c:v>28.6453136124764</c:v>
                </c:pt>
                <c:pt idx="67">
                  <c:v>29.154273826942202</c:v>
                </c:pt>
                <c:pt idx="68">
                  <c:v>28.690915250729802</c:v>
                </c:pt>
                <c:pt idx="69">
                  <c:v>28.329401413499799</c:v>
                </c:pt>
                <c:pt idx="70">
                  <c:v>29.248427848319501</c:v>
                </c:pt>
                <c:pt idx="71">
                  <c:v>28.828649899412699</c:v>
                </c:pt>
                <c:pt idx="72">
                  <c:v>30.934709980940799</c:v>
                </c:pt>
                <c:pt idx="73">
                  <c:v>32.625483957764303</c:v>
                </c:pt>
                <c:pt idx="74">
                  <c:v>32.740276938734503</c:v>
                </c:pt>
                <c:pt idx="75">
                  <c:v>34.173319425066701</c:v>
                </c:pt>
                <c:pt idx="76">
                  <c:v>33.988079120414</c:v>
                </c:pt>
                <c:pt idx="77">
                  <c:v>33.623092803743802</c:v>
                </c:pt>
                <c:pt idx="78">
                  <c:v>33.562970731573998</c:v>
                </c:pt>
                <c:pt idx="79">
                  <c:v>34.867388513226402</c:v>
                </c:pt>
                <c:pt idx="80">
                  <c:v>37.763985794119897</c:v>
                </c:pt>
                <c:pt idx="81">
                  <c:v>37.616527922186897</c:v>
                </c:pt>
                <c:pt idx="82">
                  <c:v>40.025747990600301</c:v>
                </c:pt>
                <c:pt idx="83">
                  <c:v>39.298237956064597</c:v>
                </c:pt>
                <c:pt idx="84">
                  <c:v>39.298237956064597</c:v>
                </c:pt>
                <c:pt idx="85">
                  <c:v>40.523888267233701</c:v>
                </c:pt>
                <c:pt idx="86">
                  <c:v>40.523888267233701</c:v>
                </c:pt>
                <c:pt idx="87">
                  <c:v>41.554994820605501</c:v>
                </c:pt>
                <c:pt idx="88">
                  <c:v>39.298237956064597</c:v>
                </c:pt>
                <c:pt idx="89">
                  <c:v>39.861828705647298</c:v>
                </c:pt>
                <c:pt idx="90">
                  <c:v>39.780474622419199</c:v>
                </c:pt>
                <c:pt idx="91">
                  <c:v>40.608316303037498</c:v>
                </c:pt>
                <c:pt idx="93">
                  <c:v>38.5176002437573</c:v>
                </c:pt>
                <c:pt idx="94">
                  <c:v>41.643332861085</c:v>
                </c:pt>
                <c:pt idx="95">
                  <c:v>39.699417991563102</c:v>
                </c:pt>
                <c:pt idx="96">
                  <c:v>41.643332861085</c:v>
                </c:pt>
                <c:pt idx="97">
                  <c:v>40.608316303037498</c:v>
                </c:pt>
                <c:pt idx="98">
                  <c:v>37.987116175388998</c:v>
                </c:pt>
                <c:pt idx="99">
                  <c:v>39.861828705647298</c:v>
                </c:pt>
                <c:pt idx="100">
                  <c:v>38.364564255031198</c:v>
                </c:pt>
                <c:pt idx="101">
                  <c:v>38.671437892608601</c:v>
                </c:pt>
                <c:pt idx="102">
                  <c:v>39.861828705647298</c:v>
                </c:pt>
                <c:pt idx="103">
                  <c:v>40.608316303037498</c:v>
                </c:pt>
                <c:pt idx="104">
                  <c:v>37.838102083287801</c:v>
                </c:pt>
                <c:pt idx="105">
                  <c:v>39.861828705647298</c:v>
                </c:pt>
                <c:pt idx="106">
                  <c:v>38.9042657386752</c:v>
                </c:pt>
                <c:pt idx="107">
                  <c:v>38.212899124674301</c:v>
                </c:pt>
                <c:pt idx="108">
                  <c:v>39.618657184707303</c:v>
                </c:pt>
                <c:pt idx="109">
                  <c:v>37.616527922186897</c:v>
                </c:pt>
                <c:pt idx="110">
                  <c:v>38.137467777838403</c:v>
                </c:pt>
                <c:pt idx="111">
                  <c:v>39.699417991563102</c:v>
                </c:pt>
                <c:pt idx="112">
                  <c:v>39.298237956064597</c:v>
                </c:pt>
                <c:pt idx="113">
                  <c:v>38.982433347416098</c:v>
                </c:pt>
                <c:pt idx="114">
                  <c:v>37.036287168887903</c:v>
                </c:pt>
                <c:pt idx="115">
                  <c:v>37.838102083287801</c:v>
                </c:pt>
                <c:pt idx="116">
                  <c:v>39.618657184707303</c:v>
                </c:pt>
                <c:pt idx="117">
                  <c:v>37.4698166029372</c:v>
                </c:pt>
                <c:pt idx="118">
                  <c:v>37.324397969745803</c:v>
                </c:pt>
                <c:pt idx="119">
                  <c:v>38.982433347416098</c:v>
                </c:pt>
                <c:pt idx="120">
                  <c:v>38.5176002437573</c:v>
                </c:pt>
                <c:pt idx="121">
                  <c:v>38.212899124674301</c:v>
                </c:pt>
                <c:pt idx="122">
                  <c:v>38.364564255031198</c:v>
                </c:pt>
                <c:pt idx="123">
                  <c:v>38.9042657386752</c:v>
                </c:pt>
                <c:pt idx="124">
                  <c:v>37.912478420035399</c:v>
                </c:pt>
                <c:pt idx="125">
                  <c:v>38.288597477005602</c:v>
                </c:pt>
                <c:pt idx="126">
                  <c:v>39.618657184707303</c:v>
                </c:pt>
                <c:pt idx="127">
                  <c:v>39.139915030540699</c:v>
                </c:pt>
                <c:pt idx="128">
                  <c:v>39.538190585344097</c:v>
                </c:pt>
                <c:pt idx="129">
                  <c:v>38.5176002437573</c:v>
                </c:pt>
                <c:pt idx="130">
                  <c:v>35.922935773038098</c:v>
                </c:pt>
                <c:pt idx="131">
                  <c:v>39.943481881592199</c:v>
                </c:pt>
              </c:numCache>
            </c:numRef>
          </c:yVal>
          <c:smooth val="0"/>
        </c:ser>
        <c:ser>
          <c:idx val="1"/>
          <c:order val="1"/>
          <c:tx>
            <c:v>Monod low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Sheet1!$C$5:$C$136</c:f>
              <c:numCache>
                <c:formatCode>0.00</c:formatCode>
                <c:ptCount val="132"/>
                <c:pt idx="0">
                  <c:v>0.69362198094007999</c:v>
                </c:pt>
                <c:pt idx="1">
                  <c:v>0.49384915110237099</c:v>
                </c:pt>
                <c:pt idx="2">
                  <c:v>0.71341967044171795</c:v>
                </c:pt>
                <c:pt idx="3">
                  <c:v>0.74341247846525105</c:v>
                </c:pt>
                <c:pt idx="4">
                  <c:v>0.73783414062155495</c:v>
                </c:pt>
                <c:pt idx="5">
                  <c:v>0.84722299020713099</c:v>
                </c:pt>
                <c:pt idx="6">
                  <c:v>0.92043959925974905</c:v>
                </c:pt>
                <c:pt idx="7">
                  <c:v>1.11163604056065</c:v>
                </c:pt>
                <c:pt idx="8">
                  <c:v>1.2966663063392301</c:v>
                </c:pt>
                <c:pt idx="9">
                  <c:v>1.5335024677519</c:v>
                </c:pt>
                <c:pt idx="10">
                  <c:v>1.81422101914878</c:v>
                </c:pt>
                <c:pt idx="11">
                  <c:v>2.1089464071503499</c:v>
                </c:pt>
                <c:pt idx="12">
                  <c:v>2.6904491958935699</c:v>
                </c:pt>
                <c:pt idx="13">
                  <c:v>3.1635277525126</c:v>
                </c:pt>
                <c:pt idx="14">
                  <c:v>3.8638072561921799</c:v>
                </c:pt>
                <c:pt idx="15">
                  <c:v>4.9670859117057704</c:v>
                </c:pt>
                <c:pt idx="16">
                  <c:v>6.1735267837135401</c:v>
                </c:pt>
                <c:pt idx="17">
                  <c:v>7.7930253808543402</c:v>
                </c:pt>
                <c:pt idx="18">
                  <c:v>9.7044991807295098</c:v>
                </c:pt>
                <c:pt idx="19">
                  <c:v>12.0558120677187</c:v>
                </c:pt>
                <c:pt idx="20">
                  <c:v>13.9756175783508</c:v>
                </c:pt>
                <c:pt idx="21">
                  <c:v>14.676442191242799</c:v>
                </c:pt>
                <c:pt idx="22">
                  <c:v>15.2967474842347</c:v>
                </c:pt>
                <c:pt idx="23">
                  <c:v>15.5528038365262</c:v>
                </c:pt>
                <c:pt idx="24">
                  <c:v>15.587417581723001</c:v>
                </c:pt>
                <c:pt idx="25">
                  <c:v>15.9045832096264</c:v>
                </c:pt>
                <c:pt idx="26">
                  <c:v>15.9583815161341</c:v>
                </c:pt>
                <c:pt idx="27">
                  <c:v>16.176564396709701</c:v>
                </c:pt>
                <c:pt idx="28">
                  <c:v>16.437077466312001</c:v>
                </c:pt>
                <c:pt idx="29">
                  <c:v>16.324654895755199</c:v>
                </c:pt>
                <c:pt idx="30">
                  <c:v>17.017678012274398</c:v>
                </c:pt>
                <c:pt idx="31">
                  <c:v>17.631157321289098</c:v>
                </c:pt>
                <c:pt idx="32">
                  <c:v>16.418197193657299</c:v>
                </c:pt>
                <c:pt idx="33">
                  <c:v>17.464230252524001</c:v>
                </c:pt>
                <c:pt idx="34">
                  <c:v>17.589210718642999</c:v>
                </c:pt>
                <c:pt idx="35">
                  <c:v>18.191479302392999</c:v>
                </c:pt>
                <c:pt idx="36">
                  <c:v>17.589210718642999</c:v>
                </c:pt>
                <c:pt idx="37">
                  <c:v>18.3920692790626</c:v>
                </c:pt>
                <c:pt idx="38">
                  <c:v>18.037892893910598</c:v>
                </c:pt>
                <c:pt idx="39">
                  <c:v>18.037892893910598</c:v>
                </c:pt>
                <c:pt idx="40">
                  <c:v>18.169424016481099</c:v>
                </c:pt>
                <c:pt idx="41">
                  <c:v>18.6879808631546</c:v>
                </c:pt>
                <c:pt idx="42">
                  <c:v>18.827117979241699</c:v>
                </c:pt>
                <c:pt idx="43">
                  <c:v>18.213576972951898</c:v>
                </c:pt>
                <c:pt idx="44">
                  <c:v>18.7341486469657</c:v>
                </c:pt>
                <c:pt idx="45">
                  <c:v>19.0388865214539</c:v>
                </c:pt>
                <c:pt idx="46">
                  <c:v>19.086440447251601</c:v>
                </c:pt>
                <c:pt idx="47">
                  <c:v>19.015180177776099</c:v>
                </c:pt>
                <c:pt idx="48">
                  <c:v>19.8742863113258</c:v>
                </c:pt>
                <c:pt idx="49">
                  <c:v>19.773053929380399</c:v>
                </c:pt>
                <c:pt idx="50">
                  <c:v>20.366956748830201</c:v>
                </c:pt>
                <c:pt idx="51">
                  <c:v>20.499883318776899</c:v>
                </c:pt>
                <c:pt idx="52">
                  <c:v>21.5861257405411</c:v>
                </c:pt>
                <c:pt idx="53">
                  <c:v>21.2422086613842</c:v>
                </c:pt>
                <c:pt idx="54">
                  <c:v>21.5571430413314</c:v>
                </c:pt>
                <c:pt idx="55">
                  <c:v>22.642252587264402</c:v>
                </c:pt>
                <c:pt idx="56">
                  <c:v>22.3627776856849</c:v>
                </c:pt>
                <c:pt idx="57">
                  <c:v>23.185719180748301</c:v>
                </c:pt>
                <c:pt idx="58">
                  <c:v>23.5820465916069</c:v>
                </c:pt>
                <c:pt idx="59">
                  <c:v>24.3381146438314</c:v>
                </c:pt>
                <c:pt idx="60">
                  <c:v>25.246207674295299</c:v>
                </c:pt>
                <c:pt idx="61">
                  <c:v>24.586937868718199</c:v>
                </c:pt>
                <c:pt idx="62">
                  <c:v>25.973932298798101</c:v>
                </c:pt>
                <c:pt idx="63">
                  <c:v>26.8189440670645</c:v>
                </c:pt>
                <c:pt idx="64">
                  <c:v>25.3211889878405</c:v>
                </c:pt>
                <c:pt idx="65">
                  <c:v>25.856688672330002</c:v>
                </c:pt>
                <c:pt idx="66">
                  <c:v>27.623075497713899</c:v>
                </c:pt>
                <c:pt idx="67">
                  <c:v>28.106948517469299</c:v>
                </c:pt>
                <c:pt idx="68">
                  <c:v>27.666466094886399</c:v>
                </c:pt>
                <c:pt idx="69">
                  <c:v>27.3222840830806</c:v>
                </c:pt>
                <c:pt idx="70">
                  <c:v>28.196362108575698</c:v>
                </c:pt>
                <c:pt idx="71">
                  <c:v>27.7974788830936</c:v>
                </c:pt>
                <c:pt idx="72">
                  <c:v>29.792354102161202</c:v>
                </c:pt>
                <c:pt idx="73">
                  <c:v>31.382053647537099</c:v>
                </c:pt>
                <c:pt idx="74">
                  <c:v>31.489593717890202</c:v>
                </c:pt>
                <c:pt idx="75">
                  <c:v>32.827866541345699</c:v>
                </c:pt>
                <c:pt idx="76">
                  <c:v>32.655318114654399</c:v>
                </c:pt>
                <c:pt idx="77">
                  <c:v>32.314954833432203</c:v>
                </c:pt>
                <c:pt idx="78">
                  <c:v>32.2588399017936</c:v>
                </c:pt>
                <c:pt idx="79">
                  <c:v>33.473211899640397</c:v>
                </c:pt>
                <c:pt idx="80">
                  <c:v>36.146556543714901</c:v>
                </c:pt>
                <c:pt idx="81">
                  <c:v>36.011237255887998</c:v>
                </c:pt>
                <c:pt idx="82">
                  <c:v>38.2118448093414</c:v>
                </c:pt>
                <c:pt idx="83">
                  <c:v>37.549630245887897</c:v>
                </c:pt>
                <c:pt idx="84">
                  <c:v>37.549630245887897</c:v>
                </c:pt>
                <c:pt idx="85">
                  <c:v>38.6641372260164</c:v>
                </c:pt>
                <c:pt idx="86">
                  <c:v>38.6641372260164</c:v>
                </c:pt>
                <c:pt idx="87">
                  <c:v>39.597422170371097</c:v>
                </c:pt>
                <c:pt idx="88">
                  <c:v>37.549630245887897</c:v>
                </c:pt>
                <c:pt idx="89">
                  <c:v>38.062810292610699</c:v>
                </c:pt>
                <c:pt idx="90">
                  <c:v>37.988806356823602</c:v>
                </c:pt>
                <c:pt idx="91">
                  <c:v>38.740703283858203</c:v>
                </c:pt>
                <c:pt idx="93">
                  <c:v>36.836847417046997</c:v>
                </c:pt>
                <c:pt idx="94">
                  <c:v>39.677197309815298</c:v>
                </c:pt>
                <c:pt idx="95">
                  <c:v>37.915048383736803</c:v>
                </c:pt>
                <c:pt idx="96">
                  <c:v>39.677197309815298</c:v>
                </c:pt>
                <c:pt idx="97">
                  <c:v>38.740703283858203</c:v>
                </c:pt>
                <c:pt idx="98">
                  <c:v>36.351162205896102</c:v>
                </c:pt>
                <c:pt idx="99">
                  <c:v>38.062810292610699</c:v>
                </c:pt>
                <c:pt idx="100">
                  <c:v>36.696844385432399</c:v>
                </c:pt>
                <c:pt idx="101">
                  <c:v>36.977494748494401</c:v>
                </c:pt>
                <c:pt idx="102">
                  <c:v>38.062810292610699</c:v>
                </c:pt>
                <c:pt idx="103">
                  <c:v>38.740703283858203</c:v>
                </c:pt>
                <c:pt idx="104">
                  <c:v>36.214540486703903</c:v>
                </c:pt>
                <c:pt idx="105">
                  <c:v>38.062810292610699</c:v>
                </c:pt>
                <c:pt idx="106">
                  <c:v>37.190189704611598</c:v>
                </c:pt>
                <c:pt idx="107">
                  <c:v>36.558008173241703</c:v>
                </c:pt>
                <c:pt idx="108">
                  <c:v>37.841535160658403</c:v>
                </c:pt>
                <c:pt idx="109">
                  <c:v>36.011237255887998</c:v>
                </c:pt>
                <c:pt idx="110">
                  <c:v>36.4889249327748</c:v>
                </c:pt>
                <c:pt idx="111">
                  <c:v>37.915048383736803</c:v>
                </c:pt>
                <c:pt idx="112">
                  <c:v>37.549630245887897</c:v>
                </c:pt>
                <c:pt idx="113">
                  <c:v>37.261552308489499</c:v>
                </c:pt>
                <c:pt idx="114">
                  <c:v>35.477958414542996</c:v>
                </c:pt>
                <c:pt idx="115">
                  <c:v>36.214540486703903</c:v>
                </c:pt>
                <c:pt idx="116">
                  <c:v>37.841535160658403</c:v>
                </c:pt>
                <c:pt idx="117">
                  <c:v>35.876521018229496</c:v>
                </c:pt>
                <c:pt idx="118">
                  <c:v>35.742911011826202</c:v>
                </c:pt>
                <c:pt idx="119">
                  <c:v>37.261552308489499</c:v>
                </c:pt>
                <c:pt idx="120">
                  <c:v>36.836847417046997</c:v>
                </c:pt>
                <c:pt idx="121">
                  <c:v>36.558008173241703</c:v>
                </c:pt>
                <c:pt idx="122">
                  <c:v>36.696844385432399</c:v>
                </c:pt>
                <c:pt idx="123">
                  <c:v>37.190189704611598</c:v>
                </c:pt>
                <c:pt idx="124">
                  <c:v>36.282742025093398</c:v>
                </c:pt>
                <c:pt idx="125">
                  <c:v>36.6273142913358</c:v>
                </c:pt>
                <c:pt idx="126">
                  <c:v>37.841535160658403</c:v>
                </c:pt>
                <c:pt idx="127">
                  <c:v>37.405254429407897</c:v>
                </c:pt>
                <c:pt idx="128">
                  <c:v>37.768265480716003</c:v>
                </c:pt>
                <c:pt idx="129">
                  <c:v>36.836847417046997</c:v>
                </c:pt>
                <c:pt idx="130">
                  <c:v>34.451119783386403</c:v>
                </c:pt>
                <c:pt idx="131">
                  <c:v>38.1370614406773</c:v>
                </c:pt>
              </c:numCache>
            </c:numRef>
          </c:yVal>
          <c:smooth val="0"/>
        </c:ser>
        <c:ser>
          <c:idx val="2"/>
          <c:order val="2"/>
          <c:tx>
            <c:v>Monod High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Sheet1!$D$5:$D$136</c:f>
              <c:numCache>
                <c:formatCode>0.00</c:formatCode>
                <c:ptCount val="132"/>
                <c:pt idx="0">
                  <c:v>0.77651503862037596</c:v>
                </c:pt>
                <c:pt idx="1">
                  <c:v>0.55322450740948703</c:v>
                </c:pt>
                <c:pt idx="2">
                  <c:v>0.79862820154977598</c:v>
                </c:pt>
                <c:pt idx="3">
                  <c:v>0.832122604822504</c:v>
                </c:pt>
                <c:pt idx="4">
                  <c:v>0.82589359359849501</c:v>
                </c:pt>
                <c:pt idx="5">
                  <c:v>0.94798994667136804</c:v>
                </c:pt>
                <c:pt idx="6">
                  <c:v>1.02964706513754</c:v>
                </c:pt>
                <c:pt idx="7">
                  <c:v>1.2427223872781801</c:v>
                </c:pt>
                <c:pt idx="8">
                  <c:v>1.4487138257915699</c:v>
                </c:pt>
                <c:pt idx="9">
                  <c:v>1.7119609838452901</c:v>
                </c:pt>
                <c:pt idx="10">
                  <c:v>2.0235395278148598</c:v>
                </c:pt>
                <c:pt idx="11">
                  <c:v>2.35003029393833</c:v>
                </c:pt>
                <c:pt idx="12">
                  <c:v>2.9925158476249401</c:v>
                </c:pt>
                <c:pt idx="13">
                  <c:v>3.51353231233862</c:v>
                </c:pt>
                <c:pt idx="14">
                  <c:v>4.2821087865898599</c:v>
                </c:pt>
                <c:pt idx="15">
                  <c:v>5.4868044826798696</c:v>
                </c:pt>
                <c:pt idx="16">
                  <c:v>6.7959478359920098</c:v>
                </c:pt>
                <c:pt idx="17">
                  <c:v>8.5409709745127103</c:v>
                </c:pt>
                <c:pt idx="18">
                  <c:v>10.5846403914401</c:v>
                </c:pt>
                <c:pt idx="19">
                  <c:v>13.0796586468096</c:v>
                </c:pt>
                <c:pt idx="20">
                  <c:v>15.106135939771001</c:v>
                </c:pt>
                <c:pt idx="21">
                  <c:v>15.8444967225297</c:v>
                </c:pt>
                <c:pt idx="22">
                  <c:v>16.497712916382401</c:v>
                </c:pt>
                <c:pt idx="23">
                  <c:v>16.767312067409801</c:v>
                </c:pt>
                <c:pt idx="24">
                  <c:v>16.803756072478301</c:v>
                </c:pt>
                <c:pt idx="25">
                  <c:v>17.1376924291331</c:v>
                </c:pt>
                <c:pt idx="26">
                  <c:v>17.194336406935602</c:v>
                </c:pt>
                <c:pt idx="27">
                  <c:v>17.4240699538414</c:v>
                </c:pt>
                <c:pt idx="28">
                  <c:v>17.698399699733098</c:v>
                </c:pt>
                <c:pt idx="29">
                  <c:v>17.580010603193202</c:v>
                </c:pt>
                <c:pt idx="30">
                  <c:v>18.3099666379889</c:v>
                </c:pt>
                <c:pt idx="31">
                  <c:v>18.956570347064801</c:v>
                </c:pt>
                <c:pt idx="32">
                  <c:v>17.6785168778955</c:v>
                </c:pt>
                <c:pt idx="33">
                  <c:v>18.780578146506802</c:v>
                </c:pt>
                <c:pt idx="34">
                  <c:v>18.9123416990317</c:v>
                </c:pt>
                <c:pt idx="35">
                  <c:v>19.5476690184673</c:v>
                </c:pt>
                <c:pt idx="36">
                  <c:v>18.9123416990317</c:v>
                </c:pt>
                <c:pt idx="37">
                  <c:v>19.759427202382099</c:v>
                </c:pt>
                <c:pt idx="38">
                  <c:v>19.3855876337879</c:v>
                </c:pt>
                <c:pt idx="39">
                  <c:v>19.3855876337879</c:v>
                </c:pt>
                <c:pt idx="40">
                  <c:v>19.5243909494768</c:v>
                </c:pt>
                <c:pt idx="41">
                  <c:v>20.071982457061502</c:v>
                </c:pt>
                <c:pt idx="42">
                  <c:v>20.2190194263694</c:v>
                </c:pt>
                <c:pt idx="43">
                  <c:v>19.5709928175127</c:v>
                </c:pt>
                <c:pt idx="44">
                  <c:v>20.120766062361099</c:v>
                </c:pt>
                <c:pt idx="45">
                  <c:v>20.4429103160446</c:v>
                </c:pt>
                <c:pt idx="46">
                  <c:v>20.493203504753001</c:v>
                </c:pt>
                <c:pt idx="47">
                  <c:v>20.417840781942399</c:v>
                </c:pt>
                <c:pt idx="48">
                  <c:v>21.327437139825101</c:v>
                </c:pt>
                <c:pt idx="49">
                  <c:v>21.2201305756961</c:v>
                </c:pt>
                <c:pt idx="50">
                  <c:v>21.850202056450399</c:v>
                </c:pt>
                <c:pt idx="51">
                  <c:v>21.991408511914901</c:v>
                </c:pt>
                <c:pt idx="52">
                  <c:v>23.148185968578399</c:v>
                </c:pt>
                <c:pt idx="53">
                  <c:v>22.7813508125348</c:v>
                </c:pt>
                <c:pt idx="54">
                  <c:v>23.117249601023499</c:v>
                </c:pt>
                <c:pt idx="55">
                  <c:v>24.278529058449902</c:v>
                </c:pt>
                <c:pt idx="56">
                  <c:v>23.978818164168899</c:v>
                </c:pt>
                <c:pt idx="57">
                  <c:v>24.862673680084502</c:v>
                </c:pt>
                <c:pt idx="58">
                  <c:v>25.289830442132399</c:v>
                </c:pt>
                <c:pt idx="59">
                  <c:v>26.1076256890656</c:v>
                </c:pt>
                <c:pt idx="60">
                  <c:v>27.095293223633998</c:v>
                </c:pt>
                <c:pt idx="61">
                  <c:v>26.377643030301002</c:v>
                </c:pt>
                <c:pt idx="62">
                  <c:v>27.891398601054401</c:v>
                </c:pt>
                <c:pt idx="63">
                  <c:v>28.8213151944821</c:v>
                </c:pt>
                <c:pt idx="64">
                  <c:v>27.1771251206297</c:v>
                </c:pt>
                <c:pt idx="65">
                  <c:v>27.7628488938579</c:v>
                </c:pt>
                <c:pt idx="66">
                  <c:v>29.712045742885099</c:v>
                </c:pt>
                <c:pt idx="67">
                  <c:v>30.2508756690079</c:v>
                </c:pt>
                <c:pt idx="68">
                  <c:v>29.760275829525401</c:v>
                </c:pt>
                <c:pt idx="69">
                  <c:v>29.3781799868663</c:v>
                </c:pt>
                <c:pt idx="70">
                  <c:v>30.350684837567002</c:v>
                </c:pt>
                <c:pt idx="71">
                  <c:v>29.906006371053898</c:v>
                </c:pt>
                <c:pt idx="72">
                  <c:v>32.145281233160198</c:v>
                </c:pt>
                <c:pt idx="73">
                  <c:v>33.958483941497299</c:v>
                </c:pt>
                <c:pt idx="74">
                  <c:v>34.082104665888203</c:v>
                </c:pt>
                <c:pt idx="75">
                  <c:v>35.630972070402699</c:v>
                </c:pt>
                <c:pt idx="76">
                  <c:v>35.430170219773501</c:v>
                </c:pt>
                <c:pt idx="77">
                  <c:v>35.0350366226332</c:v>
                </c:pt>
                <c:pt idx="78">
                  <c:v>34.9700138475608</c:v>
                </c:pt>
                <c:pt idx="79">
                  <c:v>36.384918623214297</c:v>
                </c:pt>
                <c:pt idx="80">
                  <c:v>39.558475388444698</c:v>
                </c:pt>
                <c:pt idx="81">
                  <c:v>39.395854505402703</c:v>
                </c:pt>
                <c:pt idx="82">
                  <c:v>42.067234306585</c:v>
                </c:pt>
                <c:pt idx="83">
                  <c:v>41.257315927363301</c:v>
                </c:pt>
                <c:pt idx="84">
                  <c:v>41.257315927363301</c:v>
                </c:pt>
                <c:pt idx="85">
                  <c:v>42.6234252226566</c:v>
                </c:pt>
                <c:pt idx="86">
                  <c:v>42.6234252226566</c:v>
                </c:pt>
                <c:pt idx="87">
                  <c:v>43.778894572824598</c:v>
                </c:pt>
                <c:pt idx="88">
                  <c:v>41.257315927363301</c:v>
                </c:pt>
                <c:pt idx="89">
                  <c:v>41.884501554747402</c:v>
                </c:pt>
                <c:pt idx="90">
                  <c:v>41.793863297224199</c:v>
                </c:pt>
                <c:pt idx="91">
                  <c:v>42.717823038727502</c:v>
                </c:pt>
                <c:pt idx="93">
                  <c:v>40.391377118912402</c:v>
                </c:pt>
                <c:pt idx="94">
                  <c:v>43.878151123982597</c:v>
                </c:pt>
                <c:pt idx="95">
                  <c:v>41.703591457429802</c:v>
                </c:pt>
                <c:pt idx="96">
                  <c:v>43.878151123982597</c:v>
                </c:pt>
                <c:pt idx="97">
                  <c:v>42.717823038727502</c:v>
                </c:pt>
                <c:pt idx="98">
                  <c:v>39.804768324454102</c:v>
                </c:pt>
                <c:pt idx="99">
                  <c:v>41.884501554747402</c:v>
                </c:pt>
                <c:pt idx="100">
                  <c:v>40.221997263677501</c:v>
                </c:pt>
                <c:pt idx="101">
                  <c:v>40.561769216563299</c:v>
                </c:pt>
                <c:pt idx="102">
                  <c:v>41.884501554747402</c:v>
                </c:pt>
                <c:pt idx="103">
                  <c:v>42.717823038727502</c:v>
                </c:pt>
                <c:pt idx="104">
                  <c:v>39.640256316271902</c:v>
                </c:pt>
                <c:pt idx="105">
                  <c:v>41.884501554747402</c:v>
                </c:pt>
                <c:pt idx="106">
                  <c:v>40.819890081461701</c:v>
                </c:pt>
                <c:pt idx="107">
                  <c:v>40.054257003207503</c:v>
                </c:pt>
                <c:pt idx="108">
                  <c:v>41.613683829663799</c:v>
                </c:pt>
                <c:pt idx="109">
                  <c:v>39.395854505402703</c:v>
                </c:pt>
                <c:pt idx="110">
                  <c:v>39.970875901629597</c:v>
                </c:pt>
                <c:pt idx="111">
                  <c:v>41.703591457429802</c:v>
                </c:pt>
                <c:pt idx="112">
                  <c:v>41.257315927363301</c:v>
                </c:pt>
                <c:pt idx="113">
                  <c:v>40.9066138195058</c:v>
                </c:pt>
                <c:pt idx="114">
                  <c:v>38.757060643326497</c:v>
                </c:pt>
                <c:pt idx="115">
                  <c:v>39.640256316271902</c:v>
                </c:pt>
                <c:pt idx="116">
                  <c:v>41.613683829663799</c:v>
                </c:pt>
                <c:pt idx="117">
                  <c:v>39.234170739982297</c:v>
                </c:pt>
                <c:pt idx="118">
                  <c:v>39.074023598632301</c:v>
                </c:pt>
                <c:pt idx="119">
                  <c:v>40.9066138195058</c:v>
                </c:pt>
                <c:pt idx="120">
                  <c:v>40.391377118912402</c:v>
                </c:pt>
                <c:pt idx="121">
                  <c:v>40.054257003207503</c:v>
                </c:pt>
                <c:pt idx="122">
                  <c:v>40.221997263677501</c:v>
                </c:pt>
                <c:pt idx="123">
                  <c:v>40.819890081461701</c:v>
                </c:pt>
                <c:pt idx="124">
                  <c:v>39.722353347656103</c:v>
                </c:pt>
                <c:pt idx="125">
                  <c:v>40.137963481371798</c:v>
                </c:pt>
                <c:pt idx="126">
                  <c:v>41.613683829663799</c:v>
                </c:pt>
                <c:pt idx="127">
                  <c:v>41.081431633465698</c:v>
                </c:pt>
                <c:pt idx="128">
                  <c:v>41.524138208225601</c:v>
                </c:pt>
                <c:pt idx="129">
                  <c:v>40.391377118912402</c:v>
                </c:pt>
                <c:pt idx="130">
                  <c:v>37.5363113635809</c:v>
                </c:pt>
                <c:pt idx="131">
                  <c:v>41.9755084357</c:v>
                </c:pt>
              </c:numCache>
            </c:numRef>
          </c:yVal>
          <c:smooth val="0"/>
        </c:ser>
        <c:ser>
          <c:idx val="3"/>
          <c:order val="3"/>
          <c:tx>
            <c:v>Logistic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Sheet1!$G$5:$G$136</c:f>
              <c:numCache>
                <c:formatCode>0.00</c:formatCode>
                <c:ptCount val="132"/>
                <c:pt idx="0">
                  <c:v>0.69935334277905803</c:v>
                </c:pt>
                <c:pt idx="1">
                  <c:v>0.45795981617874998</c:v>
                </c:pt>
                <c:pt idx="2">
                  <c:v>0.72346861230479098</c:v>
                </c:pt>
                <c:pt idx="3">
                  <c:v>0.76003749181806901</c:v>
                </c:pt>
                <c:pt idx="4">
                  <c:v>0.75323325037155597</c:v>
                </c:pt>
                <c:pt idx="5">
                  <c:v>0.886817329186388</c:v>
                </c:pt>
                <c:pt idx="6">
                  <c:v>0.97631310599417498</c:v>
                </c:pt>
                <c:pt idx="7">
                  <c:v>1.20979921783424</c:v>
                </c:pt>
                <c:pt idx="8">
                  <c:v>1.4347423815365801</c:v>
                </c:pt>
                <c:pt idx="9">
                  <c:v>1.72042192747186</c:v>
                </c:pt>
                <c:pt idx="10">
                  <c:v>2.0552815918408802</c:v>
                </c:pt>
                <c:pt idx="11">
                  <c:v>2.40210234071766</c:v>
                </c:pt>
                <c:pt idx="12">
                  <c:v>3.0723432357326801</c:v>
                </c:pt>
                <c:pt idx="13">
                  <c:v>3.6046614959805598</c:v>
                </c:pt>
                <c:pt idx="14">
                  <c:v>4.3736014923760003</c:v>
                </c:pt>
                <c:pt idx="15">
                  <c:v>5.5458604866221899</c:v>
                </c:pt>
                <c:pt idx="16">
                  <c:v>6.78343203688366</c:v>
                </c:pt>
                <c:pt idx="17">
                  <c:v>8.3889583734046305</c:v>
                </c:pt>
                <c:pt idx="18">
                  <c:v>10.2230931260248</c:v>
                </c:pt>
                <c:pt idx="19">
                  <c:v>12.416294096308301</c:v>
                </c:pt>
                <c:pt idx="20">
                  <c:v>14.1723523997422</c:v>
                </c:pt>
                <c:pt idx="21">
                  <c:v>14.808027511268</c:v>
                </c:pt>
                <c:pt idx="22">
                  <c:v>15.3688631299209</c:v>
                </c:pt>
                <c:pt idx="23">
                  <c:v>15.5999491594514</c:v>
                </c:pt>
                <c:pt idx="24">
                  <c:v>15.631170458345</c:v>
                </c:pt>
                <c:pt idx="25">
                  <c:v>15.917074284810299</c:v>
                </c:pt>
                <c:pt idx="26">
                  <c:v>15.9655398298795</c:v>
                </c:pt>
                <c:pt idx="27">
                  <c:v>16.162013573304499</c:v>
                </c:pt>
                <c:pt idx="28">
                  <c:v>16.396444266439701</c:v>
                </c:pt>
                <c:pt idx="29">
                  <c:v>16.295297828053201</c:v>
                </c:pt>
                <c:pt idx="30">
                  <c:v>16.9183808834727</c:v>
                </c:pt>
                <c:pt idx="31">
                  <c:v>17.469261851306999</c:v>
                </c:pt>
                <c:pt idx="32">
                  <c:v>16.3794597888913</c:v>
                </c:pt>
                <c:pt idx="33">
                  <c:v>17.319416570726901</c:v>
                </c:pt>
                <c:pt idx="34">
                  <c:v>17.431610573566498</c:v>
                </c:pt>
                <c:pt idx="35">
                  <c:v>17.972059055103301</c:v>
                </c:pt>
                <c:pt idx="36">
                  <c:v>17.431610573566498</c:v>
                </c:pt>
                <c:pt idx="37">
                  <c:v>18.152009503640599</c:v>
                </c:pt>
                <c:pt idx="38">
                  <c:v>17.8342627358989</c:v>
                </c:pt>
                <c:pt idx="39">
                  <c:v>17.8342627358989</c:v>
                </c:pt>
                <c:pt idx="40">
                  <c:v>17.952272048121301</c:v>
                </c:pt>
                <c:pt idx="41">
                  <c:v>18.417454945522898</c:v>
                </c:pt>
                <c:pt idx="42">
                  <c:v>18.542265325946499</c:v>
                </c:pt>
                <c:pt idx="43">
                  <c:v>17.991883844711801</c:v>
                </c:pt>
                <c:pt idx="44">
                  <c:v>18.458868808614302</c:v>
                </c:pt>
                <c:pt idx="45">
                  <c:v>18.732234021963599</c:v>
                </c:pt>
                <c:pt idx="46">
                  <c:v>18.7748944901439</c:v>
                </c:pt>
                <c:pt idx="47">
                  <c:v>18.7109674403052</c:v>
                </c:pt>
                <c:pt idx="48">
                  <c:v>19.481867811404399</c:v>
                </c:pt>
                <c:pt idx="49">
                  <c:v>19.3909980261881</c:v>
                </c:pt>
                <c:pt idx="50">
                  <c:v>19.924285719540201</c:v>
                </c:pt>
                <c:pt idx="51">
                  <c:v>20.043713503669899</c:v>
                </c:pt>
                <c:pt idx="52">
                  <c:v>21.0209323763284</c:v>
                </c:pt>
                <c:pt idx="53">
                  <c:v>20.711253967470899</c:v>
                </c:pt>
                <c:pt idx="54">
                  <c:v>20.994823654527298</c:v>
                </c:pt>
                <c:pt idx="55">
                  <c:v>21.973978033550999</c:v>
                </c:pt>
                <c:pt idx="56">
                  <c:v>21.721445029945102</c:v>
                </c:pt>
                <c:pt idx="57">
                  <c:v>22.4658403361137</c:v>
                </c:pt>
                <c:pt idx="58">
                  <c:v>22.825248986045501</c:v>
                </c:pt>
                <c:pt idx="59">
                  <c:v>23.512745122678499</c:v>
                </c:pt>
                <c:pt idx="60">
                  <c:v>24.3420793108391</c:v>
                </c:pt>
                <c:pt idx="61">
                  <c:v>23.739577253444399</c:v>
                </c:pt>
                <c:pt idx="62">
                  <c:v>25.009859090858999</c:v>
                </c:pt>
                <c:pt idx="63">
                  <c:v>25.789174249481601</c:v>
                </c:pt>
                <c:pt idx="64">
                  <c:v>24.410748310610501</c:v>
                </c:pt>
                <c:pt idx="65">
                  <c:v>24.902070225786002</c:v>
                </c:pt>
                <c:pt idx="66">
                  <c:v>26.535025093363</c:v>
                </c:pt>
                <c:pt idx="67">
                  <c:v>26.985956668654801</c:v>
                </c:pt>
                <c:pt idx="68">
                  <c:v>26.575394858458498</c:v>
                </c:pt>
                <c:pt idx="69">
                  <c:v>26.255528995181201</c:v>
                </c:pt>
                <c:pt idx="70">
                  <c:v>27.069465172086701</c:v>
                </c:pt>
                <c:pt idx="71">
                  <c:v>26.697365803107001</c:v>
                </c:pt>
                <c:pt idx="72">
                  <c:v>28.570161527925901</c:v>
                </c:pt>
                <c:pt idx="73">
                  <c:v>30.085475924666</c:v>
                </c:pt>
                <c:pt idx="74">
                  <c:v>30.188776314519298</c:v>
                </c:pt>
                <c:pt idx="75">
                  <c:v>31.483174368710799</c:v>
                </c:pt>
                <c:pt idx="76">
                  <c:v>31.3153386345694</c:v>
                </c:pt>
                <c:pt idx="77">
                  <c:v>30.985102489031402</c:v>
                </c:pt>
                <c:pt idx="78">
                  <c:v>30.930762105921701</c:v>
                </c:pt>
                <c:pt idx="79">
                  <c:v>32.113454339628298</c:v>
                </c:pt>
                <c:pt idx="80">
                  <c:v>34.769806167110701</c:v>
                </c:pt>
                <c:pt idx="81">
                  <c:v>34.633506339161897</c:v>
                </c:pt>
                <c:pt idx="82">
                  <c:v>36.876021063028503</c:v>
                </c:pt>
                <c:pt idx="83">
                  <c:v>36.1952701779446</c:v>
                </c:pt>
                <c:pt idx="84">
                  <c:v>36.1952701779446</c:v>
                </c:pt>
                <c:pt idx="85">
                  <c:v>37.344005084959399</c:v>
                </c:pt>
                <c:pt idx="86">
                  <c:v>37.344005084959399</c:v>
                </c:pt>
                <c:pt idx="87">
                  <c:v>38.317643291866901</c:v>
                </c:pt>
                <c:pt idx="88">
                  <c:v>36.1952701779446</c:v>
                </c:pt>
                <c:pt idx="89">
                  <c:v>36.722358332370497</c:v>
                </c:pt>
                <c:pt idx="90">
                  <c:v>36.646155297779998</c:v>
                </c:pt>
                <c:pt idx="91">
                  <c:v>37.423474601645701</c:v>
                </c:pt>
                <c:pt idx="93">
                  <c:v>35.468296174441299</c:v>
                </c:pt>
                <c:pt idx="94">
                  <c:v>38.401375033240498</c:v>
                </c:pt>
                <c:pt idx="95">
                  <c:v>36.570270725057</c:v>
                </c:pt>
                <c:pt idx="96">
                  <c:v>38.401375033240498</c:v>
                </c:pt>
                <c:pt idx="97">
                  <c:v>37.423474601645701</c:v>
                </c:pt>
                <c:pt idx="98">
                  <c:v>34.976282066932399</c:v>
                </c:pt>
                <c:pt idx="99">
                  <c:v>36.722358332370497</c:v>
                </c:pt>
                <c:pt idx="100">
                  <c:v>35.326194074748898</c:v>
                </c:pt>
                <c:pt idx="101">
                  <c:v>35.611278098508897</c:v>
                </c:pt>
                <c:pt idx="102">
                  <c:v>36.722358332370497</c:v>
                </c:pt>
                <c:pt idx="103">
                  <c:v>37.423474601645701</c:v>
                </c:pt>
                <c:pt idx="104">
                  <c:v>34.838359630075701</c:v>
                </c:pt>
                <c:pt idx="105">
                  <c:v>36.722358332370497</c:v>
                </c:pt>
                <c:pt idx="106">
                  <c:v>35.827936500549903</c:v>
                </c:pt>
                <c:pt idx="107">
                  <c:v>35.1854965861842</c:v>
                </c:pt>
                <c:pt idx="108">
                  <c:v>36.494702521381797</c:v>
                </c:pt>
                <c:pt idx="109">
                  <c:v>34.633506339161897</c:v>
                </c:pt>
                <c:pt idx="110">
                  <c:v>35.115568590921796</c:v>
                </c:pt>
                <c:pt idx="111">
                  <c:v>36.570270725057</c:v>
                </c:pt>
                <c:pt idx="112">
                  <c:v>36.1952701779446</c:v>
                </c:pt>
                <c:pt idx="113">
                  <c:v>35.900746283029001</c:v>
                </c:pt>
                <c:pt idx="114">
                  <c:v>34.0983277983077</c:v>
                </c:pt>
                <c:pt idx="115">
                  <c:v>34.838359630075701</c:v>
                </c:pt>
                <c:pt idx="116">
                  <c:v>36.494702521381797</c:v>
                </c:pt>
                <c:pt idx="117">
                  <c:v>34.498015495098699</c:v>
                </c:pt>
                <c:pt idx="118">
                  <c:v>34.363834742146302</c:v>
                </c:pt>
                <c:pt idx="119">
                  <c:v>35.900746283029001</c:v>
                </c:pt>
                <c:pt idx="120">
                  <c:v>35.468296174441299</c:v>
                </c:pt>
                <c:pt idx="121">
                  <c:v>35.1854965861842</c:v>
                </c:pt>
                <c:pt idx="122">
                  <c:v>35.326194074748898</c:v>
                </c:pt>
                <c:pt idx="123">
                  <c:v>35.827936500549903</c:v>
                </c:pt>
                <c:pt idx="124">
                  <c:v>34.907184364384797</c:v>
                </c:pt>
                <c:pt idx="125">
                  <c:v>35.255704490460403</c:v>
                </c:pt>
                <c:pt idx="126">
                  <c:v>36.494702521381797</c:v>
                </c:pt>
                <c:pt idx="127">
                  <c:v>36.047542480524903</c:v>
                </c:pt>
                <c:pt idx="128">
                  <c:v>36.419448612622098</c:v>
                </c:pt>
                <c:pt idx="129">
                  <c:v>35.468296174441299</c:v>
                </c:pt>
                <c:pt idx="130">
                  <c:v>33.076454601985198</c:v>
                </c:pt>
                <c:pt idx="131">
                  <c:v>36.798881940548597</c:v>
                </c:pt>
              </c:numCache>
            </c:numRef>
          </c:yVal>
          <c:smooth val="0"/>
        </c:ser>
        <c:ser>
          <c:idx val="4"/>
          <c:order val="4"/>
          <c:tx>
            <c:v>Logistic Low</c:v>
          </c:tx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Sheet1!$H$5:$H$136</c:f>
              <c:numCache>
                <c:formatCode>0.00</c:formatCode>
                <c:ptCount val="132"/>
                <c:pt idx="0">
                  <c:v>0.55961166507273696</c:v>
                </c:pt>
                <c:pt idx="1">
                  <c:v>0.32657607555427198</c:v>
                </c:pt>
                <c:pt idx="2">
                  <c:v>0.58277413994947602</c:v>
                </c:pt>
                <c:pt idx="3">
                  <c:v>0.61789601811399397</c:v>
                </c:pt>
                <c:pt idx="4">
                  <c:v>0.61136355105718998</c:v>
                </c:pt>
                <c:pt idx="5">
                  <c:v>0.73898864169115297</c:v>
                </c:pt>
                <c:pt idx="6">
                  <c:v>0.82348451003950995</c:v>
                </c:pt>
                <c:pt idx="7">
                  <c:v>1.0425785970533199</c:v>
                </c:pt>
                <c:pt idx="8">
                  <c:v>1.25770642730752</c:v>
                </c:pt>
                <c:pt idx="9">
                  <c:v>1.5333478923597399</c:v>
                </c:pt>
                <c:pt idx="10">
                  <c:v>1.85461249814676</c:v>
                </c:pt>
                <c:pt idx="11">
                  <c:v>2.1849736943311102</c:v>
                </c:pt>
                <c:pt idx="12">
                  <c:v>2.8182963022072398</c:v>
                </c:pt>
                <c:pt idx="13">
                  <c:v>3.3175620624264899</c:v>
                </c:pt>
                <c:pt idx="14">
                  <c:v>4.0375621884370396</c:v>
                </c:pt>
                <c:pt idx="15">
                  <c:v>5.14076731333971</c:v>
                </c:pt>
                <c:pt idx="16">
                  <c:v>6.3194762062708998</c:v>
                </c:pt>
                <c:pt idx="17">
                  <c:v>7.8727713838304503</c:v>
                </c:pt>
                <c:pt idx="18">
                  <c:v>9.6747660773062805</c:v>
                </c:pt>
                <c:pt idx="19">
                  <c:v>11.8491953060764</c:v>
                </c:pt>
                <c:pt idx="20">
                  <c:v>13.588088467350699</c:v>
                </c:pt>
                <c:pt idx="21">
                  <c:v>14.2143418799625</c:v>
                </c:pt>
                <c:pt idx="22">
                  <c:v>14.7648698508648</c:v>
                </c:pt>
                <c:pt idx="23">
                  <c:v>14.991110675404901</c:v>
                </c:pt>
                <c:pt idx="24">
                  <c:v>15.021649433017499</c:v>
                </c:pt>
                <c:pt idx="25">
                  <c:v>15.3009875007522</c:v>
                </c:pt>
                <c:pt idx="26">
                  <c:v>15.3482830517243</c:v>
                </c:pt>
                <c:pt idx="27">
                  <c:v>15.5398416821622</c:v>
                </c:pt>
                <c:pt idx="28">
                  <c:v>15.7680423443271</c:v>
                </c:pt>
                <c:pt idx="29">
                  <c:v>15.6696328681731</c:v>
                </c:pt>
                <c:pt idx="30">
                  <c:v>16.2746618369789</c:v>
                </c:pt>
                <c:pt idx="31">
                  <c:v>16.807195925815702</c:v>
                </c:pt>
                <c:pt idx="32">
                  <c:v>15.751522664568601</c:v>
                </c:pt>
                <c:pt idx="33">
                  <c:v>16.6625624964412</c:v>
                </c:pt>
                <c:pt idx="34">
                  <c:v>16.7708696847907</c:v>
                </c:pt>
                <c:pt idx="35">
                  <c:v>17.2913101932971</c:v>
                </c:pt>
                <c:pt idx="36">
                  <c:v>16.7708696847907</c:v>
                </c:pt>
                <c:pt idx="37">
                  <c:v>17.464132945730601</c:v>
                </c:pt>
                <c:pt idx="38">
                  <c:v>17.158815878550499</c:v>
                </c:pt>
                <c:pt idx="39">
                  <c:v>17.158815878550499</c:v>
                </c:pt>
                <c:pt idx="40">
                  <c:v>17.2722928836065</c:v>
                </c:pt>
                <c:pt idx="41">
                  <c:v>17.718647757140999</c:v>
                </c:pt>
                <c:pt idx="42">
                  <c:v>17.838149834978001</c:v>
                </c:pt>
                <c:pt idx="43">
                  <c:v>17.310361016365299</c:v>
                </c:pt>
                <c:pt idx="44">
                  <c:v>17.758312108063201</c:v>
                </c:pt>
                <c:pt idx="45">
                  <c:v>18.0198350959779</c:v>
                </c:pt>
                <c:pt idx="46">
                  <c:v>18.060601847231901</c:v>
                </c:pt>
                <c:pt idx="47">
                  <c:v>17.999507975046399</c:v>
                </c:pt>
                <c:pt idx="48">
                  <c:v>18.734461319722701</c:v>
                </c:pt>
                <c:pt idx="49">
                  <c:v>18.648026295598601</c:v>
                </c:pt>
                <c:pt idx="50">
                  <c:v>19.1545699695398</c:v>
                </c:pt>
                <c:pt idx="51">
                  <c:v>19.267776996126901</c:v>
                </c:pt>
                <c:pt idx="52">
                  <c:v>20.1911466895716</c:v>
                </c:pt>
                <c:pt idx="53">
                  <c:v>19.899079683064901</c:v>
                </c:pt>
                <c:pt idx="54">
                  <c:v>20.166541403208502</c:v>
                </c:pt>
                <c:pt idx="55">
                  <c:v>21.087122572720698</c:v>
                </c:pt>
                <c:pt idx="56">
                  <c:v>20.850109979139901</c:v>
                </c:pt>
                <c:pt idx="57">
                  <c:v>21.547998364704601</c:v>
                </c:pt>
                <c:pt idx="58">
                  <c:v>21.884173385738301</c:v>
                </c:pt>
                <c:pt idx="59">
                  <c:v>22.525964266864499</c:v>
                </c:pt>
                <c:pt idx="60">
                  <c:v>23.298209284877299</c:v>
                </c:pt>
                <c:pt idx="61">
                  <c:v>22.737381329813498</c:v>
                </c:pt>
                <c:pt idx="62">
                  <c:v>23.918680652761999</c:v>
                </c:pt>
                <c:pt idx="63">
                  <c:v>24.6414946140012</c:v>
                </c:pt>
                <c:pt idx="64">
                  <c:v>23.362065279671601</c:v>
                </c:pt>
                <c:pt idx="65">
                  <c:v>23.818601404793</c:v>
                </c:pt>
                <c:pt idx="66">
                  <c:v>25.332154837052698</c:v>
                </c:pt>
                <c:pt idx="67">
                  <c:v>25.749259327205401</c:v>
                </c:pt>
                <c:pt idx="68">
                  <c:v>25.369509572001402</c:v>
                </c:pt>
                <c:pt idx="69">
                  <c:v>25.073457418624098</c:v>
                </c:pt>
                <c:pt idx="70">
                  <c:v>25.826468698295901</c:v>
                </c:pt>
                <c:pt idx="71">
                  <c:v>25.482354818126201</c:v>
                </c:pt>
                <c:pt idx="72">
                  <c:v>27.2123574502514</c:v>
                </c:pt>
                <c:pt idx="73">
                  <c:v>28.609200778920101</c:v>
                </c:pt>
                <c:pt idx="74">
                  <c:v>28.7043470925659</c:v>
                </c:pt>
                <c:pt idx="75">
                  <c:v>29.895822630864899</c:v>
                </c:pt>
                <c:pt idx="76">
                  <c:v>29.7414079151472</c:v>
                </c:pt>
                <c:pt idx="77">
                  <c:v>29.437514425364899</c:v>
                </c:pt>
                <c:pt idx="78">
                  <c:v>29.387500399108699</c:v>
                </c:pt>
                <c:pt idx="79">
                  <c:v>30.475506008610498</c:v>
                </c:pt>
                <c:pt idx="80">
                  <c:v>32.915067564358999</c:v>
                </c:pt>
                <c:pt idx="81">
                  <c:v>32.7900440811176</c:v>
                </c:pt>
                <c:pt idx="82">
                  <c:v>34.844411150316098</c:v>
                </c:pt>
                <c:pt idx="83">
                  <c:v>34.221412278844802</c:v>
                </c:pt>
                <c:pt idx="84">
                  <c:v>34.221412278844802</c:v>
                </c:pt>
                <c:pt idx="85">
                  <c:v>35.272319391357698</c:v>
                </c:pt>
                <c:pt idx="86">
                  <c:v>35.272319391357698</c:v>
                </c:pt>
                <c:pt idx="87">
                  <c:v>36.161478810367299</c:v>
                </c:pt>
                <c:pt idx="88">
                  <c:v>34.221412278844802</c:v>
                </c:pt>
                <c:pt idx="89">
                  <c:v>34.703838880725002</c:v>
                </c:pt>
                <c:pt idx="90">
                  <c:v>34.634115494552901</c:v>
                </c:pt>
                <c:pt idx="91">
                  <c:v>35.344951114042097</c:v>
                </c:pt>
                <c:pt idx="93">
                  <c:v>33.555471054982597</c:v>
                </c:pt>
                <c:pt idx="94">
                  <c:v>36.2378698738952</c:v>
                </c:pt>
                <c:pt idx="95">
                  <c:v>34.564675683144998</c:v>
                </c:pt>
                <c:pt idx="96">
                  <c:v>36.2378698738952</c:v>
                </c:pt>
                <c:pt idx="97">
                  <c:v>35.344951114042097</c:v>
                </c:pt>
                <c:pt idx="98">
                  <c:v>33.104425911473697</c:v>
                </c:pt>
                <c:pt idx="99">
                  <c:v>34.703838880725002</c:v>
                </c:pt>
                <c:pt idx="100">
                  <c:v>33.425228198753302</c:v>
                </c:pt>
                <c:pt idx="101">
                  <c:v>33.686497649738797</c:v>
                </c:pt>
                <c:pt idx="102">
                  <c:v>34.703838880725002</c:v>
                </c:pt>
                <c:pt idx="103">
                  <c:v>35.344951114042097</c:v>
                </c:pt>
                <c:pt idx="104">
                  <c:v>32.977942494739501</c:v>
                </c:pt>
                <c:pt idx="105">
                  <c:v>34.703838880725002</c:v>
                </c:pt>
                <c:pt idx="106">
                  <c:v>33.884995852256601</c:v>
                </c:pt>
                <c:pt idx="107">
                  <c:v>33.2962511156883</c:v>
                </c:pt>
                <c:pt idx="108">
                  <c:v>34.495517724953402</c:v>
                </c:pt>
                <c:pt idx="109">
                  <c:v>32.7900440811176</c:v>
                </c:pt>
                <c:pt idx="110">
                  <c:v>33.232140429241902</c:v>
                </c:pt>
                <c:pt idx="111">
                  <c:v>34.564675683144998</c:v>
                </c:pt>
                <c:pt idx="112">
                  <c:v>34.221412278844802</c:v>
                </c:pt>
                <c:pt idx="113">
                  <c:v>33.951690436566899</c:v>
                </c:pt>
                <c:pt idx="114">
                  <c:v>32.298969647116301</c:v>
                </c:pt>
                <c:pt idx="115">
                  <c:v>32.977942494739501</c:v>
                </c:pt>
                <c:pt idx="116">
                  <c:v>34.495517724953402</c:v>
                </c:pt>
                <c:pt idx="117">
                  <c:v>32.665744683399097</c:v>
                </c:pt>
                <c:pt idx="118">
                  <c:v>32.542629840159002</c:v>
                </c:pt>
                <c:pt idx="119">
                  <c:v>33.951690436566899</c:v>
                </c:pt>
                <c:pt idx="120">
                  <c:v>33.555471054982597</c:v>
                </c:pt>
                <c:pt idx="121">
                  <c:v>33.2962511156883</c:v>
                </c:pt>
                <c:pt idx="122">
                  <c:v>33.425228198753302</c:v>
                </c:pt>
                <c:pt idx="123">
                  <c:v>33.884995852256601</c:v>
                </c:pt>
                <c:pt idx="124">
                  <c:v>33.041061460164798</c:v>
                </c:pt>
                <c:pt idx="125">
                  <c:v>33.360613205589502</c:v>
                </c:pt>
                <c:pt idx="126">
                  <c:v>34.495517724953402</c:v>
                </c:pt>
                <c:pt idx="127">
                  <c:v>34.086138091066204</c:v>
                </c:pt>
                <c:pt idx="128">
                  <c:v>34.426639911290899</c:v>
                </c:pt>
                <c:pt idx="129">
                  <c:v>33.555471054982597</c:v>
                </c:pt>
                <c:pt idx="130">
                  <c:v>31.360599220435201</c:v>
                </c:pt>
                <c:pt idx="131">
                  <c:v>34.773847573702099</c:v>
                </c:pt>
              </c:numCache>
            </c:numRef>
          </c:yVal>
          <c:smooth val="0"/>
        </c:ser>
        <c:ser>
          <c:idx val="5"/>
          <c:order val="5"/>
          <c:tx>
            <c:v>Logistic High</c:v>
          </c:tx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Sheet1!$I$5:$I$136</c:f>
              <c:numCache>
                <c:formatCode>0.00</c:formatCode>
                <c:ptCount val="132"/>
                <c:pt idx="0">
                  <c:v>0.84954521047515996</c:v>
                </c:pt>
                <c:pt idx="1">
                  <c:v>0.59290190136672205</c:v>
                </c:pt>
                <c:pt idx="2">
                  <c:v>0.87485320112845</c:v>
                </c:pt>
                <c:pt idx="3">
                  <c:v>0.91313281311964101</c:v>
                </c:pt>
                <c:pt idx="4">
                  <c:v>0.90601794959680904</c:v>
                </c:pt>
                <c:pt idx="5">
                  <c:v>1.0454864799475201</c:v>
                </c:pt>
                <c:pt idx="6">
                  <c:v>1.13898131667425</c:v>
                </c:pt>
                <c:pt idx="7">
                  <c:v>1.3824318291391899</c:v>
                </c:pt>
                <c:pt idx="8">
                  <c:v>1.6165910482882799</c:v>
                </c:pt>
                <c:pt idx="9">
                  <c:v>1.91458251752494</c:v>
                </c:pt>
                <c:pt idx="10">
                  <c:v>2.2658709807073198</c:v>
                </c:pt>
                <c:pt idx="11">
                  <c:v>2.6322284376937901</c:v>
                </c:pt>
                <c:pt idx="12">
                  <c:v>3.3449525674852501</c:v>
                </c:pt>
                <c:pt idx="13">
                  <c:v>3.9122430197639302</c:v>
                </c:pt>
                <c:pt idx="14">
                  <c:v>4.7288726157034304</c:v>
                </c:pt>
                <c:pt idx="15">
                  <c:v>5.9614628978980004</c:v>
                </c:pt>
                <c:pt idx="16">
                  <c:v>7.2448241173765497</c:v>
                </c:pt>
                <c:pt idx="17">
                  <c:v>8.8869995879060593</c:v>
                </c:pt>
                <c:pt idx="18">
                  <c:v>10.743197342697099</c:v>
                </c:pt>
                <c:pt idx="19">
                  <c:v>12.9559787328459</c:v>
                </c:pt>
                <c:pt idx="20">
                  <c:v>14.7382168288279</c:v>
                </c:pt>
                <c:pt idx="21">
                  <c:v>15.387910471945499</c:v>
                </c:pt>
                <c:pt idx="22">
                  <c:v>15.963546295581301</c:v>
                </c:pt>
                <c:pt idx="23">
                  <c:v>16.201428442626401</c:v>
                </c:pt>
                <c:pt idx="24">
                  <c:v>16.233599810526002</c:v>
                </c:pt>
                <c:pt idx="25">
                  <c:v>16.528559808984301</c:v>
                </c:pt>
                <c:pt idx="26">
                  <c:v>16.578624375843201</c:v>
                </c:pt>
                <c:pt idx="27">
                  <c:v>16.78177095022</c:v>
                </c:pt>
                <c:pt idx="28">
                  <c:v>17.024564429784299</c:v>
                </c:pt>
                <c:pt idx="29">
                  <c:v>16.9197563461301</c:v>
                </c:pt>
                <c:pt idx="30">
                  <c:v>17.5666814916916</c:v>
                </c:pt>
                <c:pt idx="31">
                  <c:v>18.141166263241502</c:v>
                </c:pt>
                <c:pt idx="32">
                  <c:v>17.006959427251701</c:v>
                </c:pt>
                <c:pt idx="33">
                  <c:v>17.984669958621001</c:v>
                </c:pt>
                <c:pt idx="34">
                  <c:v>18.101827780947801</c:v>
                </c:pt>
                <c:pt idx="35">
                  <c:v>18.667507139488801</c:v>
                </c:pt>
                <c:pt idx="36">
                  <c:v>18.101827780947801</c:v>
                </c:pt>
                <c:pt idx="37">
                  <c:v>18.856331477104</c:v>
                </c:pt>
                <c:pt idx="38">
                  <c:v>18.523073340910901</c:v>
                </c:pt>
                <c:pt idx="39">
                  <c:v>18.523073340910901</c:v>
                </c:pt>
                <c:pt idx="40">
                  <c:v>18.646758552325998</c:v>
                </c:pt>
                <c:pt idx="41">
                  <c:v>19.1352833668047</c:v>
                </c:pt>
                <c:pt idx="42">
                  <c:v>19.266612131920599</c:v>
                </c:pt>
                <c:pt idx="43">
                  <c:v>18.688298177794302</c:v>
                </c:pt>
                <c:pt idx="44">
                  <c:v>19.178848370484701</c:v>
                </c:pt>
                <c:pt idx="45">
                  <c:v>19.466703245981801</c:v>
                </c:pt>
                <c:pt idx="46">
                  <c:v>19.5116696743425</c:v>
                </c:pt>
                <c:pt idx="47">
                  <c:v>19.444291582127999</c:v>
                </c:pt>
                <c:pt idx="48">
                  <c:v>20.2585327094748</c:v>
                </c:pt>
                <c:pt idx="49">
                  <c:v>20.162364682671502</c:v>
                </c:pt>
                <c:pt idx="50">
                  <c:v>20.727422944958299</c:v>
                </c:pt>
                <c:pt idx="51">
                  <c:v>20.854181987373899</c:v>
                </c:pt>
                <c:pt idx="52">
                  <c:v>21.894074880056099</c:v>
                </c:pt>
                <c:pt idx="53">
                  <c:v>21.564043644323402</c:v>
                </c:pt>
                <c:pt idx="54">
                  <c:v>21.866233742638801</c:v>
                </c:pt>
                <c:pt idx="55">
                  <c:v>22.912253365942899</c:v>
                </c:pt>
                <c:pt idx="56">
                  <c:v>22.642121846097101</c:v>
                </c:pt>
                <c:pt idx="57">
                  <c:v>23.439020433569201</c:v>
                </c:pt>
                <c:pt idx="58">
                  <c:v>23.8244137783296</c:v>
                </c:pt>
                <c:pt idx="59">
                  <c:v>24.562605579292502</c:v>
                </c:pt>
                <c:pt idx="60">
                  <c:v>25.454564975594799</c:v>
                </c:pt>
                <c:pt idx="61">
                  <c:v>24.806419497612399</c:v>
                </c:pt>
                <c:pt idx="62">
                  <c:v>26.1737297000391</c:v>
                </c:pt>
                <c:pt idx="63">
                  <c:v>27.013891257599202</c:v>
                </c:pt>
                <c:pt idx="64">
                  <c:v>25.528481726806</c:v>
                </c:pt>
                <c:pt idx="65">
                  <c:v>26.057595766107902</c:v>
                </c:pt>
                <c:pt idx="66">
                  <c:v>27.818705951098</c:v>
                </c:pt>
                <c:pt idx="67">
                  <c:v>28.305580803130098</c:v>
                </c:pt>
                <c:pt idx="68">
                  <c:v>27.8622850461519</c:v>
                </c:pt>
                <c:pt idx="69">
                  <c:v>27.517038926990701</c:v>
                </c:pt>
                <c:pt idx="70">
                  <c:v>28.395767868382901</c:v>
                </c:pt>
                <c:pt idx="71">
                  <c:v>27.9939628561356</c:v>
                </c:pt>
                <c:pt idx="72">
                  <c:v>30.0175407270745</c:v>
                </c:pt>
                <c:pt idx="73">
                  <c:v>31.657018735917902</c:v>
                </c:pt>
                <c:pt idx="74">
                  <c:v>31.768855680652099</c:v>
                </c:pt>
                <c:pt idx="75">
                  <c:v>33.171120394028101</c:v>
                </c:pt>
                <c:pt idx="76">
                  <c:v>32.989196648327301</c:v>
                </c:pt>
                <c:pt idx="77">
                  <c:v>32.631333864165398</c:v>
                </c:pt>
                <c:pt idx="78">
                  <c:v>32.572458934787598</c:v>
                </c:pt>
                <c:pt idx="79">
                  <c:v>33.854615632074399</c:v>
                </c:pt>
                <c:pt idx="80">
                  <c:v>36.742335069613503</c:v>
                </c:pt>
                <c:pt idx="81">
                  <c:v>36.593811110214403</c:v>
                </c:pt>
                <c:pt idx="82">
                  <c:v>39.0442169035625</c:v>
                </c:pt>
                <c:pt idx="83">
                  <c:v>38.298684916284202</c:v>
                </c:pt>
                <c:pt idx="84">
                  <c:v>38.298684916284202</c:v>
                </c:pt>
                <c:pt idx="85">
                  <c:v>39.557734550512102</c:v>
                </c:pt>
                <c:pt idx="86">
                  <c:v>39.557734550512102</c:v>
                </c:pt>
                <c:pt idx="87">
                  <c:v>40.629061656957802</c:v>
                </c:pt>
                <c:pt idx="88">
                  <c:v>38.298684916284202</c:v>
                </c:pt>
                <c:pt idx="89">
                  <c:v>38.875786434863898</c:v>
                </c:pt>
                <c:pt idx="90">
                  <c:v>38.792292132609198</c:v>
                </c:pt>
                <c:pt idx="91">
                  <c:v>39.645023204210297</c:v>
                </c:pt>
                <c:pt idx="93">
                  <c:v>37.504226710253597</c:v>
                </c:pt>
                <c:pt idx="94">
                  <c:v>40.7213975026444</c:v>
                </c:pt>
                <c:pt idx="95">
                  <c:v>38.709167621425699</c:v>
                </c:pt>
                <c:pt idx="96">
                  <c:v>40.7213975026444</c:v>
                </c:pt>
                <c:pt idx="97">
                  <c:v>39.645023204210297</c:v>
                </c:pt>
                <c:pt idx="98">
                  <c:v>36.967417710232297</c:v>
                </c:pt>
                <c:pt idx="99">
                  <c:v>38.875786434863898</c:v>
                </c:pt>
                <c:pt idx="100">
                  <c:v>37.349118407797199</c:v>
                </c:pt>
                <c:pt idx="101">
                  <c:v>37.6603540159294</c:v>
                </c:pt>
                <c:pt idx="102">
                  <c:v>38.875786434863898</c:v>
                </c:pt>
                <c:pt idx="103">
                  <c:v>39.645023204210297</c:v>
                </c:pt>
                <c:pt idx="104">
                  <c:v>36.8170542490302</c:v>
                </c:pt>
                <c:pt idx="105">
                  <c:v>38.875786434863898</c:v>
                </c:pt>
                <c:pt idx="106">
                  <c:v>37.8970475559588</c:v>
                </c:pt>
                <c:pt idx="107">
                  <c:v>37.195599003161803</c:v>
                </c:pt>
                <c:pt idx="108">
                  <c:v>38.626410062043099</c:v>
                </c:pt>
                <c:pt idx="109">
                  <c:v>36.593811110214403</c:v>
                </c:pt>
                <c:pt idx="110">
                  <c:v>37.119318547782399</c:v>
                </c:pt>
                <c:pt idx="111">
                  <c:v>38.709167621425699</c:v>
                </c:pt>
                <c:pt idx="112">
                  <c:v>38.298684916284202</c:v>
                </c:pt>
                <c:pt idx="113">
                  <c:v>37.9766226172922</c:v>
                </c:pt>
                <c:pt idx="114">
                  <c:v>36.011058111345498</c:v>
                </c:pt>
                <c:pt idx="115">
                  <c:v>36.8170542490302</c:v>
                </c:pt>
                <c:pt idx="116">
                  <c:v>38.626410062043099</c:v>
                </c:pt>
                <c:pt idx="117">
                  <c:v>36.446213304464202</c:v>
                </c:pt>
                <c:pt idx="118">
                  <c:v>36.300085211439402</c:v>
                </c:pt>
                <c:pt idx="119">
                  <c:v>37.9766226172922</c:v>
                </c:pt>
                <c:pt idx="120">
                  <c:v>37.504226710253597</c:v>
                </c:pt>
                <c:pt idx="121">
                  <c:v>37.195599003161803</c:v>
                </c:pt>
                <c:pt idx="122">
                  <c:v>37.349118407797199</c:v>
                </c:pt>
                <c:pt idx="123">
                  <c:v>37.8970475559588</c:v>
                </c:pt>
                <c:pt idx="124">
                  <c:v>36.892081077817799</c:v>
                </c:pt>
                <c:pt idx="125">
                  <c:v>37.272198193149897</c:v>
                </c:pt>
                <c:pt idx="126">
                  <c:v>38.626410062043099</c:v>
                </c:pt>
                <c:pt idx="127">
                  <c:v>38.137109456029798</c:v>
                </c:pt>
                <c:pt idx="128">
                  <c:v>38.544016634556897</c:v>
                </c:pt>
                <c:pt idx="129">
                  <c:v>37.504226710253597</c:v>
                </c:pt>
                <c:pt idx="130">
                  <c:v>34.900005788612603</c:v>
                </c:pt>
                <c:pt idx="131">
                  <c:v>38.959653386994503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49568"/>
        <c:axId val="173164032"/>
      </c:scatterChart>
      <c:valAx>
        <c:axId val="1731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164032"/>
        <c:crosses val="autoZero"/>
        <c:crossBetween val="midCat"/>
      </c:valAx>
      <c:valAx>
        <c:axId val="173164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14956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'Raw data Sc1ON Sc2OFF'!$E$32:$E$55</c:f>
                <c:numCache>
                  <c:formatCode>General</c:formatCode>
                  <c:ptCount val="24"/>
                  <c:pt idx="0">
                    <c:v>5.0061275353537766</c:v>
                  </c:pt>
                  <c:pt idx="1">
                    <c:v>3.6292256830716196</c:v>
                  </c:pt>
                  <c:pt idx="2">
                    <c:v>2.8495685051717379</c:v>
                  </c:pt>
                  <c:pt idx="3">
                    <c:v>4.0638947247273487</c:v>
                  </c:pt>
                  <c:pt idx="4">
                    <c:v>3.0095609052927754</c:v>
                  </c:pt>
                  <c:pt idx="5">
                    <c:v>4.3132179096354513</c:v>
                  </c:pt>
                  <c:pt idx="6">
                    <c:v>3.3065868370068117</c:v>
                  </c:pt>
                  <c:pt idx="7">
                    <c:v>2.351719262723905</c:v>
                  </c:pt>
                  <c:pt idx="8">
                    <c:v>1.3242719424901643</c:v>
                  </c:pt>
                  <c:pt idx="9">
                    <c:v>1.4748744258410655</c:v>
                  </c:pt>
                  <c:pt idx="10">
                    <c:v>1.4313424728787529</c:v>
                  </c:pt>
                  <c:pt idx="11">
                    <c:v>2.1392282827381135</c:v>
                  </c:pt>
                  <c:pt idx="12">
                    <c:v>1.9266630714787676</c:v>
                  </c:pt>
                  <c:pt idx="13">
                    <c:v>1.4362380969045447</c:v>
                  </c:pt>
                  <c:pt idx="14">
                    <c:v>1.4110291361272407</c:v>
                  </c:pt>
                  <c:pt idx="15">
                    <c:v>1.2750071356663011</c:v>
                  </c:pt>
                  <c:pt idx="16">
                    <c:v>1.6234480367415545</c:v>
                  </c:pt>
                  <c:pt idx="17">
                    <c:v>1.8331142991277616</c:v>
                  </c:pt>
                  <c:pt idx="18">
                    <c:v>1.4586368056053711</c:v>
                  </c:pt>
                  <c:pt idx="19">
                    <c:v>1.3383595894477236</c:v>
                  </c:pt>
                  <c:pt idx="20">
                    <c:v>1.5704950964584421</c:v>
                  </c:pt>
                  <c:pt idx="21">
                    <c:v>1.2715694277807428</c:v>
                  </c:pt>
                  <c:pt idx="22">
                    <c:v>1.5875760081541439</c:v>
                  </c:pt>
                </c:numCache>
              </c:numRef>
            </c:plus>
            <c:minus>
              <c:numRef>
                <c:f>'Raw data Sc1ON Sc2OFF'!$E$32:$E$55</c:f>
                <c:numCache>
                  <c:formatCode>General</c:formatCode>
                  <c:ptCount val="24"/>
                  <c:pt idx="0">
                    <c:v>5.0061275353537766</c:v>
                  </c:pt>
                  <c:pt idx="1">
                    <c:v>3.6292256830716196</c:v>
                  </c:pt>
                  <c:pt idx="2">
                    <c:v>2.8495685051717379</c:v>
                  </c:pt>
                  <c:pt idx="3">
                    <c:v>4.0638947247273487</c:v>
                  </c:pt>
                  <c:pt idx="4">
                    <c:v>3.0095609052927754</c:v>
                  </c:pt>
                  <c:pt idx="5">
                    <c:v>4.3132179096354513</c:v>
                  </c:pt>
                  <c:pt idx="6">
                    <c:v>3.3065868370068117</c:v>
                  </c:pt>
                  <c:pt idx="7">
                    <c:v>2.351719262723905</c:v>
                  </c:pt>
                  <c:pt idx="8">
                    <c:v>1.3242719424901643</c:v>
                  </c:pt>
                  <c:pt idx="9">
                    <c:v>1.4748744258410655</c:v>
                  </c:pt>
                  <c:pt idx="10">
                    <c:v>1.4313424728787529</c:v>
                  </c:pt>
                  <c:pt idx="11">
                    <c:v>2.1392282827381135</c:v>
                  </c:pt>
                  <c:pt idx="12">
                    <c:v>1.9266630714787676</c:v>
                  </c:pt>
                  <c:pt idx="13">
                    <c:v>1.4362380969045447</c:v>
                  </c:pt>
                  <c:pt idx="14">
                    <c:v>1.4110291361272407</c:v>
                  </c:pt>
                  <c:pt idx="15">
                    <c:v>1.2750071356663011</c:v>
                  </c:pt>
                  <c:pt idx="16">
                    <c:v>1.6234480367415545</c:v>
                  </c:pt>
                  <c:pt idx="17">
                    <c:v>1.8331142991277616</c:v>
                  </c:pt>
                  <c:pt idx="18">
                    <c:v>1.4586368056053711</c:v>
                  </c:pt>
                  <c:pt idx="19">
                    <c:v>1.3383595894477236</c:v>
                  </c:pt>
                  <c:pt idx="20">
                    <c:v>1.5704950964584421</c:v>
                  </c:pt>
                  <c:pt idx="21">
                    <c:v>1.2715694277807428</c:v>
                  </c:pt>
                  <c:pt idx="22">
                    <c:v>1.5875760081541439</c:v>
                  </c:pt>
                </c:numCache>
              </c:numRef>
            </c:minus>
          </c:errBars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Sc2OFF'!$D$32:$D$55</c:f>
              <c:numCache>
                <c:formatCode>0.00</c:formatCode>
                <c:ptCount val="24"/>
                <c:pt idx="0">
                  <c:v>1.2434497875801753E-14</c:v>
                </c:pt>
                <c:pt idx="1">
                  <c:v>8.418891666666676</c:v>
                </c:pt>
                <c:pt idx="2">
                  <c:v>14.151341666666681</c:v>
                </c:pt>
                <c:pt idx="3">
                  <c:v>23.282908333333342</c:v>
                </c:pt>
                <c:pt idx="4">
                  <c:v>36.47149166666668</c:v>
                </c:pt>
                <c:pt idx="5">
                  <c:v>58.278525000000009</c:v>
                </c:pt>
                <c:pt idx="6">
                  <c:v>86.111858333333359</c:v>
                </c:pt>
                <c:pt idx="7">
                  <c:v>97.760991666666669</c:v>
                </c:pt>
                <c:pt idx="8">
                  <c:v>107.23030833333335</c:v>
                </c:pt>
                <c:pt idx="9">
                  <c:v>112.585525</c:v>
                </c:pt>
                <c:pt idx="10">
                  <c:v>115.23025833333334</c:v>
                </c:pt>
                <c:pt idx="11">
                  <c:v>119.02414166666669</c:v>
                </c:pt>
                <c:pt idx="12">
                  <c:v>122.36627500000002</c:v>
                </c:pt>
                <c:pt idx="13">
                  <c:v>123.64257500000001</c:v>
                </c:pt>
                <c:pt idx="14">
                  <c:v>124.85747500000002</c:v>
                </c:pt>
                <c:pt idx="15">
                  <c:v>125.74782500000002</c:v>
                </c:pt>
                <c:pt idx="16">
                  <c:v>125.905725</c:v>
                </c:pt>
                <c:pt idx="17">
                  <c:v>127.37060833333334</c:v>
                </c:pt>
                <c:pt idx="18">
                  <c:v>130.01099166666665</c:v>
                </c:pt>
                <c:pt idx="19">
                  <c:v>130.22589166666666</c:v>
                </c:pt>
                <c:pt idx="20">
                  <c:v>131.28292500000001</c:v>
                </c:pt>
                <c:pt idx="21">
                  <c:v>131.75660833333333</c:v>
                </c:pt>
                <c:pt idx="22">
                  <c:v>132.05484166666668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'Raw data Sc1ON Sc2OFF'!$E$69:$E$189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Sc2OFF'!$F$69:$F$189</c:f>
              <c:numCache>
                <c:formatCode>0.00</c:formatCode>
                <c:ptCount val="121"/>
                <c:pt idx="0">
                  <c:v>0</c:v>
                </c:pt>
                <c:pt idx="1">
                  <c:v>14.096336773932403</c:v>
                </c:pt>
                <c:pt idx="2">
                  <c:v>25.601911413343139</c:v>
                </c:pt>
                <c:pt idx="3">
                  <c:v>35.170846658811655</c:v>
                </c:pt>
                <c:pt idx="4">
                  <c:v>43.254153081819595</c:v>
                </c:pt>
                <c:pt idx="5">
                  <c:v>50.172885751332664</c:v>
                </c:pt>
                <c:pt idx="6">
                  <c:v>56.161806208842904</c:v>
                </c:pt>
                <c:pt idx="7">
                  <c:v>61.39654955295304</c:v>
                </c:pt>
                <c:pt idx="8">
                  <c:v>66.01113612131266</c:v>
                </c:pt>
                <c:pt idx="9">
                  <c:v>70.109607426462375</c:v>
                </c:pt>
                <c:pt idx="10">
                  <c:v>73.773964622391702</c:v>
                </c:pt>
                <c:pt idx="11">
                  <c:v>77.069711296650254</c:v>
                </c:pt>
                <c:pt idx="12">
                  <c:v>80.049803658653403</c:v>
                </c:pt>
                <c:pt idx="13">
                  <c:v>82.757517594369816</c:v>
                </c:pt>
                <c:pt idx="14">
                  <c:v>85.228563936718842</c:v>
                </c:pt>
                <c:pt idx="15">
                  <c:v>87.492672305502055</c:v>
                </c:pt>
                <c:pt idx="16">
                  <c:v>89.574793023068906</c:v>
                </c:pt>
                <c:pt idx="17">
                  <c:v>91.496020400278212</c:v>
                </c:pt>
                <c:pt idx="18">
                  <c:v>93.274309947176562</c:v>
                </c:pt>
                <c:pt idx="19">
                  <c:v>94.92504124524784</c:v>
                </c:pt>
                <c:pt idx="20">
                  <c:v>96.461463887542422</c:v>
                </c:pt>
                <c:pt idx="21">
                  <c:v>97.895053878589124</c:v>
                </c:pt>
                <c:pt idx="22">
                  <c:v>99.235800790104292</c:v>
                </c:pt>
                <c:pt idx="23">
                  <c:v>100.49244087572926</c:v>
                </c:pt>
                <c:pt idx="24">
                  <c:v>101.67264764916978</c:v>
                </c:pt>
                <c:pt idx="25">
                  <c:v>102.78318871377134</c:v>
                </c:pt>
                <c:pt idx="26">
                  <c:v>103.83005561607708</c:v>
                </c:pt>
                <c:pt idx="27">
                  <c:v>104.81857198595398</c:v>
                </c:pt>
                <c:pt idx="28">
                  <c:v>105.75348408437722</c:v>
                </c:pt>
                <c:pt idx="29">
                  <c:v>106.63903700966159</c:v>
                </c:pt>
                <c:pt idx="30">
                  <c:v>107.47903914407695</c:v>
                </c:pt>
                <c:pt idx="31">
                  <c:v>108.27691690486938</c:v>
                </c:pt>
                <c:pt idx="32">
                  <c:v>109.03576145981118</c:v>
                </c:pt>
                <c:pt idx="33">
                  <c:v>109.75836875029847</c:v>
                </c:pt>
                <c:pt idx="34">
                  <c:v>110.44727391446297</c:v>
                </c:pt>
                <c:pt idx="35">
                  <c:v>111.10478100360056</c:v>
                </c:pt>
                <c:pt idx="36">
                  <c:v>111.73298872599261</c:v>
                </c:pt>
                <c:pt idx="37">
                  <c:v>112.33381282420123</c:v>
                </c:pt>
                <c:pt idx="38">
                  <c:v>112.9090055884988</c:v>
                </c:pt>
                <c:pt idx="39">
                  <c:v>113.46017292510757</c:v>
                </c:pt>
                <c:pt idx="40">
                  <c:v>113.98878932940551</c:v>
                </c:pt>
                <c:pt idx="41">
                  <c:v>114.49621105809712</c:v>
                </c:pt>
                <c:pt idx="42">
                  <c:v>114.98368774812312</c:v>
                </c:pt>
                <c:pt idx="43">
                  <c:v>115.45237269187774</c:v>
                </c:pt>
                <c:pt idx="44">
                  <c:v>115.9033319465981</c:v>
                </c:pt>
                <c:pt idx="45">
                  <c:v>116.33755242938274</c:v>
                </c:pt>
                <c:pt idx="46">
                  <c:v>116.7559491272184</c:v>
                </c:pt>
                <c:pt idx="47">
                  <c:v>117.15937153287285</c:v>
                </c:pt>
                <c:pt idx="48">
                  <c:v>117.54860940191978</c:v>
                </c:pt>
                <c:pt idx="49">
                  <c:v>117.92439791299542</c:v>
                </c:pt>
                <c:pt idx="50">
                  <c:v>118.2874223022316</c:v>
                </c:pt>
                <c:pt idx="51">
                  <c:v>118.63832203333223</c:v>
                </c:pt>
                <c:pt idx="52">
                  <c:v>118.97769455668343</c:v>
                </c:pt>
                <c:pt idx="53">
                  <c:v>119.30609870398501</c:v>
                </c:pt>
                <c:pt idx="54">
                  <c:v>119.62405775897714</c:v>
                </c:pt>
                <c:pt idx="55">
                  <c:v>119.93206223975457</c:v>
                </c:pt>
                <c:pt idx="56">
                  <c:v>120.23057242378472</c:v>
                </c:pt>
                <c:pt idx="57">
                  <c:v>120.52002064296772</c:v>
                </c:pt>
                <c:pt idx="58">
                  <c:v>120.80081337280583</c:v>
                </c:pt>
                <c:pt idx="59">
                  <c:v>121.07333313691406</c:v>
                </c:pt>
                <c:pt idx="60">
                  <c:v>121.33794024563745</c:v>
                </c:pt>
                <c:pt idx="61">
                  <c:v>121.59497438539253</c:v>
                </c:pt>
                <c:pt idx="62">
                  <c:v>121.84475607347422</c:v>
                </c:pt>
                <c:pt idx="63">
                  <c:v>122.08758799143041</c:v>
                </c:pt>
                <c:pt idx="64">
                  <c:v>122.32375620866607</c:v>
                </c:pt>
                <c:pt idx="65">
                  <c:v>122.55353130667821</c:v>
                </c:pt>
                <c:pt idx="66">
                  <c:v>122.77716941321012</c:v>
                </c:pt>
                <c:pt idx="67">
                  <c:v>122.99491315463483</c:v>
                </c:pt>
                <c:pt idx="68">
                  <c:v>123.20699253401317</c:v>
                </c:pt>
                <c:pt idx="69">
                  <c:v>123.41362574150638</c:v>
                </c:pt>
                <c:pt idx="70">
                  <c:v>123.61501990314646</c:v>
                </c:pt>
                <c:pt idx="71">
                  <c:v>123.81137177336572</c:v>
                </c:pt>
                <c:pt idx="72">
                  <c:v>124.00286837615292</c:v>
                </c:pt>
                <c:pt idx="73">
                  <c:v>124.18968759922817</c:v>
                </c:pt>
                <c:pt idx="74">
                  <c:v>124.37199874520402</c:v>
                </c:pt>
                <c:pt idx="75">
                  <c:v>124.54996304332276</c:v>
                </c:pt>
                <c:pt idx="76">
                  <c:v>124.72373412502063</c:v>
                </c:pt>
                <c:pt idx="77">
                  <c:v>124.89345846626766</c:v>
                </c:pt>
                <c:pt idx="78">
                  <c:v>125.05927579936007</c:v>
                </c:pt>
                <c:pt idx="79">
                  <c:v>125.22131949659772</c:v>
                </c:pt>
                <c:pt idx="80">
                  <c:v>125.37971692806192</c:v>
                </c:pt>
                <c:pt idx="81">
                  <c:v>125.53458979550967</c:v>
                </c:pt>
                <c:pt idx="82">
                  <c:v>125.68605444422438</c:v>
                </c:pt>
                <c:pt idx="83">
                  <c:v>125.83422215450253</c:v>
                </c:pt>
                <c:pt idx="84">
                  <c:v>125.97919941431063</c:v>
                </c:pt>
                <c:pt idx="85">
                  <c:v>126.12108817451696</c:v>
                </c:pt>
                <c:pt idx="86">
                  <c:v>126.25998608798297</c:v>
                </c:pt>
                <c:pt idx="87">
                  <c:v>126.39598673369349</c:v>
                </c:pt>
                <c:pt idx="88">
                  <c:v>126.52917982700606</c:v>
                </c:pt>
                <c:pt idx="89">
                  <c:v>126.65965141701233</c:v>
                </c:pt>
                <c:pt idx="90">
                  <c:v>126.78748407192413</c:v>
                </c:pt>
                <c:pt idx="91">
                  <c:v>126.91275705332292</c:v>
                </c:pt>
                <c:pt idx="92">
                  <c:v>127.03554648004599</c:v>
                </c:pt>
                <c:pt idx="93">
                  <c:v>127.15592548242084</c:v>
                </c:pt>
                <c:pt idx="94">
                  <c:v>127.27396434750491</c:v>
                </c:pt>
                <c:pt idx="95">
                  <c:v>127.38973065593656</c:v>
                </c:pt>
                <c:pt idx="96">
                  <c:v>127.50328941095708</c:v>
                </c:pt>
                <c:pt idx="97">
                  <c:v>127.61470316012164</c:v>
                </c:pt>
                <c:pt idx="98">
                  <c:v>127.72403211017759</c:v>
                </c:pt>
                <c:pt idx="99">
                  <c:v>127.83133423555365</c:v>
                </c:pt>
                <c:pt idx="100">
                  <c:v>127.93666538087105</c:v>
                </c:pt>
                <c:pt idx="101">
                  <c:v>128.89251526723979</c:v>
                </c:pt>
                <c:pt idx="102">
                  <c:v>129.70003569156282</c:v>
                </c:pt>
                <c:pt idx="103">
                  <c:v>130.39126740686336</c:v>
                </c:pt>
                <c:pt idx="104">
                  <c:v>130.98964280436854</c:v>
                </c:pt>
                <c:pt idx="105">
                  <c:v>131.51269495600508</c:v>
                </c:pt>
                <c:pt idx="106">
                  <c:v>131.97380419464477</c:v>
                </c:pt>
                <c:pt idx="107">
                  <c:v>132.38335886226676</c:v>
                </c:pt>
                <c:pt idx="108">
                  <c:v>132.74954733643227</c:v>
                </c:pt>
                <c:pt idx="109">
                  <c:v>133.07891111312236</c:v>
                </c:pt>
                <c:pt idx="110">
                  <c:v>133.37673902011664</c:v>
                </c:pt>
                <c:pt idx="111">
                  <c:v>133.64735336848167</c:v>
                </c:pt>
                <c:pt idx="112">
                  <c:v>133.89432109121734</c:v>
                </c:pt>
                <c:pt idx="113">
                  <c:v>134.12061185020221</c:v>
                </c:pt>
                <c:pt idx="114">
                  <c:v>134.32871802701681</c:v>
                </c:pt>
                <c:pt idx="115">
                  <c:v>134.52074690399488</c:v>
                </c:pt>
                <c:pt idx="116">
                  <c:v>134.69849227542193</c:v>
                </c:pt>
                <c:pt idx="117">
                  <c:v>134.86349065196032</c:v>
                </c:pt>
                <c:pt idx="118">
                  <c:v>135.01706579156888</c:v>
                </c:pt>
                <c:pt idx="119">
                  <c:v>135.16036429092418</c:v>
                </c:pt>
                <c:pt idx="120">
                  <c:v>135.29438426324614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Sc2OFF'!$E$69:$E$189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Sc2OFF'!$G$69:$G$189</c:f>
              <c:numCache>
                <c:formatCode>0.00</c:formatCode>
                <c:ptCount val="121"/>
                <c:pt idx="0">
                  <c:v>0</c:v>
                </c:pt>
                <c:pt idx="1">
                  <c:v>13.395276809910955</c:v>
                </c:pt>
                <c:pt idx="2">
                  <c:v>24.426403106247793</c:v>
                </c:pt>
                <c:pt idx="3">
                  <c:v>33.668504703211163</c:v>
                </c:pt>
                <c:pt idx="4">
                  <c:v>41.524152415241524</c:v>
                </c:pt>
                <c:pt idx="5">
                  <c:v>48.283561261512695</c:v>
                </c:pt>
                <c:pt idx="6">
                  <c:v>54.161231411427082</c:v>
                </c:pt>
                <c:pt idx="7">
                  <c:v>59.319128092089151</c:v>
                </c:pt>
                <c:pt idx="8">
                  <c:v>63.881837064389572</c:v>
                </c:pt>
                <c:pt idx="9">
                  <c:v>67.946759764346496</c:v>
                </c:pt>
                <c:pt idx="10">
                  <c:v>71.591144216842537</c:v>
                </c:pt>
                <c:pt idx="11">
                  <c:v>74.877041117450332</c:v>
                </c:pt>
                <c:pt idx="12">
                  <c:v>77.854865929120578</c:v>
                </c:pt>
                <c:pt idx="13">
                  <c:v>80.566003940533761</c:v>
                </c:pt>
                <c:pt idx="14">
                  <c:v>83.044745414023666</c:v>
                </c:pt>
                <c:pt idx="15">
                  <c:v>85.319743547591642</c:v>
                </c:pt>
                <c:pt idx="16">
                  <c:v>87.415127111953268</c:v>
                </c:pt>
                <c:pt idx="17">
                  <c:v>89.351359562509501</c:v>
                </c:pt>
                <c:pt idx="18">
                  <c:v>91.145909556563737</c:v>
                </c:pt>
                <c:pt idx="19">
                  <c:v>92.813779471975153</c:v>
                </c:pt>
                <c:pt idx="20">
                  <c:v>94.367925814809766</c:v>
                </c:pt>
                <c:pt idx="21">
                  <c:v>95.819596465778716</c:v>
                </c:pt>
                <c:pt idx="22">
                  <c:v>97.178603344823188</c:v>
                </c:pt>
                <c:pt idx="23">
                  <c:v>98.45354447606087</c:v>
                </c:pt>
                <c:pt idx="24">
                  <c:v>99.651986079443191</c:v>
                </c:pt>
                <c:pt idx="25">
                  <c:v>100.78061283933357</c:v>
                </c:pt>
                <c:pt idx="26">
                  <c:v>101.84535265481716</c:v>
                </c:pt>
                <c:pt idx="27">
                  <c:v>102.85148078828581</c:v>
                </c:pt>
                <c:pt idx="28">
                  <c:v>103.80370727525984</c:v>
                </c:pt>
                <c:pt idx="29">
                  <c:v>104.7062506521966</c:v>
                </c:pt>
                <c:pt idx="30">
                  <c:v>105.56290043730296</c:v>
                </c:pt>
                <c:pt idx="31">
                  <c:v>106.3770703163741</c:v>
                </c:pt>
                <c:pt idx="32">
                  <c:v>107.15184360785832</c:v>
                </c:pt>
                <c:pt idx="33">
                  <c:v>107.89001228385145</c:v>
                </c:pt>
                <c:pt idx="34">
                  <c:v>108.5941105880181</c:v>
                </c:pt>
                <c:pt idx="35">
                  <c:v>109.26644410358206</c:v>
                </c:pt>
                <c:pt idx="36">
                  <c:v>109.90911497396984</c:v>
                </c:pt>
                <c:pt idx="37">
                  <c:v>110.52404385737719</c:v>
                </c:pt>
                <c:pt idx="38">
                  <c:v>111.11298909828446</c:v>
                </c:pt>
                <c:pt idx="39">
                  <c:v>111.67756351899364</c:v>
                </c:pt>
                <c:pt idx="40">
                  <c:v>112.21924916889645</c:v>
                </c:pt>
                <c:pt idx="41">
                  <c:v>112.73941031550505</c:v>
                </c:pt>
                <c:pt idx="42">
                  <c:v>113.23930491701083</c:v>
                </c:pt>
                <c:pt idx="43">
                  <c:v>113.72009477948482</c:v>
                </c:pt>
                <c:pt idx="44">
                  <c:v>114.18285457136429</c:v>
                </c:pt>
                <c:pt idx="45">
                  <c:v>114.62857984245012</c:v>
                </c:pt>
                <c:pt idx="46">
                  <c:v>115.05819417335358</c:v>
                </c:pt>
                <c:pt idx="47">
                  <c:v>115.4725555634453</c:v>
                </c:pt>
                <c:pt idx="48">
                  <c:v>115.87246215028257</c:v>
                </c:pt>
                <c:pt idx="49">
                  <c:v>116.25865734073922</c:v>
                </c:pt>
                <c:pt idx="50">
                  <c:v>116.63183442324546</c:v>
                </c:pt>
                <c:pt idx="51">
                  <c:v>116.99264072134191</c:v>
                </c:pt>
                <c:pt idx="52">
                  <c:v>117.34168134089872</c:v>
                </c:pt>
                <c:pt idx="53">
                  <c:v>117.67952255663224</c:v>
                </c:pt>
                <c:pt idx="54">
                  <c:v>118.0066948777869</c:v>
                </c:pt>
                <c:pt idx="55">
                  <c:v>118.32369582789282</c:v>
                </c:pt>
                <c:pt idx="56">
                  <c:v>118.63099246923409</c:v>
                </c:pt>
                <c:pt idx="57">
                  <c:v>118.92902369896883</c:v>
                </c:pt>
                <c:pt idx="58">
                  <c:v>119.21820234064043</c:v>
                </c:pt>
                <c:pt idx="59">
                  <c:v>119.49891705204006</c:v>
                </c:pt>
                <c:pt idx="60">
                  <c:v>119.77153406796286</c:v>
                </c:pt>
                <c:pt idx="61">
                  <c:v>120.03639879428995</c:v>
                </c:pt>
                <c:pt idx="62">
                  <c:v>120.29383726798635</c:v>
                </c:pt>
                <c:pt idx="63">
                  <c:v>120.54415749599073</c:v>
                </c:pt>
                <c:pt idx="64">
                  <c:v>120.78765068455792</c:v>
                </c:pt>
                <c:pt idx="65">
                  <c:v>121.02459236936987</c:v>
                </c:pt>
                <c:pt idx="66">
                  <c:v>121.25524345563639</c:v>
                </c:pt>
                <c:pt idx="67">
                  <c:v>121.47985117643979</c:v>
                </c:pt>
                <c:pt idx="68">
                  <c:v>121.69864997672376</c:v>
                </c:pt>
                <c:pt idx="69">
                  <c:v>121.91186232957158</c:v>
                </c:pt>
                <c:pt idx="70">
                  <c:v>122.11969949074775</c:v>
                </c:pt>
                <c:pt idx="71">
                  <c:v>122.32236219688293</c:v>
                </c:pt>
                <c:pt idx="72">
                  <c:v>122.52004131215269</c:v>
                </c:pt>
                <c:pt idx="73">
                  <c:v>122.71291842782881</c:v>
                </c:pt>
                <c:pt idx="74">
                  <c:v>122.90116641866271</c:v>
                </c:pt>
                <c:pt idx="75">
                  <c:v>123.08494995968317</c:v>
                </c:pt>
                <c:pt idx="76">
                  <c:v>123.26442600665636</c:v>
                </c:pt>
                <c:pt idx="77">
                  <c:v>123.43974424315435</c:v>
                </c:pt>
                <c:pt idx="78">
                  <c:v>123.61104749690837</c:v>
                </c:pt>
                <c:pt idx="79">
                  <c:v>123.77847212788119</c:v>
                </c:pt>
                <c:pt idx="80">
                  <c:v>123.9421483902745</c:v>
                </c:pt>
                <c:pt idx="81">
                  <c:v>124.10220077049108</c:v>
                </c:pt>
                <c:pt idx="82">
                  <c:v>124.25874830289496</c:v>
                </c:pt>
                <c:pt idx="83">
                  <c:v>124.41190486505222</c:v>
                </c:pt>
                <c:pt idx="84">
                  <c:v>124.56177945399222</c:v>
                </c:pt>
                <c:pt idx="85">
                  <c:v>124.70847644489676</c:v>
                </c:pt>
                <c:pt idx="86">
                  <c:v>124.85209583350816</c:v>
                </c:pt>
                <c:pt idx="87">
                  <c:v>124.99273346343897</c:v>
                </c:pt>
                <c:pt idx="88">
                  <c:v>125.13048123946905</c:v>
                </c:pt>
                <c:pt idx="89">
                  <c:v>125.26542732782819</c:v>
                </c:pt>
                <c:pt idx="90">
                  <c:v>125.39765634438047</c:v>
                </c:pt>
                <c:pt idx="91">
                  <c:v>125.52724953155524</c:v>
                </c:pt>
                <c:pt idx="92">
                  <c:v>125.65428492480166</c:v>
                </c:pt>
                <c:pt idx="93">
                  <c:v>125.77883750928352</c:v>
                </c:pt>
                <c:pt idx="94">
                  <c:v>125.90097936747573</c:v>
                </c:pt>
                <c:pt idx="95">
                  <c:v>126.02077981827244</c:v>
                </c:pt>
                <c:pt idx="96">
                  <c:v>126.13830554817152</c:v>
                </c:pt>
                <c:pt idx="97">
                  <c:v>126.25362073505626</c:v>
                </c:pt>
                <c:pt idx="98">
                  <c:v>126.36678716505797</c:v>
                </c:pt>
                <c:pt idx="99">
                  <c:v>126.47786434294576</c:v>
                </c:pt>
                <c:pt idx="100">
                  <c:v>126.5869095964585</c:v>
                </c:pt>
                <c:pt idx="101">
                  <c:v>127.57684443401602</c:v>
                </c:pt>
                <c:pt idx="102">
                  <c:v>128.41369498654626</c:v>
                </c:pt>
                <c:pt idx="103">
                  <c:v>129.13042230069189</c:v>
                </c:pt>
                <c:pt idx="104">
                  <c:v>129.75115849248655</c:v>
                </c:pt>
                <c:pt idx="105">
                  <c:v>130.29397735545905</c:v>
                </c:pt>
                <c:pt idx="106">
                  <c:v>130.7726832494744</c:v>
                </c:pt>
                <c:pt idx="107">
                  <c:v>131.1980014721299</c:v>
                </c:pt>
                <c:pt idx="108">
                  <c:v>131.57839139712252</c:v>
                </c:pt>
                <c:pt idx="109">
                  <c:v>131.92061485361106</c:v>
                </c:pt>
                <c:pt idx="110">
                  <c:v>132.23014159325857</c:v>
                </c:pt>
                <c:pt idx="111">
                  <c:v>132.51144383856436</c:v>
                </c:pt>
                <c:pt idx="112">
                  <c:v>132.76821376868472</c:v>
                </c:pt>
                <c:pt idx="113">
                  <c:v>133.00352648204168</c:v>
                </c:pt>
                <c:pt idx="114">
                  <c:v>133.21996374312161</c:v>
                </c:pt>
                <c:pt idx="115">
                  <c:v>133.41970909876144</c:v>
                </c:pt>
                <c:pt idx="116">
                  <c:v>133.60462180505846</c:v>
                </c:pt>
                <c:pt idx="117">
                  <c:v>133.77629487491586</c:v>
                </c:pt>
                <c:pt idx="118">
                  <c:v>133.93610108802346</c:v>
                </c:pt>
                <c:pt idx="119">
                  <c:v>134.08522977830637</c:v>
                </c:pt>
                <c:pt idx="120">
                  <c:v>134.22471648584693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Sc2OFF'!$E$69:$E$189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Sc2OFF'!$H$69:$H$189</c:f>
              <c:numCache>
                <c:formatCode>0.00</c:formatCode>
                <c:ptCount val="121"/>
                <c:pt idx="0">
                  <c:v>0</c:v>
                </c:pt>
                <c:pt idx="1">
                  <c:v>14.864291772688718</c:v>
                </c:pt>
                <c:pt idx="2">
                  <c:v>26.878834355828218</c:v>
                </c:pt>
                <c:pt idx="3">
                  <c:v>36.791462561231626</c:v>
                </c:pt>
                <c:pt idx="4">
                  <c:v>45.109395109395102</c:v>
                </c:pt>
                <c:pt idx="5">
                  <c:v>52.188802858844547</c:v>
                </c:pt>
                <c:pt idx="6">
                  <c:v>58.287139689578709</c:v>
                </c:pt>
                <c:pt idx="7">
                  <c:v>63.595127008812845</c:v>
                </c:pt>
                <c:pt idx="8">
                  <c:v>68.257059396299894</c:v>
                </c:pt>
                <c:pt idx="9">
                  <c:v>72.384121156493791</c:v>
                </c:pt>
                <c:pt idx="10">
                  <c:v>76.063368055555543</c:v>
                </c:pt>
                <c:pt idx="11">
                  <c:v>79.363935776039497</c:v>
                </c:pt>
                <c:pt idx="12">
                  <c:v>82.341425215348451</c:v>
                </c:pt>
                <c:pt idx="13">
                  <c:v>85.04106009705113</c:v>
                </c:pt>
                <c:pt idx="14">
                  <c:v>87.499999999999986</c:v>
                </c:pt>
                <c:pt idx="15">
                  <c:v>89.749061113007841</c:v>
                </c:pt>
                <c:pt idx="16">
                  <c:v>91.814014407334625</c:v>
                </c:pt>
                <c:pt idx="17">
                  <c:v>93.716577540106925</c:v>
                </c:pt>
                <c:pt idx="18">
                  <c:v>95.475181598062946</c:v>
                </c:pt>
                <c:pt idx="19">
                  <c:v>97.105570137066181</c:v>
                </c:pt>
                <c:pt idx="20">
                  <c:v>98.621271806415294</c:v>
                </c:pt>
                <c:pt idx="21">
                  <c:v>100.03397662408261</c:v>
                </c:pt>
                <c:pt idx="22">
                  <c:v>101.35383806519451</c:v>
                </c:pt>
                <c:pt idx="23">
                  <c:v>102.58971748536523</c:v>
                </c:pt>
                <c:pt idx="24">
                  <c:v>103.74938332511098</c:v>
                </c:pt>
                <c:pt idx="25">
                  <c:v>104.83967456329263</c:v>
                </c:pt>
                <c:pt idx="26">
                  <c:v>105.86663568773233</c:v>
                </c:pt>
                <c:pt idx="27">
                  <c:v>106.83562881011514</c:v>
                </c:pt>
                <c:pt idx="28">
                  <c:v>107.75142731664468</c:v>
                </c:pt>
                <c:pt idx="29">
                  <c:v>108.61829450737336</c:v>
                </c:pt>
                <c:pt idx="30">
                  <c:v>109.44004995836802</c:v>
                </c:pt>
                <c:pt idx="31">
                  <c:v>110.22012578616351</c:v>
                </c:pt>
                <c:pt idx="32">
                  <c:v>110.96161456272259</c:v>
                </c:pt>
                <c:pt idx="33">
                  <c:v>111.66731029156206</c:v>
                </c:pt>
                <c:pt idx="34">
                  <c:v>112.33974358974356</c:v>
                </c:pt>
                <c:pt idx="35">
                  <c:v>112.98121200957819</c:v>
                </c:pt>
                <c:pt idx="36">
                  <c:v>113.5938062657544</c:v>
                </c:pt>
                <c:pt idx="37">
                  <c:v>114.17943299876738</c:v>
                </c:pt>
                <c:pt idx="38">
                  <c:v>114.73983459682975</c:v>
                </c:pt>
                <c:pt idx="39">
                  <c:v>115.27660651037273</c:v>
                </c:pt>
                <c:pt idx="40">
                  <c:v>115.79121242153947</c:v>
                </c:pt>
                <c:pt idx="41">
                  <c:v>116.28499757242271</c:v>
                </c:pt>
                <c:pt idx="42">
                  <c:v>116.7592005076142</c:v>
                </c:pt>
                <c:pt idx="43">
                  <c:v>117.2149634468813</c:v>
                </c:pt>
                <c:pt idx="44">
                  <c:v>117.65334147085747</c:v>
                </c:pt>
                <c:pt idx="45">
                  <c:v>118.07531067525076</c:v>
                </c:pt>
                <c:pt idx="46">
                  <c:v>118.48177542621987</c:v>
                </c:pt>
                <c:pt idx="47">
                  <c:v>118.87357483042285</c:v>
                </c:pt>
                <c:pt idx="48">
                  <c:v>119.25148851715338</c:v>
                </c:pt>
                <c:pt idx="49">
                  <c:v>119.61624181640896</c:v>
                </c:pt>
                <c:pt idx="50">
                  <c:v>119.96851040525738</c:v>
                </c:pt>
                <c:pt idx="51">
                  <c:v>120.30892448512586</c:v>
                </c:pt>
                <c:pt idx="52">
                  <c:v>120.63807254434735</c:v>
                </c:pt>
                <c:pt idx="53">
                  <c:v>120.95650475322306</c:v>
                </c:pt>
                <c:pt idx="54">
                  <c:v>121.26473603280367</c:v>
                </c:pt>
                <c:pt idx="55">
                  <c:v>121.56324883339637</c:v>
                </c:pt>
                <c:pt idx="56">
                  <c:v>121.85249565433323</c:v>
                </c:pt>
                <c:pt idx="57">
                  <c:v>122.13290133268124</c:v>
                </c:pt>
                <c:pt idx="58">
                  <c:v>122.40486512524083</c:v>
                </c:pt>
                <c:pt idx="59">
                  <c:v>122.66876260529123</c:v>
                </c:pt>
                <c:pt idx="60">
                  <c:v>122.9249473930325</c:v>
                </c:pt>
                <c:pt idx="61">
                  <c:v>123.17375273649036</c:v>
                </c:pt>
                <c:pt idx="62">
                  <c:v>123.41549295774647</c:v>
                </c:pt>
                <c:pt idx="63">
                  <c:v>123.65046477769064</c:v>
                </c:pt>
                <c:pt idx="64">
                  <c:v>123.87894853103599</c:v>
                </c:pt>
                <c:pt idx="65">
                  <c:v>124.10120928205687</c:v>
                </c:pt>
                <c:pt idx="66">
                  <c:v>124.31749785038691</c:v>
                </c:pt>
                <c:pt idx="67">
                  <c:v>124.52805175522325</c:v>
                </c:pt>
                <c:pt idx="68">
                  <c:v>124.73309608540923</c:v>
                </c:pt>
                <c:pt idx="69">
                  <c:v>124.93284430209731</c:v>
                </c:pt>
                <c:pt idx="70">
                  <c:v>125.12749898000816</c:v>
                </c:pt>
                <c:pt idx="71">
                  <c:v>125.31725249269815</c:v>
                </c:pt>
                <c:pt idx="72">
                  <c:v>125.50228764670777</c:v>
                </c:pt>
                <c:pt idx="73">
                  <c:v>125.68277826898515</c:v>
                </c:pt>
                <c:pt idx="74">
                  <c:v>125.85888975155278</c:v>
                </c:pt>
                <c:pt idx="75">
                  <c:v>126.03077955700451</c:v>
                </c:pt>
                <c:pt idx="76">
                  <c:v>126.19859768808033</c:v>
                </c:pt>
                <c:pt idx="77">
                  <c:v>126.36248712426256</c:v>
                </c:pt>
                <c:pt idx="78">
                  <c:v>126.52258422806366</c:v>
                </c:pt>
                <c:pt idx="79">
                  <c:v>126.67901912343305</c:v>
                </c:pt>
                <c:pt idx="80">
                  <c:v>126.83191604848923</c:v>
                </c:pt>
                <c:pt idx="81">
                  <c:v>126.98139368458716</c:v>
                </c:pt>
                <c:pt idx="82">
                  <c:v>127.12756546355271</c:v>
                </c:pt>
                <c:pt idx="83">
                  <c:v>127.27053985475543</c:v>
                </c:pt>
                <c:pt idx="84">
                  <c:v>127.41042063354681</c:v>
                </c:pt>
                <c:pt idx="85">
                  <c:v>127.54730713245995</c:v>
                </c:pt>
                <c:pt idx="86">
                  <c:v>127.68129447644864</c:v>
                </c:pt>
                <c:pt idx="87">
                  <c:v>127.8124738033364</c:v>
                </c:pt>
                <c:pt idx="88">
                  <c:v>127.94093247054917</c:v>
                </c:pt>
                <c:pt idx="89">
                  <c:v>128.06675424911731</c:v>
                </c:pt>
                <c:pt idx="90">
                  <c:v>128.19001950585172</c:v>
                </c:pt>
                <c:pt idx="91">
                  <c:v>128.31080537452729</c:v>
                </c:pt>
                <c:pt idx="92">
                  <c:v>128.42918591683926</c:v>
                </c:pt>
                <c:pt idx="93">
                  <c:v>128.54523227383862</c:v>
                </c:pt>
                <c:pt idx="94">
                  <c:v>128.65901280849732</c:v>
                </c:pt>
                <c:pt idx="95">
                  <c:v>128.77059324000308</c:v>
                </c:pt>
                <c:pt idx="96">
                  <c:v>128.88003677033859</c:v>
                </c:pt>
                <c:pt idx="97">
                  <c:v>128.98740420365732</c:v>
                </c:pt>
                <c:pt idx="98">
                  <c:v>129.09275405892964</c:v>
                </c:pt>
                <c:pt idx="99">
                  <c:v>129.19614267629757</c:v>
                </c:pt>
                <c:pt idx="100">
                  <c:v>129.2976243175446</c:v>
                </c:pt>
                <c:pt idx="101">
                  <c:v>130.21818427452038</c:v>
                </c:pt>
                <c:pt idx="102">
                  <c:v>130.99539055687057</c:v>
                </c:pt>
                <c:pt idx="103">
                  <c:v>131.66030975496997</c:v>
                </c:pt>
                <c:pt idx="104">
                  <c:v>132.23563652042688</c:v>
                </c:pt>
                <c:pt idx="105">
                  <c:v>132.73833568975965</c:v>
                </c:pt>
                <c:pt idx="106">
                  <c:v>133.18134321269119</c:v>
                </c:pt>
                <c:pt idx="107">
                  <c:v>133.57469512195121</c:v>
                </c:pt>
                <c:pt idx="108">
                  <c:v>133.92629701961448</c:v>
                </c:pt>
                <c:pt idx="109">
                  <c:v>134.24246089340429</c:v>
                </c:pt>
                <c:pt idx="110">
                  <c:v>134.5282874030859</c:v>
                </c:pt>
                <c:pt idx="111">
                  <c:v>134.78794315851155</c:v>
                </c:pt>
                <c:pt idx="112">
                  <c:v>135.02486516775232</c:v>
                </c:pt>
                <c:pt idx="113">
                  <c:v>135.24191383706884</c:v>
                </c:pt>
                <c:pt idx="114">
                  <c:v>135.44148901912797</c:v>
                </c:pt>
                <c:pt idx="115">
                  <c:v>135.62561911837543</c:v>
                </c:pt>
                <c:pt idx="116">
                  <c:v>135.79603027954937</c:v>
                </c:pt>
                <c:pt idx="117">
                  <c:v>135.95420066659003</c:v>
                </c:pt>
                <c:pt idx="118">
                  <c:v>136.10140345037999</c:v>
                </c:pt>
                <c:pt idx="119">
                  <c:v>136.23874115376367</c:v>
                </c:pt>
                <c:pt idx="120">
                  <c:v>136.3671733153499</c:v>
                </c:pt>
              </c:numCache>
            </c:numRef>
          </c:yVal>
          <c:smooth val="0"/>
        </c:ser>
        <c:ser>
          <c:idx val="4"/>
          <c:order val="4"/>
          <c:tx>
            <c:v>Limit</c:v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'Raw data Sc1ON Sc2OFF'!$A$87:$A$88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Sc2OFF'!$B$87:$B$88</c:f>
              <c:numCache>
                <c:formatCode>General</c:formatCode>
                <c:ptCount val="2"/>
                <c:pt idx="0">
                  <c:v>139.30000000000001</c:v>
                </c:pt>
                <c:pt idx="1">
                  <c:v>139.30000000000001</c:v>
                </c:pt>
              </c:numCache>
            </c:numRef>
          </c:yVal>
          <c:smooth val="0"/>
        </c:ser>
        <c:ser>
          <c:idx val="5"/>
          <c:order val="5"/>
          <c:tx>
            <c:v>Limit (-10%)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Sc2OFF'!$A$90:$A$91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Sc2OFF'!$B$90:$B$91</c:f>
              <c:numCache>
                <c:formatCode>General</c:formatCode>
                <c:ptCount val="2"/>
                <c:pt idx="0">
                  <c:v>138.4</c:v>
                </c:pt>
                <c:pt idx="1">
                  <c:v>138.4</c:v>
                </c:pt>
              </c:numCache>
            </c:numRef>
          </c:yVal>
          <c:smooth val="0"/>
        </c:ser>
        <c:ser>
          <c:idx val="6"/>
          <c:order val="6"/>
          <c:tx>
            <c:v>Limit (+10%)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Sc2OFF'!$A$93:$A$94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Sc2OFF'!$B$93:$B$94</c:f>
              <c:numCache>
                <c:formatCode>General</c:formatCode>
                <c:ptCount val="2"/>
                <c:pt idx="0">
                  <c:v>140.19999999999999</c:v>
                </c:pt>
                <c:pt idx="1">
                  <c:v>140.19999999999999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3168"/>
        <c:axId val="167949440"/>
      </c:scatterChart>
      <c:valAx>
        <c:axId val="167943168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949440"/>
        <c:crosses val="autoZero"/>
        <c:crossBetween val="midCat"/>
        <c:majorUnit val="10"/>
      </c:valAx>
      <c:valAx>
        <c:axId val="1679494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794316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Sheet1!$W$5:$W$135</c:f>
              <c:numCache>
                <c:formatCode>0.00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Sheet1!$X$5:$X$136</c:f>
              <c:numCache>
                <c:formatCode>0.00</c:formatCode>
                <c:ptCount val="132"/>
                <c:pt idx="0">
                  <c:v>0.39314909607343002</c:v>
                </c:pt>
                <c:pt idx="1">
                  <c:v>0.178922647826984</c:v>
                </c:pt>
                <c:pt idx="2">
                  <c:v>0.37698918801574599</c:v>
                </c:pt>
                <c:pt idx="3">
                  <c:v>0.35095644887796701</c:v>
                </c:pt>
                <c:pt idx="4">
                  <c:v>0.34399478509992998</c:v>
                </c:pt>
                <c:pt idx="5">
                  <c:v>0.37095686241091802</c:v>
                </c:pt>
                <c:pt idx="6">
                  <c:v>0.39720273084103802</c:v>
                </c:pt>
                <c:pt idx="7">
                  <c:v>0.453656476927362</c:v>
                </c:pt>
                <c:pt idx="8">
                  <c:v>0.57486236900948495</c:v>
                </c:pt>
                <c:pt idx="9">
                  <c:v>0.60333096403464104</c:v>
                </c:pt>
                <c:pt idx="10">
                  <c:v>0.64215912241815298</c:v>
                </c:pt>
                <c:pt idx="11">
                  <c:v>0.72735361977020596</c:v>
                </c:pt>
                <c:pt idx="12">
                  <c:v>0.887962314600237</c:v>
                </c:pt>
                <c:pt idx="13">
                  <c:v>0.96503996240373402</c:v>
                </c:pt>
                <c:pt idx="14">
                  <c:v>1.1046442794578799</c:v>
                </c:pt>
                <c:pt idx="15">
                  <c:v>1.33784167293161</c:v>
                </c:pt>
                <c:pt idx="16">
                  <c:v>1.53685908248291</c:v>
                </c:pt>
                <c:pt idx="17">
                  <c:v>1.79616993112178</c:v>
                </c:pt>
                <c:pt idx="18">
                  <c:v>2.1059424489816299</c:v>
                </c:pt>
                <c:pt idx="19">
                  <c:v>2.5713184094575601</c:v>
                </c:pt>
                <c:pt idx="20">
                  <c:v>3.0177846364369798</c:v>
                </c:pt>
                <c:pt idx="21">
                  <c:v>3.5782604101128199</c:v>
                </c:pt>
                <c:pt idx="22">
                  <c:v>4.2474677185936702</c:v>
                </c:pt>
                <c:pt idx="23">
                  <c:v>4.9911969842667396</c:v>
                </c:pt>
                <c:pt idx="24">
                  <c:v>5.9445834641166702</c:v>
                </c:pt>
                <c:pt idx="25">
                  <c:v>7.2288352386075498</c:v>
                </c:pt>
                <c:pt idx="26">
                  <c:v>8.6798866064831</c:v>
                </c:pt>
                <c:pt idx="27">
                  <c:v>10.3430940758074</c:v>
                </c:pt>
                <c:pt idx="28">
                  <c:v>12.3061217535029</c:v>
                </c:pt>
                <c:pt idx="29">
                  <c:v>14.1875973474512</c:v>
                </c:pt>
                <c:pt idx="30">
                  <c:v>17.1279620125934</c:v>
                </c:pt>
                <c:pt idx="31">
                  <c:v>19.286561699315101</c:v>
                </c:pt>
                <c:pt idx="32">
                  <c:v>21.692578865912498</c:v>
                </c:pt>
                <c:pt idx="33">
                  <c:v>24.638510606993901</c:v>
                </c:pt>
                <c:pt idx="34">
                  <c:v>27.844864018435</c:v>
                </c:pt>
                <c:pt idx="35">
                  <c:v>29.486312016124099</c:v>
                </c:pt>
                <c:pt idx="36">
                  <c:v>29.582332493390101</c:v>
                </c:pt>
                <c:pt idx="37">
                  <c:v>32.398433834096998</c:v>
                </c:pt>
                <c:pt idx="38">
                  <c:v>33.383735233154098</c:v>
                </c:pt>
                <c:pt idx="39">
                  <c:v>34.8032871995485</c:v>
                </c:pt>
                <c:pt idx="40">
                  <c:v>35.990738875836101</c:v>
                </c:pt>
                <c:pt idx="41">
                  <c:v>38.288597477005602</c:v>
                </c:pt>
                <c:pt idx="42">
                  <c:v>38.671437892608601</c:v>
                </c:pt>
                <c:pt idx="43">
                  <c:v>38.440800889039501</c:v>
                </c:pt>
                <c:pt idx="44">
                  <c:v>41.033612371453003</c:v>
                </c:pt>
                <c:pt idx="45">
                  <c:v>42.359990968463897</c:v>
                </c:pt>
                <c:pt idx="46">
                  <c:v>42.088440213937801</c:v>
                </c:pt>
                <c:pt idx="47">
                  <c:v>41.033612371453003</c:v>
                </c:pt>
                <c:pt idx="48">
                  <c:v>45.880932909345297</c:v>
                </c:pt>
                <c:pt idx="49">
                  <c:v>43.005600253320701</c:v>
                </c:pt>
                <c:pt idx="50">
                  <c:v>47.397641508242401</c:v>
                </c:pt>
                <c:pt idx="51">
                  <c:v>49.486723410409098</c:v>
                </c:pt>
                <c:pt idx="52">
                  <c:v>51.231299504989501</c:v>
                </c:pt>
                <c:pt idx="53">
                  <c:v>57.056059607832402</c:v>
                </c:pt>
                <c:pt idx="54">
                  <c:v>53.928453037290197</c:v>
                </c:pt>
                <c:pt idx="55">
                  <c:v>62.522518110708297</c:v>
                </c:pt>
                <c:pt idx="56">
                  <c:v>64.239640252214699</c:v>
                </c:pt>
                <c:pt idx="57">
                  <c:v>66.670185653637503</c:v>
                </c:pt>
                <c:pt idx="58">
                  <c:v>71.602508216207994</c:v>
                </c:pt>
                <c:pt idx="59">
                  <c:v>66.670185653637503</c:v>
                </c:pt>
                <c:pt idx="60">
                  <c:v>70.422191701396102</c:v>
                </c:pt>
                <c:pt idx="61">
                  <c:v>67.733672453749605</c:v>
                </c:pt>
                <c:pt idx="62">
                  <c:v>78.391289285641406</c:v>
                </c:pt>
                <c:pt idx="63">
                  <c:v>79.253893667404498</c:v>
                </c:pt>
                <c:pt idx="64">
                  <c:v>69.731920659069502</c:v>
                </c:pt>
                <c:pt idx="65">
                  <c:v>81.032917289749506</c:v>
                </c:pt>
                <c:pt idx="66">
                  <c:v>83.5254469820472</c:v>
                </c:pt>
                <c:pt idx="67">
                  <c:v>85.158838963061299</c:v>
                </c:pt>
                <c:pt idx="68">
                  <c:v>83.206121686611695</c:v>
                </c:pt>
                <c:pt idx="69">
                  <c:v>78.963641914957194</c:v>
                </c:pt>
                <c:pt idx="70">
                  <c:v>74.334506216830903</c:v>
                </c:pt>
                <c:pt idx="71">
                  <c:v>76.719312001204003</c:v>
                </c:pt>
                <c:pt idx="72">
                  <c:v>87.549538721772905</c:v>
                </c:pt>
                <c:pt idx="73">
                  <c:v>91.193972250244201</c:v>
                </c:pt>
                <c:pt idx="74">
                  <c:v>88.255790749853304</c:v>
                </c:pt>
                <c:pt idx="75">
                  <c:v>88.255790749853304</c:v>
                </c:pt>
                <c:pt idx="76">
                  <c:v>85.828771157152204</c:v>
                </c:pt>
                <c:pt idx="77">
                  <c:v>85.492559084833104</c:v>
                </c:pt>
                <c:pt idx="78">
                  <c:v>80.730235015805206</c:v>
                </c:pt>
                <c:pt idx="79">
                  <c:v>76.447352001611506</c:v>
                </c:pt>
                <c:pt idx="80">
                  <c:v>86.8526413570535</c:v>
                </c:pt>
                <c:pt idx="81">
                  <c:v>87.200428017836799</c:v>
                </c:pt>
                <c:pt idx="82">
                  <c:v>82.889103302493098</c:v>
                </c:pt>
                <c:pt idx="83">
                  <c:v>86.8526413570535</c:v>
                </c:pt>
                <c:pt idx="84">
                  <c:v>80.730235015805206</c:v>
                </c:pt>
                <c:pt idx="85">
                  <c:v>89.337097206557502</c:v>
                </c:pt>
                <c:pt idx="86">
                  <c:v>87.901316075586493</c:v>
                </c:pt>
                <c:pt idx="87">
                  <c:v>90.816744919404599</c:v>
                </c:pt>
                <c:pt idx="88">
                  <c:v>88.255790749853304</c:v>
                </c:pt>
                <c:pt idx="89">
                  <c:v>81.950466899640205</c:v>
                </c:pt>
                <c:pt idx="90">
                  <c:v>86.508783640557397</c:v>
                </c:pt>
                <c:pt idx="91">
                  <c:v>85.158838963061299</c:v>
                </c:pt>
                <c:pt idx="93">
                  <c:v>81.032917289749506</c:v>
                </c:pt>
                <c:pt idx="94">
                  <c:v>84.1711197681784</c:v>
                </c:pt>
                <c:pt idx="95">
                  <c:v>83.8471044614991</c:v>
                </c:pt>
                <c:pt idx="96">
                  <c:v>90.816744919404599</c:v>
                </c:pt>
                <c:pt idx="97">
                  <c:v>84.497518922620699</c:v>
                </c:pt>
                <c:pt idx="98">
                  <c:v>75.376468053303995</c:v>
                </c:pt>
                <c:pt idx="99">
                  <c:v>86.167503196410905</c:v>
                </c:pt>
                <c:pt idx="100">
                  <c:v>84.1711197681784</c:v>
                </c:pt>
                <c:pt idx="101">
                  <c:v>77.547318900359798</c:v>
                </c:pt>
                <c:pt idx="102">
                  <c:v>88.972957111945703</c:v>
                </c:pt>
                <c:pt idx="103">
                  <c:v>84.497518922620699</c:v>
                </c:pt>
                <c:pt idx="104">
                  <c:v>80.730235015805206</c:v>
                </c:pt>
                <c:pt idx="105">
                  <c:v>87.549538721772905</c:v>
                </c:pt>
                <c:pt idx="106">
                  <c:v>76.447352001611506</c:v>
                </c:pt>
                <c:pt idx="107">
                  <c:v>86.508783640557397</c:v>
                </c:pt>
                <c:pt idx="108">
                  <c:v>84.826328329651403</c:v>
                </c:pt>
                <c:pt idx="109">
                  <c:v>88.255790749853304</c:v>
                </c:pt>
                <c:pt idx="110">
                  <c:v>87.200428017836799</c:v>
                </c:pt>
                <c:pt idx="111">
                  <c:v>92.7346882403141</c:v>
                </c:pt>
                <c:pt idx="112">
                  <c:v>78.963641914957194</c:v>
                </c:pt>
                <c:pt idx="113">
                  <c:v>82.260704134366307</c:v>
                </c:pt>
                <c:pt idx="114">
                  <c:v>83.5254469820472</c:v>
                </c:pt>
                <c:pt idx="115">
                  <c:v>81.336596827123003</c:v>
                </c:pt>
                <c:pt idx="116">
                  <c:v>88.255790749853304</c:v>
                </c:pt>
                <c:pt idx="117">
                  <c:v>81.950466899640205</c:v>
                </c:pt>
                <c:pt idx="118">
                  <c:v>78.108044567817302</c:v>
                </c:pt>
                <c:pt idx="119">
                  <c:v>89.702688253222803</c:v>
                </c:pt>
                <c:pt idx="120">
                  <c:v>77.547318900359798</c:v>
                </c:pt>
                <c:pt idx="121">
                  <c:v>85.828771157152204</c:v>
                </c:pt>
                <c:pt idx="122">
                  <c:v>80.430820446131307</c:v>
                </c:pt>
                <c:pt idx="123">
                  <c:v>79.545058850239698</c:v>
                </c:pt>
                <c:pt idx="124">
                  <c:v>84.497518922620699</c:v>
                </c:pt>
                <c:pt idx="125">
                  <c:v>77.269798987087299</c:v>
                </c:pt>
                <c:pt idx="126">
                  <c:v>84.1711197681784</c:v>
                </c:pt>
                <c:pt idx="127">
                  <c:v>81.642438969250094</c:v>
                </c:pt>
                <c:pt idx="128">
                  <c:v>83.206121686611695</c:v>
                </c:pt>
                <c:pt idx="129">
                  <c:v>76.447352001611506</c:v>
                </c:pt>
                <c:pt idx="130">
                  <c:v>69.731920659069502</c:v>
                </c:pt>
                <c:pt idx="131">
                  <c:v>79.253893667404498</c:v>
                </c:pt>
              </c:numCache>
            </c:numRef>
          </c:yVal>
          <c:smooth val="0"/>
        </c:ser>
        <c:ser>
          <c:idx val="1"/>
          <c:order val="1"/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Sheet1!$Y$5:$Y$136</c:f>
              <c:numCache>
                <c:formatCode>0.00</c:formatCode>
                <c:ptCount val="132"/>
                <c:pt idx="0">
                  <c:v>0.37186714537791499</c:v>
                </c:pt>
                <c:pt idx="1">
                  <c:v>0.16920718337069901</c:v>
                </c:pt>
                <c:pt idx="2">
                  <c:v>0.356577091609311</c:v>
                </c:pt>
                <c:pt idx="3">
                  <c:v>0.33194657073788097</c:v>
                </c:pt>
                <c:pt idx="4">
                  <c:v>0.32536008083719298</c:v>
                </c:pt>
                <c:pt idx="5">
                  <c:v>0.35086958709372401</c:v>
                </c:pt>
                <c:pt idx="6">
                  <c:v>0.37570265269019298</c:v>
                </c:pt>
                <c:pt idx="7">
                  <c:v>0.42912243888678098</c:v>
                </c:pt>
                <c:pt idx="8">
                  <c:v>0.54382316687329602</c:v>
                </c:pt>
                <c:pt idx="9">
                  <c:v>0.57076347185284404</c:v>
                </c:pt>
                <c:pt idx="10">
                  <c:v>0.60750930533112502</c:v>
                </c:pt>
                <c:pt idx="11">
                  <c:v>0.68814985838876197</c:v>
                </c:pt>
                <c:pt idx="12">
                  <c:v>0.84024610265889199</c:v>
                </c:pt>
                <c:pt idx="13">
                  <c:v>0.91326703523271902</c:v>
                </c:pt>
                <c:pt idx="14">
                  <c:v>1.0455360091716199</c:v>
                </c:pt>
                <c:pt idx="15">
                  <c:v>1.2665347750892</c:v>
                </c:pt>
                <c:pt idx="16">
                  <c:v>1.45526839542402</c:v>
                </c:pt>
                <c:pt idx="17">
                  <c:v>1.70126897062024</c:v>
                </c:pt>
                <c:pt idx="18">
                  <c:v>1.99537368145649</c:v>
                </c:pt>
                <c:pt idx="19">
                  <c:v>2.43759802376381</c:v>
                </c:pt>
                <c:pt idx="20">
                  <c:v>2.8623298468877798</c:v>
                </c:pt>
                <c:pt idx="21">
                  <c:v>3.39620459244771</c:v>
                </c:pt>
                <c:pt idx="22">
                  <c:v>4.0346431503832703</c:v>
                </c:pt>
                <c:pt idx="23">
                  <c:v>4.7454383557400099</c:v>
                </c:pt>
                <c:pt idx="24">
                  <c:v>5.6585502174598803</c:v>
                </c:pt>
                <c:pt idx="25">
                  <c:v>6.8918938676814401</c:v>
                </c:pt>
                <c:pt idx="26">
                  <c:v>8.2898049771115208</c:v>
                </c:pt>
                <c:pt idx="27">
                  <c:v>9.8973208264524999</c:v>
                </c:pt>
                <c:pt idx="28">
                  <c:v>11.8007505917755</c:v>
                </c:pt>
                <c:pt idx="29">
                  <c:v>13.629915689604401</c:v>
                </c:pt>
                <c:pt idx="30">
                  <c:v>16.493705919548301</c:v>
                </c:pt>
                <c:pt idx="31">
                  <c:v>18.596098355190499</c:v>
                </c:pt>
                <c:pt idx="32">
                  <c:v>20.934714834851501</c:v>
                </c:pt>
                <c:pt idx="33">
                  <c:v>23.784412975992499</c:v>
                </c:pt>
                <c:pt idx="34">
                  <c:v>26.8602800929159</c:v>
                </c:pt>
                <c:pt idx="35">
                  <c:v>28.422129823972099</c:v>
                </c:pt>
                <c:pt idx="36">
                  <c:v>28.513202581471599</c:v>
                </c:pt>
                <c:pt idx="37">
                  <c:v>31.1692020109769</c:v>
                </c:pt>
                <c:pt idx="38">
                  <c:v>32.091468598620501</c:v>
                </c:pt>
                <c:pt idx="39">
                  <c:v>33.413687887716002</c:v>
                </c:pt>
                <c:pt idx="40">
                  <c:v>34.513789806550498</c:v>
                </c:pt>
                <c:pt idx="41">
                  <c:v>36.6273142913358</c:v>
                </c:pt>
                <c:pt idx="42">
                  <c:v>36.977494748494401</c:v>
                </c:pt>
                <c:pt idx="43">
                  <c:v>36.766599553942001</c:v>
                </c:pt>
                <c:pt idx="44">
                  <c:v>39.125994194903498</c:v>
                </c:pt>
                <c:pt idx="45">
                  <c:v>40.323331028081803</c:v>
                </c:pt>
                <c:pt idx="46">
                  <c:v>40.078723817835403</c:v>
                </c:pt>
                <c:pt idx="47">
                  <c:v>39.125994194903498</c:v>
                </c:pt>
                <c:pt idx="48">
                  <c:v>43.470868600099401</c:v>
                </c:pt>
                <c:pt idx="49">
                  <c:v>40.903805021325397</c:v>
                </c:pt>
                <c:pt idx="50">
                  <c:v>44.813218165295297</c:v>
                </c:pt>
                <c:pt idx="51">
                  <c:v>46.6491527131071</c:v>
                </c:pt>
                <c:pt idx="52">
                  <c:v>48.171002874872897</c:v>
                </c:pt>
                <c:pt idx="53">
                  <c:v>53.179566546954703</c:v>
                </c:pt>
                <c:pt idx="54">
                  <c:v>50.503916351174198</c:v>
                </c:pt>
                <c:pt idx="55">
                  <c:v>57.782728130125903</c:v>
                </c:pt>
                <c:pt idx="56">
                  <c:v>59.209952115210697</c:v>
                </c:pt>
                <c:pt idx="57">
                  <c:v>61.214960435516801</c:v>
                </c:pt>
                <c:pt idx="58">
                  <c:v>65.230932077025102</c:v>
                </c:pt>
                <c:pt idx="59">
                  <c:v>61.214960435516801</c:v>
                </c:pt>
                <c:pt idx="60">
                  <c:v>64.276258221634507</c:v>
                </c:pt>
                <c:pt idx="61">
                  <c:v>62.086754435344901</c:v>
                </c:pt>
                <c:pt idx="62">
                  <c:v>70.645894273085304</c:v>
                </c:pt>
                <c:pt idx="63">
                  <c:v>71.324819503952796</c:v>
                </c:pt>
                <c:pt idx="64">
                  <c:v>63.7160775702271</c:v>
                </c:pt>
                <c:pt idx="65">
                  <c:v>72.718721855425301</c:v>
                </c:pt>
                <c:pt idx="66">
                  <c:v>74.657550762274198</c:v>
                </c:pt>
                <c:pt idx="67">
                  <c:v>75.919114894236401</c:v>
                </c:pt>
                <c:pt idx="68">
                  <c:v>74.410083824188902</c:v>
                </c:pt>
                <c:pt idx="69">
                  <c:v>71.096597891421098</c:v>
                </c:pt>
                <c:pt idx="70">
                  <c:v>67.425384685395102</c:v>
                </c:pt>
                <c:pt idx="71">
                  <c:v>69.324098905755903</c:v>
                </c:pt>
                <c:pt idx="72">
                  <c:v>77.753021690431694</c:v>
                </c:pt>
                <c:pt idx="73">
                  <c:v>80.520476910507199</c:v>
                </c:pt>
                <c:pt idx="74">
                  <c:v>78.291981847081402</c:v>
                </c:pt>
                <c:pt idx="75">
                  <c:v>78.291981847081402</c:v>
                </c:pt>
                <c:pt idx="76">
                  <c:v>76.4345085784947</c:v>
                </c:pt>
                <c:pt idx="77">
                  <c:v>76.175999261351294</c:v>
                </c:pt>
                <c:pt idx="78">
                  <c:v>72.4821578878244</c:v>
                </c:pt>
                <c:pt idx="79">
                  <c:v>69.108362981895993</c:v>
                </c:pt>
                <c:pt idx="80">
                  <c:v>77.219950299756903</c:v>
                </c:pt>
                <c:pt idx="81">
                  <c:v>77.486134996905193</c:v>
                </c:pt>
                <c:pt idx="82">
                  <c:v>74.164135513660597</c:v>
                </c:pt>
                <c:pt idx="83">
                  <c:v>77.219950299756903</c:v>
                </c:pt>
                <c:pt idx="84">
                  <c:v>72.4821578878244</c:v>
                </c:pt>
                <c:pt idx="85">
                  <c:v>79.114686713116001</c:v>
                </c:pt>
                <c:pt idx="86">
                  <c:v>78.021631838168304</c:v>
                </c:pt>
                <c:pt idx="87">
                  <c:v>80.2356061861272</c:v>
                </c:pt>
                <c:pt idx="88">
                  <c:v>78.291981847081402</c:v>
                </c:pt>
                <c:pt idx="89">
                  <c:v>73.434359135027705</c:v>
                </c:pt>
                <c:pt idx="90">
                  <c:v>76.956467690731102</c:v>
                </c:pt>
                <c:pt idx="91">
                  <c:v>75.919114894236401</c:v>
                </c:pt>
                <c:pt idx="93">
                  <c:v>72.718721855425301</c:v>
                </c:pt>
                <c:pt idx="94">
                  <c:v>75.157091824162706</c:v>
                </c:pt>
                <c:pt idx="95">
                  <c:v>74.906549116644499</c:v>
                </c:pt>
                <c:pt idx="96">
                  <c:v>80.2356061861272</c:v>
                </c:pt>
                <c:pt idx="97">
                  <c:v>75.409193822936103</c:v>
                </c:pt>
                <c:pt idx="98">
                  <c:v>68.256886898781602</c:v>
                </c:pt>
                <c:pt idx="99">
                  <c:v>76.694659252632505</c:v>
                </c:pt>
                <c:pt idx="100">
                  <c:v>75.157091824162706</c:v>
                </c:pt>
                <c:pt idx="101">
                  <c:v>69.979660839328901</c:v>
                </c:pt>
                <c:pt idx="102">
                  <c:v>78.837967076302405</c:v>
                </c:pt>
                <c:pt idx="103">
                  <c:v>75.409193822936103</c:v>
                </c:pt>
                <c:pt idx="104">
                  <c:v>72.4821578878244</c:v>
                </c:pt>
                <c:pt idx="105">
                  <c:v>77.753021690431694</c:v>
                </c:pt>
                <c:pt idx="106">
                  <c:v>69.108362981895993</c:v>
                </c:pt>
                <c:pt idx="107">
                  <c:v>76.956467690731102</c:v>
                </c:pt>
                <c:pt idx="108">
                  <c:v>75.662871488454599</c:v>
                </c:pt>
                <c:pt idx="109">
                  <c:v>78.291981847081402</c:v>
                </c:pt>
                <c:pt idx="110">
                  <c:v>77.486134996905193</c:v>
                </c:pt>
                <c:pt idx="111">
                  <c:v>81.680238817579905</c:v>
                </c:pt>
                <c:pt idx="112">
                  <c:v>71.096597891421098</c:v>
                </c:pt>
                <c:pt idx="113">
                  <c:v>73.675822691291501</c:v>
                </c:pt>
                <c:pt idx="114">
                  <c:v>74.657550762274198</c:v>
                </c:pt>
                <c:pt idx="115">
                  <c:v>72.955821505823195</c:v>
                </c:pt>
                <c:pt idx="116">
                  <c:v>78.291981847081402</c:v>
                </c:pt>
                <c:pt idx="117">
                  <c:v>73.434359135027705</c:v>
                </c:pt>
                <c:pt idx="118">
                  <c:v>70.422519651317003</c:v>
                </c:pt>
                <c:pt idx="119">
                  <c:v>79.392167132685898</c:v>
                </c:pt>
                <c:pt idx="120">
                  <c:v>69.979660839328901</c:v>
                </c:pt>
                <c:pt idx="121">
                  <c:v>76.4345085784947</c:v>
                </c:pt>
                <c:pt idx="122">
                  <c:v>72.247908925009696</c:v>
                </c:pt>
                <c:pt idx="123">
                  <c:v>71.553531472143405</c:v>
                </c:pt>
                <c:pt idx="124">
                  <c:v>75.409193822936103</c:v>
                </c:pt>
                <c:pt idx="125">
                  <c:v>69.760151718799506</c:v>
                </c:pt>
                <c:pt idx="126">
                  <c:v>75.157091824162706</c:v>
                </c:pt>
                <c:pt idx="127">
                  <c:v>73.194363002781202</c:v>
                </c:pt>
                <c:pt idx="128">
                  <c:v>74.410083824188902</c:v>
                </c:pt>
                <c:pt idx="129">
                  <c:v>69.108362981895993</c:v>
                </c:pt>
                <c:pt idx="130">
                  <c:v>63.7160775702271</c:v>
                </c:pt>
                <c:pt idx="131">
                  <c:v>71.324819503952796</c:v>
                </c:pt>
              </c:numCache>
            </c:numRef>
          </c:yVal>
          <c:smooth val="0"/>
        </c:ser>
        <c:ser>
          <c:idx val="2"/>
          <c:order val="2"/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Sheet1!$Z$5:$Z$136</c:f>
              <c:numCache>
                <c:formatCode>0.00</c:formatCode>
                <c:ptCount val="132"/>
                <c:pt idx="0">
                  <c:v>0.41675622214726799</c:v>
                </c:pt>
                <c:pt idx="1">
                  <c:v>0.18976525217756099</c:v>
                </c:pt>
                <c:pt idx="2">
                  <c:v>0.39964115807657902</c:v>
                </c:pt>
                <c:pt idx="3">
                  <c:v>0.37206743033528</c:v>
                </c:pt>
                <c:pt idx="4">
                  <c:v>0.36469312584716301</c:v>
                </c:pt>
                <c:pt idx="5">
                  <c:v>0.39325200973385499</c:v>
                </c:pt>
                <c:pt idx="6">
                  <c:v>0.42104927318458502</c:v>
                </c:pt>
                <c:pt idx="7">
                  <c:v>0.48082811767516898</c:v>
                </c:pt>
                <c:pt idx="8">
                  <c:v>0.60910347491273098</c:v>
                </c:pt>
                <c:pt idx="9">
                  <c:v>0.63922192849376203</c:v>
                </c:pt>
                <c:pt idx="10">
                  <c:v>0.68029584303143098</c:v>
                </c:pt>
                <c:pt idx="11">
                  <c:v>0.77040235267892598</c:v>
                </c:pt>
                <c:pt idx="12">
                  <c:v>0.94020596103908405</c:v>
                </c:pt>
                <c:pt idx="13">
                  <c:v>1.0216499369532399</c:v>
                </c:pt>
                <c:pt idx="14">
                  <c:v>1.1690766976050699</c:v>
                </c:pt>
                <c:pt idx="15">
                  <c:v>1.4151884949479201</c:v>
                </c:pt>
                <c:pt idx="16">
                  <c:v>1.6250416898937901</c:v>
                </c:pt>
                <c:pt idx="17">
                  <c:v>1.89824516191673</c:v>
                </c:pt>
                <c:pt idx="18">
                  <c:v>2.2242702881328</c:v>
                </c:pt>
                <c:pt idx="19">
                  <c:v>2.7134155040435202</c:v>
                </c:pt>
                <c:pt idx="20">
                  <c:v>3.1819748166138799</c:v>
                </c:pt>
                <c:pt idx="21">
                  <c:v>3.7692425970958201</c:v>
                </c:pt>
                <c:pt idx="22">
                  <c:v>4.4691370929373502</c:v>
                </c:pt>
                <c:pt idx="23">
                  <c:v>5.24537532647095</c:v>
                </c:pt>
                <c:pt idx="24">
                  <c:v>6.2381412559508203</c:v>
                </c:pt>
                <c:pt idx="25">
                  <c:v>7.5716571351323596</c:v>
                </c:pt>
                <c:pt idx="26">
                  <c:v>9.0736570617454806</c:v>
                </c:pt>
                <c:pt idx="27">
                  <c:v>10.7899540205783</c:v>
                </c:pt>
                <c:pt idx="28">
                  <c:v>12.809822787924601</c:v>
                </c:pt>
                <c:pt idx="29">
                  <c:v>14.741707312822699</c:v>
                </c:pt>
                <c:pt idx="30">
                  <c:v>17.7580365958617</c:v>
                </c:pt>
                <c:pt idx="31">
                  <c:v>19.974909582737901</c:v>
                </c:pt>
                <c:pt idx="32">
                  <c:v>22.453838121552</c:v>
                </c:pt>
                <c:pt idx="33">
                  <c:v>25.508335527506201</c:v>
                </c:pt>
                <c:pt idx="34">
                  <c:v>28.8669622355151</c:v>
                </c:pt>
                <c:pt idx="35">
                  <c:v>30.603038904433401</c:v>
                </c:pt>
                <c:pt idx="36">
                  <c:v>30.704974256445102</c:v>
                </c:pt>
                <c:pt idx="37">
                  <c:v>33.714168132633503</c:v>
                </c:pt>
                <c:pt idx="38">
                  <c:v>34.776277627555999</c:v>
                </c:pt>
                <c:pt idx="39">
                  <c:v>36.315183037514899</c:v>
                </c:pt>
                <c:pt idx="40">
                  <c:v>37.610469405887699</c:v>
                </c:pt>
                <c:pt idx="41">
                  <c:v>40.137963481371798</c:v>
                </c:pt>
                <c:pt idx="42">
                  <c:v>40.561769216563299</c:v>
                </c:pt>
                <c:pt idx="43">
                  <c:v>40.306360278294797</c:v>
                </c:pt>
                <c:pt idx="44">
                  <c:v>43.193918647159201</c:v>
                </c:pt>
                <c:pt idx="45">
                  <c:v>44.6849295589261</c:v>
                </c:pt>
                <c:pt idx="46">
                  <c:v>44.3789078654764</c:v>
                </c:pt>
                <c:pt idx="47">
                  <c:v>43.193918647159201</c:v>
                </c:pt>
                <c:pt idx="48">
                  <c:v>48.688644415151998</c:v>
                </c:pt>
                <c:pt idx="49">
                  <c:v>45.414078266168701</c:v>
                </c:pt>
                <c:pt idx="50">
                  <c:v>50.433853652821298</c:v>
                </c:pt>
                <c:pt idx="51">
                  <c:v>52.857935426553297</c:v>
                </c:pt>
                <c:pt idx="52">
                  <c:v>54.900878140226098</c:v>
                </c:pt>
                <c:pt idx="53">
                  <c:v>61.842318837122598</c:v>
                </c:pt>
                <c:pt idx="54">
                  <c:v>58.091665298164997</c:v>
                </c:pt>
                <c:pt idx="55">
                  <c:v>68.530015524101003</c:v>
                </c:pt>
                <c:pt idx="56">
                  <c:v>70.666105520271401</c:v>
                </c:pt>
                <c:pt idx="57">
                  <c:v>73.718949677081994</c:v>
                </c:pt>
                <c:pt idx="58">
                  <c:v>80.021836480004794</c:v>
                </c:pt>
                <c:pt idx="59">
                  <c:v>73.718949677081994</c:v>
                </c:pt>
                <c:pt idx="60">
                  <c:v>78.500218584012799</c:v>
                </c:pt>
                <c:pt idx="61">
                  <c:v>75.065714094093394</c:v>
                </c:pt>
                <c:pt idx="62">
                  <c:v>88.939604273496201</c:v>
                </c:pt>
                <c:pt idx="63">
                  <c:v>90.093413506981904</c:v>
                </c:pt>
                <c:pt idx="64">
                  <c:v>77.614251393041897</c:v>
                </c:pt>
                <c:pt idx="65">
                  <c:v>92.487942456967403</c:v>
                </c:pt>
                <c:pt idx="66">
                  <c:v>95.877341163271495</c:v>
                </c:pt>
                <c:pt idx="67">
                  <c:v>98.120497053444495</c:v>
                </c:pt>
                <c:pt idx="68">
                  <c:v>95.440865398586496</c:v>
                </c:pt>
                <c:pt idx="69">
                  <c:v>89.704653032313601</c:v>
                </c:pt>
                <c:pt idx="70">
                  <c:v>83.576231909598306</c:v>
                </c:pt>
                <c:pt idx="71">
                  <c:v>86.716622475750597</c:v>
                </c:pt>
                <c:pt idx="72">
                  <c:v>101.435677707906</c:v>
                </c:pt>
                <c:pt idx="73">
                  <c:v>106.563829706307</c:v>
                </c:pt>
                <c:pt idx="74">
                  <c:v>102.42237195362399</c:v>
                </c:pt>
                <c:pt idx="75">
                  <c:v>102.42237195362399</c:v>
                </c:pt>
                <c:pt idx="76">
                  <c:v>99.045656858136994</c:v>
                </c:pt>
                <c:pt idx="77">
                  <c:v>98.580982357481503</c:v>
                </c:pt>
                <c:pt idx="78">
                  <c:v>92.079097542279797</c:v>
                </c:pt>
                <c:pt idx="79">
                  <c:v>86.3567135694922</c:v>
                </c:pt>
                <c:pt idx="80">
                  <c:v>100.465360321341</c:v>
                </c:pt>
                <c:pt idx="81">
                  <c:v>100.94918903863299</c:v>
                </c:pt>
                <c:pt idx="82">
                  <c:v>95.008198548556507</c:v>
                </c:pt>
                <c:pt idx="83">
                  <c:v>100.465360321341</c:v>
                </c:pt>
                <c:pt idx="84">
                  <c:v>92.079097542279797</c:v>
                </c:pt>
                <c:pt idx="85">
                  <c:v>103.939644853183</c:v>
                </c:pt>
                <c:pt idx="86">
                  <c:v>101.926716652808</c:v>
                </c:pt>
                <c:pt idx="87">
                  <c:v>106.028807356673</c:v>
                </c:pt>
                <c:pt idx="88">
                  <c:v>102.42237195362399</c:v>
                </c:pt>
                <c:pt idx="89">
                  <c:v>93.730956459187496</c:v>
                </c:pt>
                <c:pt idx="90">
                  <c:v>99.987790635308798</c:v>
                </c:pt>
                <c:pt idx="91">
                  <c:v>98.120497053444495</c:v>
                </c:pt>
                <c:pt idx="93">
                  <c:v>92.487942456967403</c:v>
                </c:pt>
                <c:pt idx="94">
                  <c:v>96.761936622611401</c:v>
                </c:pt>
                <c:pt idx="95">
                  <c:v>96.317680139112397</c:v>
                </c:pt>
                <c:pt idx="96">
                  <c:v>106.028807356673</c:v>
                </c:pt>
                <c:pt idx="97">
                  <c:v>97.210164910271004</c:v>
                </c:pt>
                <c:pt idx="98">
                  <c:v>84.944008204107305</c:v>
                </c:pt>
                <c:pt idx="99">
                  <c:v>99.514574851912002</c:v>
                </c:pt>
                <c:pt idx="100">
                  <c:v>96.761936622611401</c:v>
                </c:pt>
                <c:pt idx="101">
                  <c:v>87.8152806477556</c:v>
                </c:pt>
                <c:pt idx="102">
                  <c:v>103.42779594414399</c:v>
                </c:pt>
                <c:pt idx="103">
                  <c:v>97.210164910271004</c:v>
                </c:pt>
                <c:pt idx="104">
                  <c:v>92.079097542279797</c:v>
                </c:pt>
                <c:pt idx="105">
                  <c:v>101.435677707906</c:v>
                </c:pt>
                <c:pt idx="106">
                  <c:v>86.3567135694922</c:v>
                </c:pt>
                <c:pt idx="107">
                  <c:v>99.987790635308798</c:v>
                </c:pt>
                <c:pt idx="108">
                  <c:v>97.662419298592098</c:v>
                </c:pt>
                <c:pt idx="109">
                  <c:v>102.42237195362399</c:v>
                </c:pt>
                <c:pt idx="110">
                  <c:v>100.94918903863299</c:v>
                </c:pt>
                <c:pt idx="111">
                  <c:v>108.75930789265099</c:v>
                </c:pt>
                <c:pt idx="112">
                  <c:v>89.704653032313601</c:v>
                </c:pt>
                <c:pt idx="113">
                  <c:v>94.152477549582201</c:v>
                </c:pt>
                <c:pt idx="114">
                  <c:v>95.877341163271495</c:v>
                </c:pt>
                <c:pt idx="115">
                  <c:v>92.898733289913906</c:v>
                </c:pt>
                <c:pt idx="116">
                  <c:v>102.42237195362399</c:v>
                </c:pt>
                <c:pt idx="117">
                  <c:v>93.730956459187496</c:v>
                </c:pt>
                <c:pt idx="118">
                  <c:v>88.561765629124807</c:v>
                </c:pt>
                <c:pt idx="119">
                  <c:v>104.454445064331</c:v>
                </c:pt>
                <c:pt idx="120">
                  <c:v>87.8152806477556</c:v>
                </c:pt>
                <c:pt idx="121">
                  <c:v>99.045656858136994</c:v>
                </c:pt>
                <c:pt idx="122">
                  <c:v>91.675251338059695</c:v>
                </c:pt>
                <c:pt idx="123">
                  <c:v>90.4839296709481</c:v>
                </c:pt>
                <c:pt idx="124">
                  <c:v>97.210164910271004</c:v>
                </c:pt>
                <c:pt idx="125">
                  <c:v>87.4465626456781</c:v>
                </c:pt>
                <c:pt idx="126">
                  <c:v>96.761936622611401</c:v>
                </c:pt>
                <c:pt idx="127">
                  <c:v>93.313056498309393</c:v>
                </c:pt>
                <c:pt idx="128">
                  <c:v>95.440865398586496</c:v>
                </c:pt>
                <c:pt idx="129">
                  <c:v>86.3567135694922</c:v>
                </c:pt>
                <c:pt idx="130">
                  <c:v>77.614251393041897</c:v>
                </c:pt>
                <c:pt idx="131">
                  <c:v>90.093413506981904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Sheet1!$AC$5:$AC$136</c:f>
              <c:numCache>
                <c:formatCode>0.00</c:formatCode>
                <c:ptCount val="132"/>
                <c:pt idx="0">
                  <c:v>0.31403435439059302</c:v>
                </c:pt>
                <c:pt idx="1">
                  <c:v>9.04884429518589E-2</c:v>
                </c:pt>
                <c:pt idx="2">
                  <c:v>0.29631470221528</c:v>
                </c:pt>
                <c:pt idx="3">
                  <c:v>0.26797021792796499</c:v>
                </c:pt>
                <c:pt idx="4">
                  <c:v>0.26043622094254998</c:v>
                </c:pt>
                <c:pt idx="5">
                  <c:v>0.28972375431212299</c:v>
                </c:pt>
                <c:pt idx="6">
                  <c:v>0.318493045847559</c:v>
                </c:pt>
                <c:pt idx="7">
                  <c:v>0.38109329244163498</c:v>
                </c:pt>
                <c:pt idx="8">
                  <c:v>0.51787996160431404</c:v>
                </c:pt>
                <c:pt idx="9">
                  <c:v>0.55034220971110903</c:v>
                </c:pt>
                <c:pt idx="10">
                  <c:v>0.59476477744231404</c:v>
                </c:pt>
                <c:pt idx="11">
                  <c:v>0.69269158401165998</c:v>
                </c:pt>
                <c:pt idx="12">
                  <c:v>0.87829059924376396</c:v>
                </c:pt>
                <c:pt idx="13">
                  <c:v>0.96754561289651497</c:v>
                </c:pt>
                <c:pt idx="14">
                  <c:v>1.1291541176678099</c:v>
                </c:pt>
                <c:pt idx="15">
                  <c:v>1.3982070906584601</c:v>
                </c:pt>
                <c:pt idx="16">
                  <c:v>1.62635306614926</c:v>
                </c:pt>
                <c:pt idx="17">
                  <c:v>1.9210730110807299</c:v>
                </c:pt>
                <c:pt idx="18">
                  <c:v>2.2690206673111502</c:v>
                </c:pt>
                <c:pt idx="19">
                  <c:v>2.7831438228273599</c:v>
                </c:pt>
                <c:pt idx="20">
                  <c:v>3.2670279726731999</c:v>
                </c:pt>
                <c:pt idx="21">
                  <c:v>3.8625444184943998</c:v>
                </c:pt>
                <c:pt idx="22">
                  <c:v>4.5580541364945901</c:v>
                </c:pt>
                <c:pt idx="23">
                  <c:v>5.3137840709918596</c:v>
                </c:pt>
                <c:pt idx="24">
                  <c:v>6.2601440165906599</c:v>
                </c:pt>
                <c:pt idx="25">
                  <c:v>7.5025181418471396</c:v>
                </c:pt>
                <c:pt idx="26">
                  <c:v>8.8711545738916193</c:v>
                </c:pt>
                <c:pt idx="27">
                  <c:v>10.405224319989699</c:v>
                </c:pt>
                <c:pt idx="28">
                  <c:v>12.180975327709801</c:v>
                </c:pt>
                <c:pt idx="29">
                  <c:v>13.8578616107499</c:v>
                </c:pt>
                <c:pt idx="30">
                  <c:v>16.447381717357501</c:v>
                </c:pt>
                <c:pt idx="31">
                  <c:v>18.3350334637733</c:v>
                </c:pt>
                <c:pt idx="32">
                  <c:v>20.434604230419101</c:v>
                </c:pt>
                <c:pt idx="33">
                  <c:v>23.009014538075601</c:v>
                </c:pt>
                <c:pt idx="34">
                  <c:v>25.827410689587101</c:v>
                </c:pt>
                <c:pt idx="35">
                  <c:v>27.280580704196499</c:v>
                </c:pt>
                <c:pt idx="36">
                  <c:v>27.3658487296332</c:v>
                </c:pt>
                <c:pt idx="37">
                  <c:v>29.8813196820957</c:v>
                </c:pt>
                <c:pt idx="38">
                  <c:v>30.768858283171301</c:v>
                </c:pt>
                <c:pt idx="39">
                  <c:v>32.055148689602099</c:v>
                </c:pt>
                <c:pt idx="40">
                  <c:v>33.138503088083098</c:v>
                </c:pt>
                <c:pt idx="41">
                  <c:v>35.255704490460403</c:v>
                </c:pt>
                <c:pt idx="42">
                  <c:v>35.611278098508897</c:v>
                </c:pt>
                <c:pt idx="43">
                  <c:v>35.396967125345597</c:v>
                </c:pt>
                <c:pt idx="44">
                  <c:v>37.824474149922601</c:v>
                </c:pt>
                <c:pt idx="45">
                  <c:v>39.082557787994297</c:v>
                </c:pt>
                <c:pt idx="46">
                  <c:v>38.8240496039164</c:v>
                </c:pt>
                <c:pt idx="47">
                  <c:v>37.824474149922601</c:v>
                </c:pt>
                <c:pt idx="48">
                  <c:v>42.480854125181502</c:v>
                </c:pt>
                <c:pt idx="49">
                  <c:v>39.699148738426999</c:v>
                </c:pt>
                <c:pt idx="50">
                  <c:v>43.972996420664003</c:v>
                </c:pt>
                <c:pt idx="51">
                  <c:v>46.058351298962698</c:v>
                </c:pt>
                <c:pt idx="52">
                  <c:v>47.828071913562702</c:v>
                </c:pt>
                <c:pt idx="53">
                  <c:v>53.941819350818299</c:v>
                </c:pt>
                <c:pt idx="54">
                  <c:v>50.618122682075096</c:v>
                </c:pt>
                <c:pt idx="55">
                  <c:v>60.004188034079597</c:v>
                </c:pt>
                <c:pt idx="56">
                  <c:v>61.981447159776799</c:v>
                </c:pt>
                <c:pt idx="57">
                  <c:v>64.845124851579797</c:v>
                </c:pt>
                <c:pt idx="58">
                  <c:v>70.909961449553705</c:v>
                </c:pt>
                <c:pt idx="59">
                  <c:v>64.845124851579797</c:v>
                </c:pt>
                <c:pt idx="60">
                  <c:v>69.425988459440603</c:v>
                </c:pt>
                <c:pt idx="61">
                  <c:v>66.123184255453594</c:v>
                </c:pt>
                <c:pt idx="62">
                  <c:v>79.888166736645204</c:v>
                </c:pt>
                <c:pt idx="63">
                  <c:v>81.087449141994</c:v>
                </c:pt>
                <c:pt idx="64">
                  <c:v>68.5679092608963</c:v>
                </c:pt>
                <c:pt idx="65">
                  <c:v>83.606147923105198</c:v>
                </c:pt>
                <c:pt idx="66">
                  <c:v>87.242657781451697</c:v>
                </c:pt>
                <c:pt idx="67">
                  <c:v>89.697694210594705</c:v>
                </c:pt>
                <c:pt idx="68">
                  <c:v>86.769497309609207</c:v>
                </c:pt>
                <c:pt idx="69">
                  <c:v>80.6823392480905</c:v>
                </c:pt>
                <c:pt idx="70">
                  <c:v>74.429125983949902</c:v>
                </c:pt>
                <c:pt idx="71">
                  <c:v>77.602896363574203</c:v>
                </c:pt>
                <c:pt idx="72">
                  <c:v>93.4002313594643</c:v>
                </c:pt>
                <c:pt idx="73">
                  <c:v>99.313347875125899</c:v>
                </c:pt>
                <c:pt idx="74">
                  <c:v>94.520000905110905</c:v>
                </c:pt>
                <c:pt idx="75">
                  <c:v>94.520000905110905</c:v>
                </c:pt>
                <c:pt idx="76">
                  <c:v>90.7218577248358</c:v>
                </c:pt>
                <c:pt idx="77">
                  <c:v>90.206594522527297</c:v>
                </c:pt>
                <c:pt idx="78">
                  <c:v>83.173215719132401</c:v>
                </c:pt>
                <c:pt idx="79">
                  <c:v>77.235957326885995</c:v>
                </c:pt>
                <c:pt idx="80">
                  <c:v>92.307096589145402</c:v>
                </c:pt>
                <c:pt idx="81">
                  <c:v>92.851174861788095</c:v>
                </c:pt>
                <c:pt idx="82">
                  <c:v>86.301907002352294</c:v>
                </c:pt>
                <c:pt idx="83">
                  <c:v>92.307096589145402</c:v>
                </c:pt>
                <c:pt idx="84">
                  <c:v>83.173215719132401</c:v>
                </c:pt>
                <c:pt idx="85">
                  <c:v>96.258320297968993</c:v>
                </c:pt>
                <c:pt idx="86">
                  <c:v>93.956457475467204</c:v>
                </c:pt>
                <c:pt idx="87">
                  <c:v>98.685382011652095</c:v>
                </c:pt>
                <c:pt idx="88">
                  <c:v>94.520000905110905</c:v>
                </c:pt>
                <c:pt idx="89">
                  <c:v>84.929842547313498</c:v>
                </c:pt>
                <c:pt idx="90">
                  <c:v>91.771978129426799</c:v>
                </c:pt>
                <c:pt idx="91">
                  <c:v>89.697694210594705</c:v>
                </c:pt>
                <c:pt idx="93">
                  <c:v>83.606147923105198</c:v>
                </c:pt>
                <c:pt idx="94">
                  <c:v>88.206110481668404</c:v>
                </c:pt>
                <c:pt idx="95">
                  <c:v>87.721493060447102</c:v>
                </c:pt>
                <c:pt idx="96">
                  <c:v>98.685382011652095</c:v>
                </c:pt>
                <c:pt idx="97">
                  <c:v>88.696620160909802</c:v>
                </c:pt>
                <c:pt idx="98">
                  <c:v>75.803725551997601</c:v>
                </c:pt>
                <c:pt idx="99">
                  <c:v>91.243609302100396</c:v>
                </c:pt>
                <c:pt idx="100">
                  <c:v>88.206110481668404</c:v>
                </c:pt>
                <c:pt idx="101">
                  <c:v>78.728243606817699</c:v>
                </c:pt>
                <c:pt idx="102">
                  <c:v>95.669651485086504</c:v>
                </c:pt>
                <c:pt idx="103">
                  <c:v>88.696620160909802</c:v>
                </c:pt>
                <c:pt idx="104">
                  <c:v>83.173215719132401</c:v>
                </c:pt>
                <c:pt idx="105">
                  <c:v>93.4002313594643</c:v>
                </c:pt>
                <c:pt idx="106">
                  <c:v>77.235957326885995</c:v>
                </c:pt>
                <c:pt idx="107">
                  <c:v>91.771978129426799</c:v>
                </c:pt>
                <c:pt idx="108">
                  <c:v>89.193135086428796</c:v>
                </c:pt>
                <c:pt idx="109">
                  <c:v>94.520000905110905</c:v>
                </c:pt>
                <c:pt idx="110">
                  <c:v>92.851174861788095</c:v>
                </c:pt>
                <c:pt idx="111">
                  <c:v>101.918301390408</c:v>
                </c:pt>
                <c:pt idx="112">
                  <c:v>80.6823392480905</c:v>
                </c:pt>
                <c:pt idx="113">
                  <c:v>85.381304683180403</c:v>
                </c:pt>
                <c:pt idx="114">
                  <c:v>87.242657781451697</c:v>
                </c:pt>
                <c:pt idx="115">
                  <c:v>84.042355435154093</c:v>
                </c:pt>
                <c:pt idx="116">
                  <c:v>94.520000905110905</c:v>
                </c:pt>
                <c:pt idx="117">
                  <c:v>84.929842547313498</c:v>
                </c:pt>
                <c:pt idx="118">
                  <c:v>79.497417210503599</c:v>
                </c:pt>
                <c:pt idx="119">
                  <c:v>96.8527261738395</c:v>
                </c:pt>
                <c:pt idx="120">
                  <c:v>78.728243606817699</c:v>
                </c:pt>
                <c:pt idx="121">
                  <c:v>90.7218577248358</c:v>
                </c:pt>
                <c:pt idx="122">
                  <c:v>82.746752447480802</c:v>
                </c:pt>
                <c:pt idx="123">
                  <c:v>81.495452473731206</c:v>
                </c:pt>
                <c:pt idx="124">
                  <c:v>88.696620160909802</c:v>
                </c:pt>
                <c:pt idx="125">
                  <c:v>78.349684976999896</c:v>
                </c:pt>
                <c:pt idx="126">
                  <c:v>88.206110481668404</c:v>
                </c:pt>
                <c:pt idx="127">
                  <c:v>84.483556925356496</c:v>
                </c:pt>
                <c:pt idx="128">
                  <c:v>86.769497309609207</c:v>
                </c:pt>
                <c:pt idx="129">
                  <c:v>77.235957326885995</c:v>
                </c:pt>
                <c:pt idx="130">
                  <c:v>68.5679092608963</c:v>
                </c:pt>
                <c:pt idx="131">
                  <c:v>81.087449141994</c:v>
                </c:pt>
              </c:numCache>
            </c:numRef>
          </c:yVal>
          <c:smooth val="0"/>
        </c:ser>
        <c:ser>
          <c:idx val="4"/>
          <c:order val="4"/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Sheet1!$AD$5:$AD$136</c:f>
              <c:numCache>
                <c:formatCode>0.00</c:formatCode>
                <c:ptCount val="132"/>
                <c:pt idx="0">
                  <c:v>0.172278600508074</c:v>
                </c:pt>
                <c:pt idx="1">
                  <c:v>0.211682552154695</c:v>
                </c:pt>
                <c:pt idx="2">
                  <c:v>0.150599590423974</c:v>
                </c:pt>
                <c:pt idx="3">
                  <c:v>0.114487817454357</c:v>
                </c:pt>
                <c:pt idx="4">
                  <c:v>9.9117494653607502E-2</c:v>
                </c:pt>
                <c:pt idx="5">
                  <c:v>0.14221252366692999</c:v>
                </c:pt>
                <c:pt idx="6">
                  <c:v>0.17757629973439301</c:v>
                </c:pt>
                <c:pt idx="7">
                  <c:v>0.24747491803107799</c:v>
                </c:pt>
                <c:pt idx="8">
                  <c:v>0.385626477490077</c:v>
                </c:pt>
                <c:pt idx="9">
                  <c:v>0.41705952047755201</c:v>
                </c:pt>
                <c:pt idx="10">
                  <c:v>0.45962455796023399</c:v>
                </c:pt>
                <c:pt idx="11">
                  <c:v>0.55321616583918798</c:v>
                </c:pt>
                <c:pt idx="12">
                  <c:v>0.73089355837561099</c:v>
                </c:pt>
                <c:pt idx="13">
                  <c:v>0.81524199994954505</c:v>
                </c:pt>
                <c:pt idx="14">
                  <c:v>0.96662271901040198</c:v>
                </c:pt>
                <c:pt idx="15">
                  <c:v>1.22254604628825</c:v>
                </c:pt>
                <c:pt idx="16">
                  <c:v>1.4426014609890301</c:v>
                </c:pt>
                <c:pt idx="17">
                  <c:v>1.7262150927085</c:v>
                </c:pt>
                <c:pt idx="18">
                  <c:v>2.0583780847864999</c:v>
                </c:pt>
                <c:pt idx="19">
                  <c:v>2.5458943720684299</c:v>
                </c:pt>
                <c:pt idx="20">
                  <c:v>3.0011080342065002</c:v>
                </c:pt>
                <c:pt idx="21">
                  <c:v>3.5589954664741201</c:v>
                </c:pt>
                <c:pt idx="22">
                  <c:v>4.2105124361354003</c:v>
                </c:pt>
                <c:pt idx="23">
                  <c:v>4.9214741676564904</c:v>
                </c:pt>
                <c:pt idx="24">
                  <c:v>5.8190896535797902</c:v>
                </c:pt>
                <c:pt idx="25">
                  <c:v>7.0119078740890801</c:v>
                </c:pt>
                <c:pt idx="26">
                  <c:v>8.3441035127965701</c:v>
                </c:pt>
                <c:pt idx="27">
                  <c:v>9.8548432361258804</c:v>
                </c:pt>
                <c:pt idx="28">
                  <c:v>11.61563770795</c:v>
                </c:pt>
                <c:pt idx="29">
                  <c:v>13.277485912422</c:v>
                </c:pt>
                <c:pt idx="30">
                  <c:v>15.817573205979301</c:v>
                </c:pt>
                <c:pt idx="31">
                  <c:v>17.639672884126199</c:v>
                </c:pt>
                <c:pt idx="32">
                  <c:v>19.637742587407502</c:v>
                </c:pt>
                <c:pt idx="33">
                  <c:v>22.055878871870501</c:v>
                </c:pt>
                <c:pt idx="34">
                  <c:v>24.676926663835101</c:v>
                </c:pt>
                <c:pt idx="35">
                  <c:v>26.0216137476047</c:v>
                </c:pt>
                <c:pt idx="36">
                  <c:v>26.100413223814801</c:v>
                </c:pt>
                <c:pt idx="37">
                  <c:v>28.421132285459301</c:v>
                </c:pt>
                <c:pt idx="38">
                  <c:v>29.238472620949501</c:v>
                </c:pt>
                <c:pt idx="39">
                  <c:v>30.421893884200902</c:v>
                </c:pt>
                <c:pt idx="40">
                  <c:v>31.417602523325598</c:v>
                </c:pt>
                <c:pt idx="41">
                  <c:v>33.360613205589502</c:v>
                </c:pt>
                <c:pt idx="42">
                  <c:v>33.686497649738797</c:v>
                </c:pt>
                <c:pt idx="43">
                  <c:v>33.490097603824502</c:v>
                </c:pt>
                <c:pt idx="44">
                  <c:v>35.711295960923003</c:v>
                </c:pt>
                <c:pt idx="45">
                  <c:v>36.858845109896798</c:v>
                </c:pt>
                <c:pt idx="46">
                  <c:v>36.623290952961902</c:v>
                </c:pt>
                <c:pt idx="47">
                  <c:v>35.711295960923003</c:v>
                </c:pt>
                <c:pt idx="48">
                  <c:v>39.940595223066801</c:v>
                </c:pt>
                <c:pt idx="49">
                  <c:v>37.420129449560001</c:v>
                </c:pt>
                <c:pt idx="50">
                  <c:v>41.282777635508602</c:v>
                </c:pt>
                <c:pt idx="51">
                  <c:v>43.143981130413302</c:v>
                </c:pt>
                <c:pt idx="52">
                  <c:v>44.707771696574802</c:v>
                </c:pt>
                <c:pt idx="53">
                  <c:v>49.971154860157498</c:v>
                </c:pt>
                <c:pt idx="54">
                  <c:v>47.138698072636103</c:v>
                </c:pt>
                <c:pt idx="55">
                  <c:v>54.934953941083599</c:v>
                </c:pt>
                <c:pt idx="56">
                  <c:v>56.493715279190504</c:v>
                </c:pt>
                <c:pt idx="57">
                  <c:v>58.697923695481499</c:v>
                </c:pt>
                <c:pt idx="58">
                  <c:v>63.159699046439201</c:v>
                </c:pt>
                <c:pt idx="59">
                  <c:v>58.697923695481499</c:v>
                </c:pt>
                <c:pt idx="60">
                  <c:v>62.093490795242097</c:v>
                </c:pt>
                <c:pt idx="61">
                  <c:v>59.661346191121801</c:v>
                </c:pt>
                <c:pt idx="62">
                  <c:v>69.273630070572395</c:v>
                </c:pt>
                <c:pt idx="63">
                  <c:v>70.048374104723905</c:v>
                </c:pt>
                <c:pt idx="64">
                  <c:v>61.4695145898012</c:v>
                </c:pt>
                <c:pt idx="65">
                  <c:v>71.644819649438404</c:v>
                </c:pt>
                <c:pt idx="66">
                  <c:v>73.878786528008604</c:v>
                </c:pt>
                <c:pt idx="67">
                  <c:v>75.341159906607004</c:v>
                </c:pt>
                <c:pt idx="68">
                  <c:v>73.592752756125506</c:v>
                </c:pt>
                <c:pt idx="69">
                  <c:v>69.787736356860194</c:v>
                </c:pt>
                <c:pt idx="70">
                  <c:v>65.623861182281104</c:v>
                </c:pt>
                <c:pt idx="71">
                  <c:v>67.770659443833395</c:v>
                </c:pt>
                <c:pt idx="72">
                  <c:v>77.479543563523293</c:v>
                </c:pt>
                <c:pt idx="73">
                  <c:v>80.735638369957499</c:v>
                </c:pt>
                <c:pt idx="74">
                  <c:v>78.110864032153003</c:v>
                </c:pt>
                <c:pt idx="75">
                  <c:v>78.110864032153003</c:v>
                </c:pt>
                <c:pt idx="76">
                  <c:v>75.940610133274106</c:v>
                </c:pt>
                <c:pt idx="77">
                  <c:v>75.639793404637899</c:v>
                </c:pt>
                <c:pt idx="78">
                  <c:v>71.373324362384096</c:v>
                </c:pt>
                <c:pt idx="79">
                  <c:v>67.526026502994597</c:v>
                </c:pt>
                <c:pt idx="80">
                  <c:v>76.856418214256095</c:v>
                </c:pt>
                <c:pt idx="81">
                  <c:v>77.167410270888396</c:v>
                </c:pt>
                <c:pt idx="82">
                  <c:v>73.3087383607985</c:v>
                </c:pt>
                <c:pt idx="83">
                  <c:v>76.856418214256095</c:v>
                </c:pt>
                <c:pt idx="84">
                  <c:v>71.373324362384096</c:v>
                </c:pt>
                <c:pt idx="85">
                  <c:v>79.077134852313606</c:v>
                </c:pt>
                <c:pt idx="86">
                  <c:v>77.794018964328302</c:v>
                </c:pt>
                <c:pt idx="87">
                  <c:v>80.398790887795002</c:v>
                </c:pt>
                <c:pt idx="88">
                  <c:v>78.110864032153003</c:v>
                </c:pt>
                <c:pt idx="89">
                  <c:v>72.4675404203022</c:v>
                </c:pt>
                <c:pt idx="90">
                  <c:v>76.548896386558695</c:v>
                </c:pt>
                <c:pt idx="91">
                  <c:v>75.341159906607004</c:v>
                </c:pt>
                <c:pt idx="93">
                  <c:v>71.644819649438404</c:v>
                </c:pt>
                <c:pt idx="94">
                  <c:v>74.457000836433494</c:v>
                </c:pt>
                <c:pt idx="95">
                  <c:v>74.166861773754107</c:v>
                </c:pt>
                <c:pt idx="96">
                  <c:v>80.398790887795002</c:v>
                </c:pt>
                <c:pt idx="97">
                  <c:v>74.749226308152203</c:v>
                </c:pt>
                <c:pt idx="98">
                  <c:v>66.562290901451405</c:v>
                </c:pt>
                <c:pt idx="99">
                  <c:v>76.243635793886796</c:v>
                </c:pt>
                <c:pt idx="100">
                  <c:v>74.457000836433494</c:v>
                </c:pt>
                <c:pt idx="101">
                  <c:v>68.515184013727506</c:v>
                </c:pt>
                <c:pt idx="102">
                  <c:v>78.751775032950604</c:v>
                </c:pt>
                <c:pt idx="103">
                  <c:v>74.749226308152203</c:v>
                </c:pt>
                <c:pt idx="104">
                  <c:v>71.373324362384096</c:v>
                </c:pt>
                <c:pt idx="105">
                  <c:v>77.479543563523293</c:v>
                </c:pt>
                <c:pt idx="106">
                  <c:v>67.526026502994597</c:v>
                </c:pt>
                <c:pt idx="107">
                  <c:v>76.548896386558695</c:v>
                </c:pt>
                <c:pt idx="108">
                  <c:v>75.043561034298705</c:v>
                </c:pt>
                <c:pt idx="109">
                  <c:v>78.110864032153003</c:v>
                </c:pt>
                <c:pt idx="110">
                  <c:v>77.167410270888396</c:v>
                </c:pt>
                <c:pt idx="111">
                  <c:v>82.111064508004105</c:v>
                </c:pt>
                <c:pt idx="112">
                  <c:v>69.787736356860194</c:v>
                </c:pt>
                <c:pt idx="113">
                  <c:v>72.745619469013505</c:v>
                </c:pt>
                <c:pt idx="114">
                  <c:v>73.878786528008604</c:v>
                </c:pt>
                <c:pt idx="115">
                  <c:v>71.917161311902404</c:v>
                </c:pt>
                <c:pt idx="116">
                  <c:v>78.110864032153003</c:v>
                </c:pt>
                <c:pt idx="117">
                  <c:v>72.4675404203022</c:v>
                </c:pt>
                <c:pt idx="118">
                  <c:v>69.019136540306803</c:v>
                </c:pt>
                <c:pt idx="119">
                  <c:v>79.4037502399201</c:v>
                </c:pt>
                <c:pt idx="120">
                  <c:v>68.515184013727506</c:v>
                </c:pt>
                <c:pt idx="121">
                  <c:v>75.940610133274106</c:v>
                </c:pt>
                <c:pt idx="122">
                  <c:v>71.104711927147093</c:v>
                </c:pt>
                <c:pt idx="123">
                  <c:v>70.309780963213598</c:v>
                </c:pt>
                <c:pt idx="124">
                  <c:v>74.749226308152203</c:v>
                </c:pt>
                <c:pt idx="125">
                  <c:v>68.265691660209498</c:v>
                </c:pt>
                <c:pt idx="126">
                  <c:v>74.457000836433494</c:v>
                </c:pt>
                <c:pt idx="127">
                  <c:v>72.191394672918605</c:v>
                </c:pt>
                <c:pt idx="128">
                  <c:v>73.592752756125506</c:v>
                </c:pt>
                <c:pt idx="129">
                  <c:v>67.526026502994597</c:v>
                </c:pt>
                <c:pt idx="130">
                  <c:v>61.4695145898012</c:v>
                </c:pt>
                <c:pt idx="131">
                  <c:v>70.048374104723905</c:v>
                </c:pt>
              </c:numCache>
            </c:numRef>
          </c:yVal>
          <c:smooth val="0"/>
        </c:ser>
        <c:ser>
          <c:idx val="5"/>
          <c:order val="5"/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Sheet1!$AE$5:$AE$136</c:f>
              <c:numCache>
                <c:formatCode>0.00</c:formatCode>
                <c:ptCount val="132"/>
                <c:pt idx="0">
                  <c:v>0.439750369934026</c:v>
                </c:pt>
                <c:pt idx="1">
                  <c:v>0</c:v>
                </c:pt>
                <c:pt idx="2">
                  <c:v>0.42112075377747898</c:v>
                </c:pt>
                <c:pt idx="3">
                  <c:v>0.39145280683316902</c:v>
                </c:pt>
                <c:pt idx="4">
                  <c:v>0.38359755825751901</c:v>
                </c:pt>
                <c:pt idx="5">
                  <c:v>0.41420691904148699</c:v>
                </c:pt>
                <c:pt idx="6">
                  <c:v>0.444447241054853</c:v>
                </c:pt>
                <c:pt idx="7">
                  <c:v>0.51075796218950398</c:v>
                </c:pt>
                <c:pt idx="8">
                  <c:v>0.65704974396867699</c:v>
                </c:pt>
                <c:pt idx="9">
                  <c:v>0.69173046919328496</c:v>
                </c:pt>
                <c:pt idx="10">
                  <c:v>0.73903769092392002</c:v>
                </c:pt>
                <c:pt idx="11">
                  <c:v>0.84254357281124503</c:v>
                </c:pt>
                <c:pt idx="12">
                  <c:v>1.0365808241935299</c:v>
                </c:pt>
                <c:pt idx="13">
                  <c:v>1.1298229322895099</c:v>
                </c:pt>
                <c:pt idx="14">
                  <c:v>1.2984534977881901</c:v>
                </c:pt>
                <c:pt idx="15">
                  <c:v>1.5785310328387701</c:v>
                </c:pt>
                <c:pt idx="16">
                  <c:v>1.8163625663679801</c:v>
                </c:pt>
                <c:pt idx="17">
                  <c:v>2.1247498007771801</c:v>
                </c:pt>
                <c:pt idx="18">
                  <c:v>2.4913744941770202</c:v>
                </c:pt>
                <c:pt idx="19">
                  <c:v>3.0369189947566602</c:v>
                </c:pt>
                <c:pt idx="20">
                  <c:v>3.55246924295106</c:v>
                </c:pt>
                <c:pt idx="21">
                  <c:v>4.1866667268775304</c:v>
                </c:pt>
                <c:pt idx="22">
                  <c:v>4.9239068093280602</c:v>
                </c:pt>
                <c:pt idx="23">
                  <c:v>5.7187764876238596</c:v>
                </c:pt>
                <c:pt idx="24">
                  <c:v>6.7043094207055196</c:v>
                </c:pt>
                <c:pt idx="25">
                  <c:v>7.9830438897827198</c:v>
                </c:pt>
                <c:pt idx="26">
                  <c:v>9.3764720881952393</c:v>
                </c:pt>
                <c:pt idx="27">
                  <c:v>10.9269277907241</c:v>
                </c:pt>
                <c:pt idx="28">
                  <c:v>12.718195118932901</c:v>
                </c:pt>
                <c:pt idx="29">
                  <c:v>14.4177925530918</c:v>
                </c:pt>
                <c:pt idx="30">
                  <c:v>17.077376574221901</c:v>
                </c:pt>
                <c:pt idx="31">
                  <c:v>19.048615726421399</c:v>
                </c:pt>
                <c:pt idx="32">
                  <c:v>21.269587196578001</c:v>
                </c:pt>
                <c:pt idx="33">
                  <c:v>24.021608693090698</c:v>
                </c:pt>
                <c:pt idx="34">
                  <c:v>27.0551343445543</c:v>
                </c:pt>
                <c:pt idx="35">
                  <c:v>28.623796662144699</c:v>
                </c:pt>
                <c:pt idx="36">
                  <c:v>28.7159075151176</c:v>
                </c:pt>
                <c:pt idx="37">
                  <c:v>31.4360198462733</c:v>
                </c:pt>
                <c:pt idx="38">
                  <c:v>32.397063044846398</c:v>
                </c:pt>
                <c:pt idx="39">
                  <c:v>33.791365446721798</c:v>
                </c:pt>
                <c:pt idx="40">
                  <c:v>34.967413784991898</c:v>
                </c:pt>
                <c:pt idx="41">
                  <c:v>37.272198193149897</c:v>
                </c:pt>
                <c:pt idx="42">
                  <c:v>37.6603540159294</c:v>
                </c:pt>
                <c:pt idx="43">
                  <c:v>37.426361952059601</c:v>
                </c:pt>
                <c:pt idx="44">
                  <c:v>40.085884725166402</c:v>
                </c:pt>
                <c:pt idx="45">
                  <c:v>41.4738880137579</c:v>
                </c:pt>
                <c:pt idx="46">
                  <c:v>41.188036451854003</c:v>
                </c:pt>
                <c:pt idx="47">
                  <c:v>40.085884725166402</c:v>
                </c:pt>
                <c:pt idx="48">
                  <c:v>45.270904513148501</c:v>
                </c:pt>
                <c:pt idx="49">
                  <c:v>42.157185931544198</c:v>
                </c:pt>
                <c:pt idx="50">
                  <c:v>46.966949350559098</c:v>
                </c:pt>
                <c:pt idx="51">
                  <c:v>49.375416462682402</c:v>
                </c:pt>
                <c:pt idx="52">
                  <c:v>51.460517966586004</c:v>
                </c:pt>
                <c:pt idx="53">
                  <c:v>59.048772167608803</c:v>
                </c:pt>
                <c:pt idx="54">
                  <c:v>54.841502474359999</c:v>
                </c:pt>
                <c:pt idx="55">
                  <c:v>67.370725064437295</c:v>
                </c:pt>
                <c:pt idx="56">
                  <c:v>70.307232586150207</c:v>
                </c:pt>
                <c:pt idx="57">
                  <c:v>74.793187596877303</c:v>
                </c:pt>
                <c:pt idx="58">
                  <c:v>85.398556336646095</c:v>
                </c:pt>
                <c:pt idx="59">
                  <c:v>74.793187596877303</c:v>
                </c:pt>
                <c:pt idx="60">
                  <c:v>82.645537897250307</c:v>
                </c:pt>
                <c:pt idx="61">
                  <c:v>76.894058728283099</c:v>
                </c:pt>
                <c:pt idx="62">
                  <c:v>104.995150401313</c:v>
                </c:pt>
                <c:pt idx="63">
                  <c:v>108.10187129962</c:v>
                </c:pt>
                <c:pt idx="64">
                  <c:v>81.103617412459997</c:v>
                </c:pt>
                <c:pt idx="65">
                  <c:v>115.125532066828</c:v>
                </c:pt>
                <c:pt idx="66">
                  <c:v>126.716133877313</c:v>
                </c:pt>
                <c:pt idx="67">
                  <c:v>135.77848102809801</c:v>
                </c:pt>
                <c:pt idx="68">
                  <c:v>125.094978558813</c:v>
                </c:pt>
                <c:pt idx="69">
                  <c:v>107.03650698471</c:v>
                </c:pt>
                <c:pt idx="70">
                  <c:v>92.416328678014295</c:v>
                </c:pt>
                <c:pt idx="71">
                  <c:v>99.441832419195507</c:v>
                </c:pt>
                <c:pt idx="72">
                  <c:v>152.027282834874</c:v>
                </c:pt>
                <c:pt idx="73">
                  <c:v>188.383931778083</c:v>
                </c:pt>
                <c:pt idx="74">
                  <c:v>157.732276753343</c:v>
                </c:pt>
                <c:pt idx="75">
                  <c:v>157.732276753343</c:v>
                </c:pt>
                <c:pt idx="76">
                  <c:v>139.92505254104299</c:v>
                </c:pt>
                <c:pt idx="77">
                  <c:v>137.80923504092701</c:v>
                </c:pt>
                <c:pt idx="78">
                  <c:v>113.866020385544</c:v>
                </c:pt>
                <c:pt idx="79">
                  <c:v>98.591107168406495</c:v>
                </c:pt>
                <c:pt idx="80">
                  <c:v>146.84682532426899</c:v>
                </c:pt>
                <c:pt idx="81">
                  <c:v>149.380332266887</c:v>
                </c:pt>
                <c:pt idx="82">
                  <c:v>123.528707374391</c:v>
                </c:pt>
                <c:pt idx="83">
                  <c:v>146.84682532426899</c:v>
                </c:pt>
                <c:pt idx="84">
                  <c:v>113.866020385544</c:v>
                </c:pt>
                <c:pt idx="85">
                  <c:v>167.52830890728001</c:v>
                </c:pt>
                <c:pt idx="86">
                  <c:v>154.8074222873</c:v>
                </c:pt>
                <c:pt idx="87">
                  <c:v>183.63569714335799</c:v>
                </c:pt>
                <c:pt idx="88">
                  <c:v>157.732276753343</c:v>
                </c:pt>
                <c:pt idx="89">
                  <c:v>119.125126167142</c:v>
                </c:pt>
                <c:pt idx="90">
                  <c:v>144.43675143517501</c:v>
                </c:pt>
                <c:pt idx="91">
                  <c:v>135.77848102809801</c:v>
                </c:pt>
                <c:pt idx="93">
                  <c:v>115.125532066828</c:v>
                </c:pt>
                <c:pt idx="94">
                  <c:v>130.13664691276301</c:v>
                </c:pt>
                <c:pt idx="95">
                  <c:v>128.39550837976</c:v>
                </c:pt>
                <c:pt idx="96">
                  <c:v>183.63569714335799</c:v>
                </c:pt>
                <c:pt idx="97">
                  <c:v>131.94335750852699</c:v>
                </c:pt>
                <c:pt idx="98">
                  <c:v>95.369697869363904</c:v>
                </c:pt>
                <c:pt idx="99">
                  <c:v>142.13195672448501</c:v>
                </c:pt>
                <c:pt idx="100">
                  <c:v>130.13664691276301</c:v>
                </c:pt>
                <c:pt idx="101">
                  <c:v>102.11959700314399</c:v>
                </c:pt>
                <c:pt idx="102">
                  <c:v>164.070200263088</c:v>
                </c:pt>
                <c:pt idx="103">
                  <c:v>131.94335750852699</c:v>
                </c:pt>
                <c:pt idx="104">
                  <c:v>113.866020385544</c:v>
                </c:pt>
                <c:pt idx="105">
                  <c:v>152.027282834874</c:v>
                </c:pt>
                <c:pt idx="106">
                  <c:v>98.591107168406495</c:v>
                </c:pt>
                <c:pt idx="107">
                  <c:v>144.43675143517501</c:v>
                </c:pt>
                <c:pt idx="108">
                  <c:v>133.819923835292</c:v>
                </c:pt>
                <c:pt idx="109">
                  <c:v>157.732276753343</c:v>
                </c:pt>
                <c:pt idx="110">
                  <c:v>149.380332266887</c:v>
                </c:pt>
                <c:pt idx="111">
                  <c:v>211.55175839423299</c:v>
                </c:pt>
                <c:pt idx="112">
                  <c:v>107.03650698471</c:v>
                </c:pt>
                <c:pt idx="113">
                  <c:v>120.543661850646</c:v>
                </c:pt>
                <c:pt idx="114">
                  <c:v>126.716133877313</c:v>
                </c:pt>
                <c:pt idx="115">
                  <c:v>116.418197340313</c:v>
                </c:pt>
                <c:pt idx="116">
                  <c:v>157.732276753343</c:v>
                </c:pt>
                <c:pt idx="117">
                  <c:v>119.125126167142</c:v>
                </c:pt>
                <c:pt idx="118">
                  <c:v>104.012775815075</c:v>
                </c:pt>
                <c:pt idx="119">
                  <c:v>171.18238584363701</c:v>
                </c:pt>
                <c:pt idx="120">
                  <c:v>102.11959700314399</c:v>
                </c:pt>
                <c:pt idx="121">
                  <c:v>139.92505254104299</c:v>
                </c:pt>
                <c:pt idx="122">
                  <c:v>112.647431577056</c:v>
                </c:pt>
                <c:pt idx="123">
                  <c:v>109.191934783821</c:v>
                </c:pt>
                <c:pt idx="124">
                  <c:v>131.94335750852699</c:v>
                </c:pt>
                <c:pt idx="125">
                  <c:v>101.206942684624</c:v>
                </c:pt>
                <c:pt idx="126">
                  <c:v>130.13664691276301</c:v>
                </c:pt>
                <c:pt idx="127">
                  <c:v>117.75069855745301</c:v>
                </c:pt>
                <c:pt idx="128">
                  <c:v>125.094978558813</c:v>
                </c:pt>
                <c:pt idx="129">
                  <c:v>98.591107168406495</c:v>
                </c:pt>
                <c:pt idx="130">
                  <c:v>81.103617412459997</c:v>
                </c:pt>
                <c:pt idx="131">
                  <c:v>108.10187129962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0512"/>
        <c:axId val="173202432"/>
      </c:scatterChart>
      <c:valAx>
        <c:axId val="1732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202432"/>
        <c:crosses val="autoZero"/>
        <c:crossBetween val="midCat"/>
      </c:valAx>
      <c:valAx>
        <c:axId val="173202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20051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Sheet1!$F$5:$F$136</c:f>
                <c:numCache>
                  <c:formatCode>General</c:formatCode>
                  <c:ptCount val="132"/>
                  <c:pt idx="0">
                    <c:v>4.3381251009106947E-2</c:v>
                  </c:pt>
                  <c:pt idx="1">
                    <c:v>3.1171486742277987E-2</c:v>
                  </c:pt>
                  <c:pt idx="2">
                    <c:v>4.4583373645466939E-2</c:v>
                  </c:pt>
                  <c:pt idx="3">
                    <c:v>4.6401700325010009E-2</c:v>
                  </c:pt>
                  <c:pt idx="4">
                    <c:v>4.6063784529044027E-2</c:v>
                  </c:pt>
                  <c:pt idx="5">
                    <c:v>5.2662504958137069E-2</c:v>
                  </c:pt>
                  <c:pt idx="6">
                    <c:v>5.7036678389288054E-2</c:v>
                  </c:pt>
                  <c:pt idx="7">
                    <c:v>6.8314075546390018E-2</c:v>
                  </c:pt>
                  <c:pt idx="8">
                    <c:v>7.909117931032994E-2</c:v>
                  </c:pt>
                  <c:pt idx="9">
                    <c:v>9.2623667485490113E-2</c:v>
                  </c:pt>
                  <c:pt idx="10">
                    <c:v>0.10836829007392978</c:v>
                  </c:pt>
                  <c:pt idx="11">
                    <c:v>0.12451221544867996</c:v>
                  </c:pt>
                  <c:pt idx="12">
                    <c:v>0.15534192452235995</c:v>
                  </c:pt>
                  <c:pt idx="13">
                    <c:v>0.17944228940864981</c:v>
                  </c:pt>
                  <c:pt idx="14">
                    <c:v>0.21359556990048034</c:v>
                  </c:pt>
                  <c:pt idx="15">
                    <c:v>0.26398094851861931</c:v>
                  </c:pt>
                  <c:pt idx="16">
                    <c:v>0.31465305673896982</c:v>
                  </c:pt>
                  <c:pt idx="17">
                    <c:v>0.37621755867555073</c:v>
                  </c:pt>
                  <c:pt idx="18">
                    <c:v>0.44076691487249953</c:v>
                  </c:pt>
                  <c:pt idx="19">
                    <c:v>0.51092961010560067</c:v>
                  </c:pt>
                  <c:pt idx="20">
                    <c:v>0.56335096085290104</c:v>
                  </c:pt>
                  <c:pt idx="21">
                    <c:v>0.58193601967469988</c:v>
                  </c:pt>
                  <c:pt idx="22">
                    <c:v>0.59831017391870134</c:v>
                  </c:pt>
                  <c:pt idx="23">
                    <c:v>0.60507156805860163</c:v>
                  </c:pt>
                  <c:pt idx="24">
                    <c:v>0.60598643208410152</c:v>
                  </c:pt>
                  <c:pt idx="25">
                    <c:v>0.61438218334340178</c:v>
                  </c:pt>
                  <c:pt idx="26">
                    <c:v>0.61580906161640314</c:v>
                  </c:pt>
                  <c:pt idx="27">
                    <c:v>0.62160771672790105</c:v>
                  </c:pt>
                  <c:pt idx="28">
                    <c:v>0.62855884303789722</c:v>
                  </c:pt>
                  <c:pt idx="29">
                    <c:v>0.6255550926967004</c:v>
                  </c:pt>
                  <c:pt idx="30">
                    <c:v>0.64419834092230133</c:v>
                  </c:pt>
                  <c:pt idx="31">
                    <c:v>0.66102199531320238</c:v>
                  </c:pt>
                  <c:pt idx="32">
                    <c:v>0.62805390503080005</c:v>
                  </c:pt>
                  <c:pt idx="33">
                    <c:v>0.6564080754467021</c:v>
                  </c:pt>
                  <c:pt idx="34">
                    <c:v>0.6598598183257991</c:v>
                  </c:pt>
                  <c:pt idx="35">
                    <c:v>0.67674089909759871</c:v>
                  </c:pt>
                  <c:pt idx="36">
                    <c:v>0.6598598183257991</c:v>
                  </c:pt>
                  <c:pt idx="37">
                    <c:v>0.68246557507900008</c:v>
                  </c:pt>
                  <c:pt idx="38">
                    <c:v>0.67239382619650101</c:v>
                  </c:pt>
                  <c:pt idx="39">
                    <c:v>0.67239382619650101</c:v>
                  </c:pt>
                  <c:pt idx="40">
                    <c:v>0.67611479930999963</c:v>
                  </c:pt>
                  <c:pt idx="41">
                    <c:v>0.69101715227820293</c:v>
                  </c:pt>
                  <c:pt idx="42">
                    <c:v>0.69508429723419951</c:v>
                  </c:pt>
                  <c:pt idx="43">
                    <c:v>0.67736884247119988</c:v>
                  </c:pt>
                  <c:pt idx="44">
                    <c:v>0.69236326383929736</c:v>
                  </c:pt>
                  <c:pt idx="45">
                    <c:v>0.70133592158079949</c:v>
                  </c:pt>
                  <c:pt idx="46">
                    <c:v>0.70275022432160128</c:v>
                  </c:pt>
                  <c:pt idx="47">
                    <c:v>0.70063231184969865</c:v>
                  </c:pt>
                  <c:pt idx="48">
                    <c:v>0.72679210161610186</c:v>
                  </c:pt>
                  <c:pt idx="49">
                    <c:v>0.72363432178210019</c:v>
                  </c:pt>
                  <c:pt idx="50">
                    <c:v>0.74247718283989883</c:v>
                  </c:pt>
                  <c:pt idx="51">
                    <c:v>0.74680409907950107</c:v>
                  </c:pt>
                  <c:pt idx="52">
                    <c:v>0.78384385340899954</c:v>
                  </c:pt>
                  <c:pt idx="53">
                    <c:v>0.77177510876839861</c:v>
                  </c:pt>
                  <c:pt idx="54">
                    <c:v>0.78281389948439895</c:v>
                  </c:pt>
                  <c:pt idx="55">
                    <c:v>0.82312048498830137</c:v>
                  </c:pt>
                  <c:pt idx="56">
                    <c:v>0.81238397677769925</c:v>
                  </c:pt>
                  <c:pt idx="57">
                    <c:v>0.84475835299210189</c:v>
                  </c:pt>
                  <c:pt idx="58">
                    <c:v>0.8612024456536993</c:v>
                  </c:pt>
                  <c:pt idx="59">
                    <c:v>0.89422994727160088</c:v>
                  </c:pt>
                  <c:pt idx="60">
                    <c:v>0.93698000281789717</c:v>
                  </c:pt>
                  <c:pt idx="61">
                    <c:v>0.90559846828640289</c:v>
                  </c:pt>
                  <c:pt idx="62">
                    <c:v>0.97384695771620144</c:v>
                  </c:pt>
                  <c:pt idx="63">
                    <c:v>1.0197630941129994</c:v>
                  </c:pt>
                  <c:pt idx="64">
                    <c:v>0.94066835538639992</c:v>
                  </c:pt>
                  <c:pt idx="65">
                    <c:v>0.96774385415919895</c:v>
                  </c:pt>
                  <c:pt idx="66">
                    <c:v>1.066732130408699</c:v>
                  </c:pt>
                  <c:pt idx="67">
                    <c:v>1.0966018420656987</c:v>
                  </c:pt>
                  <c:pt idx="68">
                    <c:v>1.0693605787955995</c:v>
                  </c:pt>
                  <c:pt idx="69">
                    <c:v>1.0487785733665014</c:v>
                  </c:pt>
                  <c:pt idx="70">
                    <c:v>1.1022569892475005</c:v>
                  </c:pt>
                  <c:pt idx="71">
                    <c:v>1.077356471641199</c:v>
                  </c:pt>
                  <c:pt idx="72">
                    <c:v>1.210571252219399</c:v>
                  </c:pt>
                  <c:pt idx="73">
                    <c:v>1.3329999837329964</c:v>
                  </c:pt>
                  <c:pt idx="74">
                    <c:v>1.3418277271536994</c:v>
                  </c:pt>
                  <c:pt idx="75">
                    <c:v>1.4576526453359975</c:v>
                  </c:pt>
                  <c:pt idx="76">
                    <c:v>1.4420910993595015</c:v>
                  </c:pt>
                  <c:pt idx="77">
                    <c:v>1.411943818889398</c:v>
                  </c:pt>
                  <c:pt idx="78">
                    <c:v>1.4070431159868022</c:v>
                  </c:pt>
                  <c:pt idx="79">
                    <c:v>1.5175301099878951</c:v>
                  </c:pt>
                  <c:pt idx="80">
                    <c:v>1.7944895943248014</c:v>
                  </c:pt>
                  <c:pt idx="81">
                    <c:v>1.7793265832158056</c:v>
                  </c:pt>
                  <c:pt idx="82">
                    <c:v>2.0414863159846988</c:v>
                  </c:pt>
                  <c:pt idx="83">
                    <c:v>1.9590779712987043</c:v>
                  </c:pt>
                  <c:pt idx="84">
                    <c:v>1.9590779712987043</c:v>
                  </c:pt>
                  <c:pt idx="85">
                    <c:v>2.0995369554228986</c:v>
                  </c:pt>
                  <c:pt idx="86">
                    <c:v>2.0995369554228986</c:v>
                  </c:pt>
                  <c:pt idx="87">
                    <c:v>2.2238997522190971</c:v>
                  </c:pt>
                  <c:pt idx="88">
                    <c:v>1.9590779712987043</c:v>
                  </c:pt>
                  <c:pt idx="89">
                    <c:v>2.022672849100104</c:v>
                  </c:pt>
                  <c:pt idx="90">
                    <c:v>2.0133886748050003</c:v>
                  </c:pt>
                  <c:pt idx="91">
                    <c:v>2.1095067356900046</c:v>
                  </c:pt>
                  <c:pt idx="93">
                    <c:v>1.8737768751551016</c:v>
                  </c:pt>
                  <c:pt idx="94">
                    <c:v>2.2348182628975977</c:v>
                  </c:pt>
                  <c:pt idx="95">
                    <c:v>2.0041734658666996</c:v>
                  </c:pt>
                  <c:pt idx="96">
                    <c:v>2.2348182628975977</c:v>
                  </c:pt>
                  <c:pt idx="97">
                    <c:v>2.1095067356900046</c:v>
                  </c:pt>
                  <c:pt idx="98">
                    <c:v>1.8176521490651041</c:v>
                  </c:pt>
                  <c:pt idx="99">
                    <c:v>2.022672849100104</c:v>
                  </c:pt>
                  <c:pt idx="100">
                    <c:v>1.8574330086463036</c:v>
                  </c:pt>
                  <c:pt idx="101">
                    <c:v>1.8903313239546975</c:v>
                  </c:pt>
                  <c:pt idx="102">
                    <c:v>2.022672849100104</c:v>
                  </c:pt>
                  <c:pt idx="103">
                    <c:v>2.1095067356900046</c:v>
                  </c:pt>
                  <c:pt idx="104">
                    <c:v>1.8021542329841012</c:v>
                  </c:pt>
                  <c:pt idx="105">
                    <c:v>2.022672849100104</c:v>
                  </c:pt>
                  <c:pt idx="106">
                    <c:v>1.9156243427865007</c:v>
                  </c:pt>
                  <c:pt idx="107">
                    <c:v>1.8413578785332021</c:v>
                  </c:pt>
                  <c:pt idx="108">
                    <c:v>1.9950266449564964</c:v>
                  </c:pt>
                  <c:pt idx="109">
                    <c:v>1.7793265832158056</c:v>
                  </c:pt>
                  <c:pt idx="110">
                    <c:v>1.8334081237911946</c:v>
                  </c:pt>
                  <c:pt idx="111">
                    <c:v>2.0041734658666996</c:v>
                  </c:pt>
                  <c:pt idx="112">
                    <c:v>1.9590779712987043</c:v>
                  </c:pt>
                  <c:pt idx="113">
                    <c:v>1.9241804720897022</c:v>
                  </c:pt>
                  <c:pt idx="114">
                    <c:v>1.7207734744385945</c:v>
                  </c:pt>
                  <c:pt idx="115">
                    <c:v>1.8021542329841012</c:v>
                  </c:pt>
                  <c:pt idx="116">
                    <c:v>1.9950266449564964</c:v>
                  </c:pt>
                  <c:pt idx="117">
                    <c:v>1.7643541370450961</c:v>
                  </c:pt>
                  <c:pt idx="118">
                    <c:v>1.7496256288864984</c:v>
                  </c:pt>
                  <c:pt idx="119">
                    <c:v>1.9241804720897022</c:v>
                  </c:pt>
                  <c:pt idx="120">
                    <c:v>1.8737768751551016</c:v>
                  </c:pt>
                  <c:pt idx="121">
                    <c:v>1.8413578785332021</c:v>
                  </c:pt>
                  <c:pt idx="122">
                    <c:v>1.8574330086463036</c:v>
                  </c:pt>
                  <c:pt idx="123">
                    <c:v>1.9156243427865007</c:v>
                  </c:pt>
                  <c:pt idx="124">
                    <c:v>1.8098749276207045</c:v>
                  </c:pt>
                  <c:pt idx="125">
                    <c:v>1.8493660043661961</c:v>
                  </c:pt>
                  <c:pt idx="126">
                    <c:v>1.9950266449564964</c:v>
                  </c:pt>
                  <c:pt idx="127">
                    <c:v>1.9415166029249988</c:v>
                  </c:pt>
                  <c:pt idx="128">
                    <c:v>1.9859476228815041</c:v>
                  </c:pt>
                  <c:pt idx="129">
                    <c:v>1.8737768751551016</c:v>
                  </c:pt>
                  <c:pt idx="130">
                    <c:v>1.6133755905428018</c:v>
                  </c:pt>
                  <c:pt idx="131">
                    <c:v>2.0320265541078015</c:v>
                  </c:pt>
                </c:numCache>
              </c:numRef>
            </c:plus>
            <c:minus>
              <c:numRef>
                <c:f>Sheet1!$E$5:$E$136</c:f>
                <c:numCache>
                  <c:formatCode>General</c:formatCode>
                  <c:ptCount val="132"/>
                  <c:pt idx="0">
                    <c:v>3.9511806671189031E-2</c:v>
                  </c:pt>
                  <c:pt idx="1">
                    <c:v>2.8203869564838058E-2</c:v>
                  </c:pt>
                  <c:pt idx="2">
                    <c:v>4.0625157462591099E-2</c:v>
                  </c:pt>
                  <c:pt idx="3">
                    <c:v>4.2308426032242941E-2</c:v>
                  </c:pt>
                  <c:pt idx="4">
                    <c:v>4.199566844789604E-2</c:v>
                  </c:pt>
                  <c:pt idx="5">
                    <c:v>4.8104451506099988E-2</c:v>
                  </c:pt>
                  <c:pt idx="6">
                    <c:v>5.2170787488502901E-2</c:v>
                  </c:pt>
                  <c:pt idx="7">
                    <c:v>6.2772271171140037E-2</c:v>
                  </c:pt>
                  <c:pt idx="8">
                    <c:v>7.2956340142009912E-2</c:v>
                  </c:pt>
                  <c:pt idx="9">
                    <c:v>8.5834848607899916E-2</c:v>
                  </c:pt>
                  <c:pt idx="10">
                    <c:v>0.10095021859215003</c:v>
                  </c:pt>
                  <c:pt idx="11">
                    <c:v>0.11657167133930013</c:v>
                  </c:pt>
                  <c:pt idx="12">
                    <c:v>0.1467247272090102</c:v>
                  </c:pt>
                  <c:pt idx="13">
                    <c:v>0.17056227041737015</c:v>
                  </c:pt>
                  <c:pt idx="14">
                    <c:v>0.20470596049719969</c:v>
                  </c:pt>
                  <c:pt idx="15">
                    <c:v>0.25573762245547993</c:v>
                  </c:pt>
                  <c:pt idx="16">
                    <c:v>0.30776799553949985</c:v>
                  </c:pt>
                  <c:pt idx="17">
                    <c:v>0.37172803498281937</c:v>
                  </c:pt>
                  <c:pt idx="18">
                    <c:v>0.43937429583809084</c:v>
                  </c:pt>
                  <c:pt idx="19">
                    <c:v>0.5129169689852997</c:v>
                  </c:pt>
                  <c:pt idx="20">
                    <c:v>0.56716740056729975</c:v>
                  </c:pt>
                  <c:pt idx="21">
                    <c:v>0.58611851161220052</c:v>
                  </c:pt>
                  <c:pt idx="22">
                    <c:v>0.60265525822899946</c:v>
                  </c:pt>
                  <c:pt idx="23">
                    <c:v>0.60943666282499898</c:v>
                  </c:pt>
                  <c:pt idx="24">
                    <c:v>0.61035205867119835</c:v>
                  </c:pt>
                  <c:pt idx="25">
                    <c:v>0.61872703616329794</c:v>
                  </c:pt>
                  <c:pt idx="26">
                    <c:v>0.62014582918509831</c:v>
                  </c:pt>
                  <c:pt idx="27">
                    <c:v>0.62589784040379826</c:v>
                  </c:pt>
                  <c:pt idx="28">
                    <c:v>0.63276339038320017</c:v>
                  </c:pt>
                  <c:pt idx="29">
                    <c:v>0.62980061474130267</c:v>
                  </c:pt>
                  <c:pt idx="30">
                    <c:v>0.64809028479220032</c:v>
                  </c:pt>
                  <c:pt idx="31">
                    <c:v>0.66439103046250025</c:v>
                  </c:pt>
                  <c:pt idx="32">
                    <c:v>0.63226577920740112</c:v>
                  </c:pt>
                  <c:pt idx="33">
                    <c:v>0.65993981853609895</c:v>
                  </c:pt>
                  <c:pt idx="34">
                    <c:v>0.66327116206290171</c:v>
                  </c:pt>
                  <c:pt idx="35">
                    <c:v>0.67944881697670212</c:v>
                  </c:pt>
                  <c:pt idx="36">
                    <c:v>0.66327116206290171</c:v>
                  </c:pt>
                  <c:pt idx="37">
                    <c:v>0.68489234824049916</c:v>
                  </c:pt>
                  <c:pt idx="38">
                    <c:v>0.67530091368080036</c:v>
                  </c:pt>
                  <c:pt idx="39">
                    <c:v>0.67530091368080036</c:v>
                  </c:pt>
                  <c:pt idx="40">
                    <c:v>0.67885213368570163</c:v>
                  </c:pt>
                  <c:pt idx="41">
                    <c:v>0.69298444162869899</c:v>
                  </c:pt>
                  <c:pt idx="42">
                    <c:v>0.69681714989350141</c:v>
                  </c:pt>
                  <c:pt idx="43">
                    <c:v>0.68004700208960145</c:v>
                  </c:pt>
                  <c:pt idx="44">
                    <c:v>0.69425415155610182</c:v>
                  </c:pt>
                  <c:pt idx="45">
                    <c:v>0.70268787300989999</c:v>
                  </c:pt>
                  <c:pt idx="46">
                    <c:v>0.70401283317979946</c:v>
                  </c:pt>
                  <c:pt idx="47">
                    <c:v>0.70202829231660147</c:v>
                  </c:pt>
                  <c:pt idx="48">
                    <c:v>0.72635872688319836</c:v>
                  </c:pt>
                  <c:pt idx="49">
                    <c:v>0.72344232453360036</c:v>
                  </c:pt>
                  <c:pt idx="50">
                    <c:v>0.74076812478029908</c:v>
                  </c:pt>
                  <c:pt idx="51">
                    <c:v>0.74472109405850162</c:v>
                  </c:pt>
                  <c:pt idx="52">
                    <c:v>0.7782163746283004</c:v>
                  </c:pt>
                  <c:pt idx="53">
                    <c:v>0.76736704238220099</c:v>
                  </c:pt>
                  <c:pt idx="54">
                    <c:v>0.77729266020769927</c:v>
                  </c:pt>
                  <c:pt idx="55">
                    <c:v>0.81315598619719864</c:v>
                  </c:pt>
                  <c:pt idx="56">
                    <c:v>0.80365650170629976</c:v>
                  </c:pt>
                  <c:pt idx="57">
                    <c:v>0.83219614634409922</c:v>
                  </c:pt>
                  <c:pt idx="58">
                    <c:v>0.84658140487179878</c:v>
                  </c:pt>
                  <c:pt idx="59">
                    <c:v>0.87528109796259912</c:v>
                  </c:pt>
                  <c:pt idx="60">
                    <c:v>0.91210554652080233</c:v>
                  </c:pt>
                  <c:pt idx="61">
                    <c:v>0.88510669329640024</c:v>
                  </c:pt>
                  <c:pt idx="62">
                    <c:v>0.94361934454009955</c:v>
                  </c:pt>
                  <c:pt idx="63">
                    <c:v>0.98260803330460078</c:v>
                  </c:pt>
                  <c:pt idx="64">
                    <c:v>0.91526777740279996</c:v>
                  </c:pt>
                  <c:pt idx="65">
                    <c:v>0.93841636736869916</c:v>
                  </c:pt>
                  <c:pt idx="66">
                    <c:v>1.0222381147625015</c:v>
                  </c:pt>
                  <c:pt idx="67">
                    <c:v>1.0473253094729031</c:v>
                  </c:pt>
                  <c:pt idx="68">
                    <c:v>1.0244491558434028</c:v>
                  </c:pt>
                  <c:pt idx="69">
                    <c:v>1.0071173304191987</c:v>
                  </c:pt>
                  <c:pt idx="70">
                    <c:v>1.0520657397438029</c:v>
                  </c:pt>
                  <c:pt idx="71">
                    <c:v>1.0311710163190995</c:v>
                  </c:pt>
                  <c:pt idx="72">
                    <c:v>1.1423558787795969</c:v>
                  </c:pt>
                  <c:pt idx="73">
                    <c:v>1.243430310227204</c:v>
                  </c:pt>
                  <c:pt idx="74">
                    <c:v>1.2506832208443015</c:v>
                  </c:pt>
                  <c:pt idx="75">
                    <c:v>1.345452883721002</c:v>
                  </c:pt>
                  <c:pt idx="76">
                    <c:v>1.3327610057596004</c:v>
                  </c:pt>
                  <c:pt idx="77">
                    <c:v>1.3081379703115985</c:v>
                  </c:pt>
                  <c:pt idx="78">
                    <c:v>1.304130829780398</c:v>
                  </c:pt>
                  <c:pt idx="79">
                    <c:v>1.394176613586005</c:v>
                  </c:pt>
                  <c:pt idx="80">
                    <c:v>1.6174292504049959</c:v>
                  </c:pt>
                  <c:pt idx="81">
                    <c:v>1.6052906662988988</c:v>
                  </c:pt>
                  <c:pt idx="82">
                    <c:v>1.813903181258901</c:v>
                  </c:pt>
                  <c:pt idx="83">
                    <c:v>1.7486077101766995</c:v>
                  </c:pt>
                  <c:pt idx="84">
                    <c:v>1.7486077101766995</c:v>
                  </c:pt>
                  <c:pt idx="85">
                    <c:v>1.8597510412173008</c:v>
                  </c:pt>
                  <c:pt idx="86">
                    <c:v>1.8597510412173008</c:v>
                  </c:pt>
                  <c:pt idx="87">
                    <c:v>1.957572650234404</c:v>
                  </c:pt>
                  <c:pt idx="88">
                    <c:v>1.7486077101766995</c:v>
                  </c:pt>
                  <c:pt idx="89">
                    <c:v>1.7990184130365989</c:v>
                  </c:pt>
                  <c:pt idx="90">
                    <c:v>1.7916682655955967</c:v>
                  </c:pt>
                  <c:pt idx="91">
                    <c:v>1.867613019179295</c:v>
                  </c:pt>
                  <c:pt idx="93">
                    <c:v>1.6807528267103038</c:v>
                  </c:pt>
                  <c:pt idx="94">
                    <c:v>1.9661355512697014</c:v>
                  </c:pt>
                  <c:pt idx="95">
                    <c:v>1.7843696078262994</c:v>
                  </c:pt>
                  <c:pt idx="96">
                    <c:v>1.9661355512697014</c:v>
                  </c:pt>
                  <c:pt idx="97">
                    <c:v>1.867613019179295</c:v>
                  </c:pt>
                  <c:pt idx="98">
                    <c:v>1.6359539694928955</c:v>
                  </c:pt>
                  <c:pt idx="99">
                    <c:v>1.7990184130365989</c:v>
                  </c:pt>
                  <c:pt idx="100">
                    <c:v>1.6677198695987983</c:v>
                  </c:pt>
                  <c:pt idx="101">
                    <c:v>1.6939431441142005</c:v>
                  </c:pt>
                  <c:pt idx="102">
                    <c:v>1.7990184130365989</c:v>
                  </c:pt>
                  <c:pt idx="103">
                    <c:v>1.867613019179295</c:v>
                  </c:pt>
                  <c:pt idx="104">
                    <c:v>1.6235615965838974</c:v>
                  </c:pt>
                  <c:pt idx="105">
                    <c:v>1.7990184130365989</c:v>
                  </c:pt>
                  <c:pt idx="106">
                    <c:v>1.7140760340636021</c:v>
                  </c:pt>
                  <c:pt idx="107">
                    <c:v>1.6548909514325985</c:v>
                  </c:pt>
                  <c:pt idx="108">
                    <c:v>1.7771220240489001</c:v>
                  </c:pt>
                  <c:pt idx="109">
                    <c:v>1.6052906662988988</c:v>
                  </c:pt>
                  <c:pt idx="110">
                    <c:v>1.6485428450636022</c:v>
                  </c:pt>
                  <c:pt idx="111">
                    <c:v>1.7843696078262994</c:v>
                  </c:pt>
                  <c:pt idx="112">
                    <c:v>1.7486077101766995</c:v>
                  </c:pt>
                  <c:pt idx="113">
                    <c:v>1.7208810389265992</c:v>
                  </c:pt>
                  <c:pt idx="114">
                    <c:v>1.558328754344906</c:v>
                  </c:pt>
                  <c:pt idx="115">
                    <c:v>1.6235615965838974</c:v>
                  </c:pt>
                  <c:pt idx="116">
                    <c:v>1.7771220240489001</c:v>
                  </c:pt>
                  <c:pt idx="117">
                    <c:v>1.5932955847077039</c:v>
                  </c:pt>
                  <c:pt idx="118">
                    <c:v>1.5814869579196014</c:v>
                  </c:pt>
                  <c:pt idx="119">
                    <c:v>1.7208810389265992</c:v>
                  </c:pt>
                  <c:pt idx="120">
                    <c:v>1.6807528267103038</c:v>
                  </c:pt>
                  <c:pt idx="121">
                    <c:v>1.6548909514325985</c:v>
                  </c:pt>
                  <c:pt idx="122">
                    <c:v>1.6677198695987983</c:v>
                  </c:pt>
                  <c:pt idx="123">
                    <c:v>1.7140760340636021</c:v>
                  </c:pt>
                  <c:pt idx="124">
                    <c:v>1.6297363949420003</c:v>
                  </c:pt>
                  <c:pt idx="125">
                    <c:v>1.6612831856698023</c:v>
                  </c:pt>
                  <c:pt idx="126">
                    <c:v>1.7771220240489001</c:v>
                  </c:pt>
                  <c:pt idx="127">
                    <c:v>1.7346606011328021</c:v>
                  </c:pt>
                  <c:pt idx="128">
                    <c:v>1.7699251046280935</c:v>
                  </c:pt>
                  <c:pt idx="129">
                    <c:v>1.6807528267103038</c:v>
                  </c:pt>
                  <c:pt idx="130">
                    <c:v>1.4718159896516951</c:v>
                  </c:pt>
                  <c:pt idx="131">
                    <c:v>1.8064204409148985</c:v>
                  </c:pt>
                </c:numCache>
              </c:numRef>
            </c:minus>
          </c:errBars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Sheet1!$B$5:$B$136</c:f>
              <c:numCache>
                <c:formatCode>0.00</c:formatCode>
                <c:ptCount val="132"/>
                <c:pt idx="0">
                  <c:v>0.73313378761126902</c:v>
                </c:pt>
                <c:pt idx="1">
                  <c:v>0.52205302066720904</c:v>
                </c:pt>
                <c:pt idx="2">
                  <c:v>0.75404482790430905</c:v>
                </c:pt>
                <c:pt idx="3">
                  <c:v>0.78572090449749399</c:v>
                </c:pt>
                <c:pt idx="4">
                  <c:v>0.77982980906945099</c:v>
                </c:pt>
                <c:pt idx="5">
                  <c:v>0.89532744171323098</c:v>
                </c:pt>
                <c:pt idx="6">
                  <c:v>0.97261038674825195</c:v>
                </c:pt>
                <c:pt idx="7">
                  <c:v>1.1744083117317901</c:v>
                </c:pt>
                <c:pt idx="8">
                  <c:v>1.36962264648124</c:v>
                </c:pt>
                <c:pt idx="9">
                  <c:v>1.6193373163597999</c:v>
                </c:pt>
                <c:pt idx="10">
                  <c:v>1.91517123774093</c:v>
                </c:pt>
                <c:pt idx="11">
                  <c:v>2.22551807848965</c:v>
                </c:pt>
                <c:pt idx="12">
                  <c:v>2.8371739231025801</c:v>
                </c:pt>
                <c:pt idx="13">
                  <c:v>3.3340900229299701</c:v>
                </c:pt>
                <c:pt idx="14">
                  <c:v>4.0685132166893796</c:v>
                </c:pt>
                <c:pt idx="15">
                  <c:v>5.2228235341612503</c:v>
                </c:pt>
                <c:pt idx="16">
                  <c:v>6.48129477925304</c:v>
                </c:pt>
                <c:pt idx="17">
                  <c:v>8.1647534158371595</c:v>
                </c:pt>
                <c:pt idx="18">
                  <c:v>10.143873476567601</c:v>
                </c:pt>
                <c:pt idx="19">
                  <c:v>12.568729036703999</c:v>
                </c:pt>
                <c:pt idx="20">
                  <c:v>14.5427849789181</c:v>
                </c:pt>
                <c:pt idx="21">
                  <c:v>15.262560702855</c:v>
                </c:pt>
                <c:pt idx="22">
                  <c:v>15.8994027424637</c:v>
                </c:pt>
                <c:pt idx="23">
                  <c:v>16.162240499351199</c:v>
                </c:pt>
                <c:pt idx="24">
                  <c:v>16.197769640394199</c:v>
                </c:pt>
                <c:pt idx="25">
                  <c:v>16.523310245789698</c:v>
                </c:pt>
                <c:pt idx="26">
                  <c:v>16.578527345319198</c:v>
                </c:pt>
                <c:pt idx="27">
                  <c:v>16.802462237113499</c:v>
                </c:pt>
                <c:pt idx="28">
                  <c:v>17.069840856695201</c:v>
                </c:pt>
                <c:pt idx="29">
                  <c:v>16.954455510496501</c:v>
                </c:pt>
                <c:pt idx="30">
                  <c:v>17.665768297066599</c:v>
                </c:pt>
                <c:pt idx="31">
                  <c:v>18.295548351751599</c:v>
                </c:pt>
                <c:pt idx="32">
                  <c:v>17.0504629728647</c:v>
                </c:pt>
                <c:pt idx="33">
                  <c:v>18.124170071060099</c:v>
                </c:pt>
                <c:pt idx="34">
                  <c:v>18.252481880705901</c:v>
                </c:pt>
                <c:pt idx="35">
                  <c:v>18.870928119369701</c:v>
                </c:pt>
                <c:pt idx="36">
                  <c:v>18.252481880705901</c:v>
                </c:pt>
                <c:pt idx="37">
                  <c:v>19.076961627303099</c:v>
                </c:pt>
                <c:pt idx="38">
                  <c:v>18.713193807591399</c:v>
                </c:pt>
                <c:pt idx="39">
                  <c:v>18.713193807591399</c:v>
                </c:pt>
                <c:pt idx="40">
                  <c:v>18.8482761501668</c:v>
                </c:pt>
                <c:pt idx="41">
                  <c:v>19.380965304783299</c:v>
                </c:pt>
                <c:pt idx="42">
                  <c:v>19.5239351291352</c:v>
                </c:pt>
                <c:pt idx="43">
                  <c:v>18.8936239750415</c:v>
                </c:pt>
                <c:pt idx="44">
                  <c:v>19.428402798521802</c:v>
                </c:pt>
                <c:pt idx="45">
                  <c:v>19.7415743944638</c:v>
                </c:pt>
                <c:pt idx="46">
                  <c:v>19.7904532804314</c:v>
                </c:pt>
                <c:pt idx="47">
                  <c:v>19.7172084700927</c:v>
                </c:pt>
                <c:pt idx="48">
                  <c:v>20.600645038208999</c:v>
                </c:pt>
                <c:pt idx="49">
                  <c:v>20.496496253914</c:v>
                </c:pt>
                <c:pt idx="50">
                  <c:v>21.107724873610501</c:v>
                </c:pt>
                <c:pt idx="51">
                  <c:v>21.2446044128354</c:v>
                </c:pt>
                <c:pt idx="52">
                  <c:v>22.3643421151694</c:v>
                </c:pt>
                <c:pt idx="53">
                  <c:v>22.009575703766401</c:v>
                </c:pt>
                <c:pt idx="54">
                  <c:v>22.3344357015391</c:v>
                </c:pt>
                <c:pt idx="55">
                  <c:v>23.4554085734616</c:v>
                </c:pt>
                <c:pt idx="56">
                  <c:v>23.1664341873912</c:v>
                </c:pt>
                <c:pt idx="57">
                  <c:v>24.0179153270924</c:v>
                </c:pt>
                <c:pt idx="58">
                  <c:v>24.428627996478699</c:v>
                </c:pt>
                <c:pt idx="59">
                  <c:v>25.213395741793999</c:v>
                </c:pt>
                <c:pt idx="60">
                  <c:v>26.158313220816101</c:v>
                </c:pt>
                <c:pt idx="61">
                  <c:v>25.472044562014599</c:v>
                </c:pt>
                <c:pt idx="62">
                  <c:v>26.9175516433382</c:v>
                </c:pt>
                <c:pt idx="63">
                  <c:v>27.801552100369101</c:v>
                </c:pt>
                <c:pt idx="64">
                  <c:v>26.2364567652433</c:v>
                </c:pt>
                <c:pt idx="65">
                  <c:v>26.795105039698701</c:v>
                </c:pt>
                <c:pt idx="66">
                  <c:v>28.6453136124764</c:v>
                </c:pt>
                <c:pt idx="67">
                  <c:v>29.154273826942202</c:v>
                </c:pt>
                <c:pt idx="68">
                  <c:v>28.690915250729802</c:v>
                </c:pt>
                <c:pt idx="69">
                  <c:v>28.329401413499799</c:v>
                </c:pt>
                <c:pt idx="70">
                  <c:v>29.248427848319501</c:v>
                </c:pt>
                <c:pt idx="71">
                  <c:v>28.828649899412699</c:v>
                </c:pt>
                <c:pt idx="72">
                  <c:v>30.934709980940799</c:v>
                </c:pt>
                <c:pt idx="73">
                  <c:v>32.625483957764303</c:v>
                </c:pt>
                <c:pt idx="74">
                  <c:v>32.740276938734503</c:v>
                </c:pt>
                <c:pt idx="75">
                  <c:v>34.173319425066701</c:v>
                </c:pt>
                <c:pt idx="76">
                  <c:v>33.988079120414</c:v>
                </c:pt>
                <c:pt idx="77">
                  <c:v>33.623092803743802</c:v>
                </c:pt>
                <c:pt idx="78">
                  <c:v>33.562970731573998</c:v>
                </c:pt>
                <c:pt idx="79">
                  <c:v>34.867388513226402</c:v>
                </c:pt>
                <c:pt idx="80">
                  <c:v>37.763985794119897</c:v>
                </c:pt>
                <c:pt idx="81">
                  <c:v>37.616527922186897</c:v>
                </c:pt>
                <c:pt idx="82">
                  <c:v>40.025747990600301</c:v>
                </c:pt>
                <c:pt idx="83">
                  <c:v>39.298237956064597</c:v>
                </c:pt>
                <c:pt idx="84">
                  <c:v>39.298237956064597</c:v>
                </c:pt>
                <c:pt idx="85">
                  <c:v>40.523888267233701</c:v>
                </c:pt>
                <c:pt idx="86">
                  <c:v>40.523888267233701</c:v>
                </c:pt>
                <c:pt idx="87">
                  <c:v>41.554994820605501</c:v>
                </c:pt>
                <c:pt idx="88">
                  <c:v>39.298237956064597</c:v>
                </c:pt>
                <c:pt idx="89">
                  <c:v>39.861828705647298</c:v>
                </c:pt>
                <c:pt idx="90">
                  <c:v>39.780474622419199</c:v>
                </c:pt>
                <c:pt idx="91">
                  <c:v>40.608316303037498</c:v>
                </c:pt>
                <c:pt idx="93">
                  <c:v>38.5176002437573</c:v>
                </c:pt>
                <c:pt idx="94">
                  <c:v>41.643332861085</c:v>
                </c:pt>
                <c:pt idx="95">
                  <c:v>39.699417991563102</c:v>
                </c:pt>
                <c:pt idx="96">
                  <c:v>41.643332861085</c:v>
                </c:pt>
                <c:pt idx="97">
                  <c:v>40.608316303037498</c:v>
                </c:pt>
                <c:pt idx="98">
                  <c:v>37.987116175388998</c:v>
                </c:pt>
                <c:pt idx="99">
                  <c:v>39.861828705647298</c:v>
                </c:pt>
                <c:pt idx="100">
                  <c:v>38.364564255031198</c:v>
                </c:pt>
                <c:pt idx="101">
                  <c:v>38.671437892608601</c:v>
                </c:pt>
                <c:pt idx="102">
                  <c:v>39.861828705647298</c:v>
                </c:pt>
                <c:pt idx="103">
                  <c:v>40.608316303037498</c:v>
                </c:pt>
                <c:pt idx="104">
                  <c:v>37.838102083287801</c:v>
                </c:pt>
                <c:pt idx="105">
                  <c:v>39.861828705647298</c:v>
                </c:pt>
                <c:pt idx="106">
                  <c:v>38.9042657386752</c:v>
                </c:pt>
                <c:pt idx="107">
                  <c:v>38.212899124674301</c:v>
                </c:pt>
                <c:pt idx="108">
                  <c:v>39.618657184707303</c:v>
                </c:pt>
                <c:pt idx="109">
                  <c:v>37.616527922186897</c:v>
                </c:pt>
                <c:pt idx="110">
                  <c:v>38.137467777838403</c:v>
                </c:pt>
                <c:pt idx="111">
                  <c:v>39.699417991563102</c:v>
                </c:pt>
                <c:pt idx="112">
                  <c:v>39.298237956064597</c:v>
                </c:pt>
                <c:pt idx="113">
                  <c:v>38.982433347416098</c:v>
                </c:pt>
                <c:pt idx="114">
                  <c:v>37.036287168887903</c:v>
                </c:pt>
                <c:pt idx="115">
                  <c:v>37.838102083287801</c:v>
                </c:pt>
                <c:pt idx="116">
                  <c:v>39.618657184707303</c:v>
                </c:pt>
                <c:pt idx="117">
                  <c:v>37.4698166029372</c:v>
                </c:pt>
                <c:pt idx="118">
                  <c:v>37.324397969745803</c:v>
                </c:pt>
                <c:pt idx="119">
                  <c:v>38.982433347416098</c:v>
                </c:pt>
                <c:pt idx="120">
                  <c:v>38.5176002437573</c:v>
                </c:pt>
                <c:pt idx="121">
                  <c:v>38.212899124674301</c:v>
                </c:pt>
                <c:pt idx="122">
                  <c:v>38.364564255031198</c:v>
                </c:pt>
                <c:pt idx="123">
                  <c:v>38.9042657386752</c:v>
                </c:pt>
                <c:pt idx="124">
                  <c:v>37.912478420035399</c:v>
                </c:pt>
                <c:pt idx="125">
                  <c:v>38.288597477005602</c:v>
                </c:pt>
                <c:pt idx="126">
                  <c:v>39.618657184707303</c:v>
                </c:pt>
                <c:pt idx="127">
                  <c:v>39.139915030540699</c:v>
                </c:pt>
                <c:pt idx="128">
                  <c:v>39.538190585344097</c:v>
                </c:pt>
                <c:pt idx="129">
                  <c:v>38.5176002437573</c:v>
                </c:pt>
                <c:pt idx="130">
                  <c:v>35.922935773038098</c:v>
                </c:pt>
                <c:pt idx="131">
                  <c:v>39.943481881592199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59168"/>
        <c:axId val="173573632"/>
      </c:scatterChart>
      <c:valAx>
        <c:axId val="17355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573632"/>
        <c:crosses val="autoZero"/>
        <c:crossBetween val="midCat"/>
      </c:valAx>
      <c:valAx>
        <c:axId val="173573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55916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Sheet1!$AB$5:$AB$136</c:f>
                <c:numCache>
                  <c:formatCode>General</c:formatCode>
                  <c:ptCount val="132"/>
                  <c:pt idx="0">
                    <c:v>2.360712607383797E-2</c:v>
                  </c:pt>
                  <c:pt idx="1">
                    <c:v>1.084260435057699E-2</c:v>
                  </c:pt>
                  <c:pt idx="2">
                    <c:v>2.2651970060833027E-2</c:v>
                  </c:pt>
                  <c:pt idx="3">
                    <c:v>2.1110981457312994E-2</c:v>
                  </c:pt>
                  <c:pt idx="4">
                    <c:v>2.0698340747233035E-2</c:v>
                  </c:pt>
                  <c:pt idx="5">
                    <c:v>2.229514732293697E-2</c:v>
                  </c:pt>
                  <c:pt idx="6">
                    <c:v>2.3846542343546995E-2</c:v>
                  </c:pt>
                  <c:pt idx="7">
                    <c:v>2.717164074780698E-2</c:v>
                  </c:pt>
                  <c:pt idx="8">
                    <c:v>3.4241105903246027E-2</c:v>
                  </c:pt>
                  <c:pt idx="9">
                    <c:v>3.5890964459120989E-2</c:v>
                  </c:pt>
                  <c:pt idx="10">
                    <c:v>3.8136720613277997E-2</c:v>
                  </c:pt>
                  <c:pt idx="11">
                    <c:v>4.3048732908720022E-2</c:v>
                  </c:pt>
                  <c:pt idx="12">
                    <c:v>5.2243646438847047E-2</c:v>
                  </c:pt>
                  <c:pt idx="13">
                    <c:v>5.6609974549505893E-2</c:v>
                  </c:pt>
                  <c:pt idx="14">
                    <c:v>6.4432418147190029E-2</c:v>
                  </c:pt>
                  <c:pt idx="15">
                    <c:v>7.7346822016310046E-2</c:v>
                  </c:pt>
                  <c:pt idx="16">
                    <c:v>8.8182607410880021E-2</c:v>
                  </c:pt>
                  <c:pt idx="17">
                    <c:v>0.10207523079494996</c:v>
                  </c:pt>
                  <c:pt idx="18">
                    <c:v>0.11832783915117018</c:v>
                  </c:pt>
                  <c:pt idx="19">
                    <c:v>0.14209709458596009</c:v>
                  </c:pt>
                  <c:pt idx="20">
                    <c:v>0.16419018017690012</c:v>
                  </c:pt>
                  <c:pt idx="21">
                    <c:v>0.19098218698300018</c:v>
                  </c:pt>
                  <c:pt idx="22">
                    <c:v>0.22166937434367995</c:v>
                  </c:pt>
                  <c:pt idx="23">
                    <c:v>0.25417834220421032</c:v>
                  </c:pt>
                  <c:pt idx="24">
                    <c:v>0.29355779183415009</c:v>
                  </c:pt>
                  <c:pt idx="25">
                    <c:v>0.34282189652480977</c:v>
                  </c:pt>
                  <c:pt idx="26">
                    <c:v>0.39377045526238064</c:v>
                  </c:pt>
                  <c:pt idx="27">
                    <c:v>0.44685994477089963</c:v>
                  </c:pt>
                  <c:pt idx="28">
                    <c:v>0.50370103442170056</c:v>
                  </c:pt>
                  <c:pt idx="29">
                    <c:v>0.5541099653714987</c:v>
                  </c:pt>
                  <c:pt idx="30">
                    <c:v>0.6300745832682999</c:v>
                  </c:pt>
                  <c:pt idx="31">
                    <c:v>0.68834788342280007</c:v>
                  </c:pt>
                  <c:pt idx="32">
                    <c:v>0.76125925563950148</c:v>
                  </c:pt>
                  <c:pt idx="33">
                    <c:v>0.86982492051230054</c:v>
                  </c:pt>
                  <c:pt idx="34">
                    <c:v>1.0220982170800994</c:v>
                  </c:pt>
                  <c:pt idx="35">
                    <c:v>1.1167268883093016</c:v>
                  </c:pt>
                  <c:pt idx="36">
                    <c:v>1.1226417630550003</c:v>
                  </c:pt>
                  <c:pt idx="37">
                    <c:v>1.3157342985365048</c:v>
                  </c:pt>
                  <c:pt idx="38">
                    <c:v>1.3925423944019002</c:v>
                  </c:pt>
                  <c:pt idx="39">
                    <c:v>1.5118958379663994</c:v>
                  </c:pt>
                  <c:pt idx="40">
                    <c:v>1.6197305300515978</c:v>
                  </c:pt>
                  <c:pt idx="41">
                    <c:v>1.8493660043661961</c:v>
                  </c:pt>
                  <c:pt idx="42">
                    <c:v>1.8903313239546975</c:v>
                  </c:pt>
                  <c:pt idx="43">
                    <c:v>1.8655593892552957</c:v>
                  </c:pt>
                  <c:pt idx="44">
                    <c:v>2.1603062757061977</c:v>
                  </c:pt>
                  <c:pt idx="45">
                    <c:v>2.3249385904622031</c:v>
                  </c:pt>
                  <c:pt idx="46">
                    <c:v>2.2904676515385987</c:v>
                  </c:pt>
                  <c:pt idx="47">
                    <c:v>2.1603062757061977</c:v>
                  </c:pt>
                  <c:pt idx="48">
                    <c:v>2.8077115058067008</c:v>
                  </c:pt>
                  <c:pt idx="49">
                    <c:v>2.4084780128480006</c:v>
                  </c:pt>
                  <c:pt idx="50">
                    <c:v>3.0362121445788972</c:v>
                  </c:pt>
                  <c:pt idx="51">
                    <c:v>3.3712120161441987</c:v>
                  </c:pt>
                  <c:pt idx="52">
                    <c:v>3.6695786352365971</c:v>
                  </c:pt>
                  <c:pt idx="53">
                    <c:v>4.7862592292901951</c:v>
                  </c:pt>
                  <c:pt idx="54">
                    <c:v>4.1632122608748006</c:v>
                  </c:pt>
                  <c:pt idx="55">
                    <c:v>6.0074974133927057</c:v>
                  </c:pt>
                  <c:pt idx="56">
                    <c:v>6.4264652680567025</c:v>
                  </c:pt>
                  <c:pt idx="57">
                    <c:v>7.048764023444491</c:v>
                  </c:pt>
                  <c:pt idx="58">
                    <c:v>8.4193282637967997</c:v>
                  </c:pt>
                  <c:pt idx="59">
                    <c:v>7.048764023444491</c:v>
                  </c:pt>
                  <c:pt idx="60">
                    <c:v>8.0780268826166974</c:v>
                  </c:pt>
                  <c:pt idx="61">
                    <c:v>7.3320416403437889</c:v>
                  </c:pt>
                  <c:pt idx="62">
                    <c:v>10.548314987854795</c:v>
                  </c:pt>
                  <c:pt idx="63">
                    <c:v>10.839519839577406</c:v>
                  </c:pt>
                  <c:pt idx="64">
                    <c:v>7.8823307339723954</c:v>
                  </c:pt>
                  <c:pt idx="65">
                    <c:v>11.455025167217897</c:v>
                  </c:pt>
                  <c:pt idx="66">
                    <c:v>12.351894181224296</c:v>
                  </c:pt>
                  <c:pt idx="67">
                    <c:v>12.961658090383196</c:v>
                  </c:pt>
                  <c:pt idx="68">
                    <c:v>12.234743711974801</c:v>
                  </c:pt>
                  <c:pt idx="69">
                    <c:v>10.741011117356408</c:v>
                  </c:pt>
                  <c:pt idx="70">
                    <c:v>9.2417256927674032</c:v>
                  </c:pt>
                  <c:pt idx="71">
                    <c:v>9.9973104745465946</c:v>
                  </c:pt>
                  <c:pt idx="72">
                    <c:v>13.886138986133091</c:v>
                  </c:pt>
                  <c:pt idx="73">
                    <c:v>15.369857456062803</c:v>
                  </c:pt>
                  <c:pt idx="74">
                    <c:v>14.16658120377069</c:v>
                  </c:pt>
                  <c:pt idx="75">
                    <c:v>14.16658120377069</c:v>
                  </c:pt>
                  <c:pt idx="76">
                    <c:v>13.21688570098479</c:v>
                  </c:pt>
                  <c:pt idx="77">
                    <c:v>13.088423272648399</c:v>
                  </c:pt>
                  <c:pt idx="78">
                    <c:v>11.348862526474591</c:v>
                  </c:pt>
                  <c:pt idx="79">
                    <c:v>9.9093615678806941</c:v>
                  </c:pt>
                  <c:pt idx="80">
                    <c:v>13.612718964287495</c:v>
                  </c:pt>
                  <c:pt idx="81">
                    <c:v>13.748761020796195</c:v>
                  </c:pt>
                  <c:pt idx="82">
                    <c:v>12.119095246063409</c:v>
                  </c:pt>
                  <c:pt idx="83">
                    <c:v>13.612718964287495</c:v>
                  </c:pt>
                  <c:pt idx="84">
                    <c:v>11.348862526474591</c:v>
                  </c:pt>
                  <c:pt idx="85">
                    <c:v>14.602547646625496</c:v>
                  </c:pt>
                  <c:pt idx="86">
                    <c:v>14.025400577221504</c:v>
                  </c:pt>
                  <c:pt idx="87">
                    <c:v>15.212062437268401</c:v>
                  </c:pt>
                  <c:pt idx="88">
                    <c:v>14.16658120377069</c:v>
                  </c:pt>
                  <c:pt idx="89">
                    <c:v>11.780489559547291</c:v>
                  </c:pt>
                  <c:pt idx="90">
                    <c:v>13.479006994751401</c:v>
                  </c:pt>
                  <c:pt idx="91">
                    <c:v>12.961658090383196</c:v>
                  </c:pt>
                  <c:pt idx="93">
                    <c:v>11.455025167217897</c:v>
                  </c:pt>
                  <c:pt idx="94">
                    <c:v>12.590816854433001</c:v>
                  </c:pt>
                  <c:pt idx="95">
                    <c:v>12.470575677613297</c:v>
                  </c:pt>
                  <c:pt idx="96">
                    <c:v>15.212062437268401</c:v>
                  </c:pt>
                  <c:pt idx="97">
                    <c:v>12.712645987650305</c:v>
                  </c:pt>
                  <c:pt idx="98">
                    <c:v>9.5675401508033104</c:v>
                  </c:pt>
                  <c:pt idx="99">
                    <c:v>13.347071655501097</c:v>
                  </c:pt>
                  <c:pt idx="100">
                    <c:v>12.590816854433001</c:v>
                  </c:pt>
                  <c:pt idx="101">
                    <c:v>10.267961747395802</c:v>
                  </c:pt>
                  <c:pt idx="102">
                    <c:v>14.454838832198291</c:v>
                  </c:pt>
                  <c:pt idx="103">
                    <c:v>12.712645987650305</c:v>
                  </c:pt>
                  <c:pt idx="104">
                    <c:v>11.348862526474591</c:v>
                  </c:pt>
                  <c:pt idx="105">
                    <c:v>13.886138986133091</c:v>
                  </c:pt>
                  <c:pt idx="106">
                    <c:v>9.9093615678806941</c:v>
                  </c:pt>
                  <c:pt idx="107">
                    <c:v>13.479006994751401</c:v>
                  </c:pt>
                  <c:pt idx="108">
                    <c:v>12.836090968940695</c:v>
                  </c:pt>
                  <c:pt idx="109">
                    <c:v>14.16658120377069</c:v>
                  </c:pt>
                  <c:pt idx="110">
                    <c:v>13.748761020796195</c:v>
                  </c:pt>
                  <c:pt idx="111">
                    <c:v>16.024619652336895</c:v>
                  </c:pt>
                  <c:pt idx="112">
                    <c:v>10.741011117356408</c:v>
                  </c:pt>
                  <c:pt idx="113">
                    <c:v>11.891773415215894</c:v>
                  </c:pt>
                  <c:pt idx="114">
                    <c:v>12.351894181224296</c:v>
                  </c:pt>
                  <c:pt idx="115">
                    <c:v>11.562136462790903</c:v>
                  </c:pt>
                  <c:pt idx="116">
                    <c:v>14.16658120377069</c:v>
                  </c:pt>
                  <c:pt idx="117">
                    <c:v>11.780489559547291</c:v>
                  </c:pt>
                  <c:pt idx="118">
                    <c:v>10.453721061307505</c:v>
                  </c:pt>
                  <c:pt idx="119">
                    <c:v>14.751756811108194</c:v>
                  </c:pt>
                  <c:pt idx="120">
                    <c:v>10.267961747395802</c:v>
                  </c:pt>
                  <c:pt idx="121">
                    <c:v>13.21688570098479</c:v>
                  </c:pt>
                  <c:pt idx="122">
                    <c:v>11.244430891928388</c:v>
                  </c:pt>
                  <c:pt idx="123">
                    <c:v>10.938870820708402</c:v>
                  </c:pt>
                  <c:pt idx="124">
                    <c:v>12.712645987650305</c:v>
                  </c:pt>
                  <c:pt idx="125">
                    <c:v>10.176763658590801</c:v>
                  </c:pt>
                  <c:pt idx="126">
                    <c:v>12.590816854433001</c:v>
                  </c:pt>
                  <c:pt idx="127">
                    <c:v>11.670617529059299</c:v>
                  </c:pt>
                  <c:pt idx="128">
                    <c:v>12.234743711974801</c:v>
                  </c:pt>
                  <c:pt idx="129">
                    <c:v>9.9093615678806941</c:v>
                  </c:pt>
                  <c:pt idx="130">
                    <c:v>7.8823307339723954</c:v>
                  </c:pt>
                  <c:pt idx="131">
                    <c:v>10.839519839577406</c:v>
                  </c:pt>
                </c:numCache>
              </c:numRef>
            </c:plus>
            <c:minus>
              <c:numRef>
                <c:f>Sheet1!$AA$5:$AA$136</c:f>
                <c:numCache>
                  <c:formatCode>General</c:formatCode>
                  <c:ptCount val="132"/>
                  <c:pt idx="0">
                    <c:v>2.1281950695515028E-2</c:v>
                  </c:pt>
                  <c:pt idx="1">
                    <c:v>9.715464456284989E-3</c:v>
                  </c:pt>
                  <c:pt idx="2">
                    <c:v>2.0412096406434987E-2</c:v>
                  </c:pt>
                  <c:pt idx="3">
                    <c:v>1.9009878140086034E-2</c:v>
                  </c:pt>
                  <c:pt idx="4">
                    <c:v>1.8634704262737001E-2</c:v>
                  </c:pt>
                  <c:pt idx="5">
                    <c:v>2.0087275317194009E-2</c:v>
                  </c:pt>
                  <c:pt idx="6">
                    <c:v>2.1500078150845037E-2</c:v>
                  </c:pt>
                  <c:pt idx="7">
                    <c:v>2.4534038040581019E-2</c:v>
                  </c:pt>
                  <c:pt idx="8">
                    <c:v>3.1039202136188937E-2</c:v>
                  </c:pt>
                  <c:pt idx="9">
                    <c:v>3.2567492181796998E-2</c:v>
                  </c:pt>
                  <c:pt idx="10">
                    <c:v>3.4649817087027968E-2</c:v>
                  </c:pt>
                  <c:pt idx="11">
                    <c:v>3.9203761381443991E-2</c:v>
                  </c:pt>
                  <c:pt idx="12">
                    <c:v>4.771621194134501E-2</c:v>
                  </c:pt>
                  <c:pt idx="13">
                    <c:v>5.1772927171015004E-2</c:v>
                  </c:pt>
                  <c:pt idx="14">
                    <c:v>5.9108270286259978E-2</c:v>
                  </c:pt>
                  <c:pt idx="15">
                    <c:v>7.1306897842410066E-2</c:v>
                  </c:pt>
                  <c:pt idx="16">
                    <c:v>8.1590687058890055E-2</c:v>
                  </c:pt>
                  <c:pt idx="17">
                    <c:v>9.4900960501540066E-2</c:v>
                  </c:pt>
                  <c:pt idx="18">
                    <c:v>0.11056876752513989</c:v>
                  </c:pt>
                  <c:pt idx="19">
                    <c:v>0.13372038569375011</c:v>
                  </c:pt>
                  <c:pt idx="20">
                    <c:v>0.1554547895492</c:v>
                  </c:pt>
                  <c:pt idx="21">
                    <c:v>0.18205581766510992</c:v>
                  </c:pt>
                  <c:pt idx="22">
                    <c:v>0.21282456821039997</c:v>
                  </c:pt>
                  <c:pt idx="23">
                    <c:v>0.24575862852672969</c:v>
                  </c:pt>
                  <c:pt idx="24">
                    <c:v>0.28603324665678986</c:v>
                  </c:pt>
                  <c:pt idx="25">
                    <c:v>0.33694137092610976</c:v>
                  </c:pt>
                  <c:pt idx="26">
                    <c:v>0.3900816293715792</c:v>
                  </c:pt>
                  <c:pt idx="27">
                    <c:v>0.44577324935490026</c:v>
                  </c:pt>
                  <c:pt idx="28">
                    <c:v>0.50537116172739971</c:v>
                  </c:pt>
                  <c:pt idx="29">
                    <c:v>0.55768165784679979</c:v>
                  </c:pt>
                  <c:pt idx="30">
                    <c:v>0.63425609304509933</c:v>
                  </c:pt>
                  <c:pt idx="31">
                    <c:v>0.69046334412460197</c:v>
                  </c:pt>
                  <c:pt idx="32">
                    <c:v>0.75786403106099698</c:v>
                  </c:pt>
                  <c:pt idx="33">
                    <c:v>0.85409763100140168</c:v>
                  </c:pt>
                  <c:pt idx="34">
                    <c:v>0.98458392551910023</c:v>
                  </c:pt>
                  <c:pt idx="35">
                    <c:v>1.0641821921519998</c:v>
                  </c:pt>
                  <c:pt idx="36">
                    <c:v>1.0691299119185018</c:v>
                  </c:pt>
                  <c:pt idx="37">
                    <c:v>1.2292318231200987</c:v>
                  </c:pt>
                  <c:pt idx="38">
                    <c:v>1.2922666345335969</c:v>
                  </c:pt>
                  <c:pt idx="39">
                    <c:v>1.3895993118324981</c:v>
                  </c:pt>
                  <c:pt idx="40">
                    <c:v>1.4769490692856024</c:v>
                  </c:pt>
                  <c:pt idx="41">
                    <c:v>1.6612831856698023</c:v>
                  </c:pt>
                  <c:pt idx="42">
                    <c:v>1.6939431441142005</c:v>
                  </c:pt>
                  <c:pt idx="43">
                    <c:v>1.6742013350975</c:v>
                  </c:pt>
                  <c:pt idx="44">
                    <c:v>1.9076181765495051</c:v>
                  </c:pt>
                  <c:pt idx="45">
                    <c:v>2.0366599403820942</c:v>
                  </c:pt>
                  <c:pt idx="46">
                    <c:v>2.0097163961023981</c:v>
                  </c:pt>
                  <c:pt idx="47">
                    <c:v>1.9076181765495051</c:v>
                  </c:pt>
                  <c:pt idx="48">
                    <c:v>2.4100643092458967</c:v>
                  </c:pt>
                  <c:pt idx="49">
                    <c:v>2.1017952319953039</c:v>
                  </c:pt>
                  <c:pt idx="50">
                    <c:v>2.5844233429471046</c:v>
                  </c:pt>
                  <c:pt idx="51">
                    <c:v>2.8375706973019987</c:v>
                  </c:pt>
                  <c:pt idx="52">
                    <c:v>3.0602966301166035</c:v>
                  </c:pt>
                  <c:pt idx="53">
                    <c:v>3.8764930608776993</c:v>
                  </c:pt>
                  <c:pt idx="54">
                    <c:v>3.4245366861159994</c:v>
                  </c:pt>
                  <c:pt idx="55">
                    <c:v>4.739789980582394</c:v>
                  </c:pt>
                  <c:pt idx="56">
                    <c:v>5.0296881370040012</c:v>
                  </c:pt>
                  <c:pt idx="57">
                    <c:v>5.4552252181207024</c:v>
                  </c:pt>
                  <c:pt idx="58">
                    <c:v>6.371576139182892</c:v>
                  </c:pt>
                  <c:pt idx="59">
                    <c:v>5.4552252181207024</c:v>
                  </c:pt>
                  <c:pt idx="60">
                    <c:v>6.1459334797615952</c:v>
                  </c:pt>
                  <c:pt idx="61">
                    <c:v>5.6469180184047048</c:v>
                  </c:pt>
                  <c:pt idx="62">
                    <c:v>7.7453950125561022</c:v>
                  </c:pt>
                  <c:pt idx="63">
                    <c:v>7.9290741634517019</c:v>
                  </c:pt>
                  <c:pt idx="64">
                    <c:v>6.0158430888424022</c:v>
                  </c:pt>
                  <c:pt idx="65">
                    <c:v>8.3141954343242048</c:v>
                  </c:pt>
                  <c:pt idx="66">
                    <c:v>8.8678962197730016</c:v>
                  </c:pt>
                  <c:pt idx="67">
                    <c:v>9.2397240688248985</c:v>
                  </c:pt>
                  <c:pt idx="68">
                    <c:v>8.7960378624227928</c:v>
                  </c:pt>
                  <c:pt idx="69">
                    <c:v>7.8670440235360957</c:v>
                  </c:pt>
                  <c:pt idx="70">
                    <c:v>6.909121531435801</c:v>
                  </c:pt>
                  <c:pt idx="71">
                    <c:v>7.3952130954480992</c:v>
                  </c:pt>
                  <c:pt idx="72">
                    <c:v>9.7965170313412102</c:v>
                  </c:pt>
                  <c:pt idx="73">
                    <c:v>10.673495339737002</c:v>
                  </c:pt>
                  <c:pt idx="74">
                    <c:v>9.9638089027719019</c:v>
                  </c:pt>
                  <c:pt idx="75">
                    <c:v>9.9638089027719019</c:v>
                  </c:pt>
                  <c:pt idx="76">
                    <c:v>9.3942625786575036</c:v>
                  </c:pt>
                  <c:pt idx="77">
                    <c:v>9.3165598234818106</c:v>
                  </c:pt>
                  <c:pt idx="78">
                    <c:v>8.2480771279808067</c:v>
                  </c:pt>
                  <c:pt idx="79">
                    <c:v>7.3389890197155125</c:v>
                  </c:pt>
                  <c:pt idx="80">
                    <c:v>9.6326910572965971</c:v>
                  </c:pt>
                  <c:pt idx="81">
                    <c:v>9.7142930209316063</c:v>
                  </c:pt>
                  <c:pt idx="82">
                    <c:v>8.724967788832501</c:v>
                  </c:pt>
                  <c:pt idx="83">
                    <c:v>9.6326910572965971</c:v>
                  </c:pt>
                  <c:pt idx="84">
                    <c:v>8.2480771279808067</c:v>
                  </c:pt>
                  <c:pt idx="85">
                    <c:v>10.222410493441501</c:v>
                  </c:pt>
                  <c:pt idx="86">
                    <c:v>9.8796842374181892</c:v>
                  </c:pt>
                  <c:pt idx="87">
                    <c:v>10.581138733277399</c:v>
                  </c:pt>
                  <c:pt idx="88">
                    <c:v>9.9638089027719019</c:v>
                  </c:pt>
                  <c:pt idx="89">
                    <c:v>8.5161077646124994</c:v>
                  </c:pt>
                  <c:pt idx="90">
                    <c:v>9.5523159498262942</c:v>
                  </c:pt>
                  <c:pt idx="91">
                    <c:v>9.2397240688248985</c:v>
                  </c:pt>
                  <c:pt idx="93">
                    <c:v>8.3141954343242048</c:v>
                  </c:pt>
                  <c:pt idx="94">
                    <c:v>9.0140279440156945</c:v>
                  </c:pt>
                  <c:pt idx="95">
                    <c:v>8.9405553448546016</c:v>
                  </c:pt>
                  <c:pt idx="96">
                    <c:v>10.581138733277399</c:v>
                  </c:pt>
                  <c:pt idx="97">
                    <c:v>9.0883250996845959</c:v>
                  </c:pt>
                  <c:pt idx="98">
                    <c:v>7.1195811545223933</c:v>
                  </c:pt>
                  <c:pt idx="99">
                    <c:v>9.4728439437784004</c:v>
                  </c:pt>
                  <c:pt idx="100">
                    <c:v>9.0140279440156945</c:v>
                  </c:pt>
                  <c:pt idx="101">
                    <c:v>7.5676580610308974</c:v>
                  </c:pt>
                  <c:pt idx="102">
                    <c:v>10.134990035643298</c:v>
                  </c:pt>
                  <c:pt idx="103">
                    <c:v>9.0883250996845959</c:v>
                  </c:pt>
                  <c:pt idx="104">
                    <c:v>8.2480771279808067</c:v>
                  </c:pt>
                  <c:pt idx="105">
                    <c:v>9.7965170313412102</c:v>
                  </c:pt>
                  <c:pt idx="106">
                    <c:v>7.3389890197155125</c:v>
                  </c:pt>
                  <c:pt idx="107">
                    <c:v>9.5523159498262942</c:v>
                  </c:pt>
                  <c:pt idx="108">
                    <c:v>9.1634568411968047</c:v>
                  </c:pt>
                  <c:pt idx="109">
                    <c:v>9.9638089027719019</c:v>
                  </c:pt>
                  <c:pt idx="110">
                    <c:v>9.7142930209316063</c:v>
                  </c:pt>
                  <c:pt idx="111">
                    <c:v>11.054449422734194</c:v>
                  </c:pt>
                  <c:pt idx="112">
                    <c:v>7.8670440235360957</c:v>
                  </c:pt>
                  <c:pt idx="113">
                    <c:v>8.5848814430748064</c:v>
                  </c:pt>
                  <c:pt idx="114">
                    <c:v>8.8678962197730016</c:v>
                  </c:pt>
                  <c:pt idx="115">
                    <c:v>8.380775321299808</c:v>
                  </c:pt>
                  <c:pt idx="116">
                    <c:v>9.9638089027719019</c:v>
                  </c:pt>
                  <c:pt idx="117">
                    <c:v>8.5161077646124994</c:v>
                  </c:pt>
                  <c:pt idx="118">
                    <c:v>7.6855249165002988</c:v>
                  </c:pt>
                  <c:pt idx="119">
                    <c:v>10.310521120536905</c:v>
                  </c:pt>
                  <c:pt idx="120">
                    <c:v>7.5676580610308974</c:v>
                  </c:pt>
                  <c:pt idx="121">
                    <c:v>9.3942625786575036</c:v>
                  </c:pt>
                  <c:pt idx="122">
                    <c:v>8.1829115211216106</c:v>
                  </c:pt>
                  <c:pt idx="123">
                    <c:v>7.9915273780962934</c:v>
                  </c:pt>
                  <c:pt idx="124">
                    <c:v>9.0883250996845959</c:v>
                  </c:pt>
                  <c:pt idx="125">
                    <c:v>7.5096472682877931</c:v>
                  </c:pt>
                  <c:pt idx="126">
                    <c:v>9.0140279440156945</c:v>
                  </c:pt>
                  <c:pt idx="127">
                    <c:v>8.4480759664688918</c:v>
                  </c:pt>
                  <c:pt idx="128">
                    <c:v>8.7960378624227928</c:v>
                  </c:pt>
                  <c:pt idx="129">
                    <c:v>7.3389890197155125</c:v>
                  </c:pt>
                  <c:pt idx="130">
                    <c:v>6.0158430888424022</c:v>
                  </c:pt>
                  <c:pt idx="131">
                    <c:v>7.9290741634517019</c:v>
                  </c:pt>
                </c:numCache>
              </c:numRef>
            </c:minus>
          </c:errBars>
          <c:xVal>
            <c:numRef>
              <c:f>Sheet1!$W$5:$W$135</c:f>
              <c:numCache>
                <c:formatCode>0.00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Sheet1!$X$5:$X$136</c:f>
              <c:numCache>
                <c:formatCode>0.00</c:formatCode>
                <c:ptCount val="132"/>
                <c:pt idx="0">
                  <c:v>0.39314909607343002</c:v>
                </c:pt>
                <c:pt idx="1">
                  <c:v>0.178922647826984</c:v>
                </c:pt>
                <c:pt idx="2">
                  <c:v>0.37698918801574599</c:v>
                </c:pt>
                <c:pt idx="3">
                  <c:v>0.35095644887796701</c:v>
                </c:pt>
                <c:pt idx="4">
                  <c:v>0.34399478509992998</c:v>
                </c:pt>
                <c:pt idx="5">
                  <c:v>0.37095686241091802</c:v>
                </c:pt>
                <c:pt idx="6">
                  <c:v>0.39720273084103802</c:v>
                </c:pt>
                <c:pt idx="7">
                  <c:v>0.453656476927362</c:v>
                </c:pt>
                <c:pt idx="8">
                  <c:v>0.57486236900948495</c:v>
                </c:pt>
                <c:pt idx="9">
                  <c:v>0.60333096403464104</c:v>
                </c:pt>
                <c:pt idx="10">
                  <c:v>0.64215912241815298</c:v>
                </c:pt>
                <c:pt idx="11">
                  <c:v>0.72735361977020596</c:v>
                </c:pt>
                <c:pt idx="12">
                  <c:v>0.887962314600237</c:v>
                </c:pt>
                <c:pt idx="13">
                  <c:v>0.96503996240373402</c:v>
                </c:pt>
                <c:pt idx="14">
                  <c:v>1.1046442794578799</c:v>
                </c:pt>
                <c:pt idx="15">
                  <c:v>1.33784167293161</c:v>
                </c:pt>
                <c:pt idx="16">
                  <c:v>1.53685908248291</c:v>
                </c:pt>
                <c:pt idx="17">
                  <c:v>1.79616993112178</c:v>
                </c:pt>
                <c:pt idx="18">
                  <c:v>2.1059424489816299</c:v>
                </c:pt>
                <c:pt idx="19">
                  <c:v>2.5713184094575601</c:v>
                </c:pt>
                <c:pt idx="20">
                  <c:v>3.0177846364369798</c:v>
                </c:pt>
                <c:pt idx="21">
                  <c:v>3.5782604101128199</c:v>
                </c:pt>
                <c:pt idx="22">
                  <c:v>4.2474677185936702</c:v>
                </c:pt>
                <c:pt idx="23">
                  <c:v>4.9911969842667396</c:v>
                </c:pt>
                <c:pt idx="24">
                  <c:v>5.9445834641166702</c:v>
                </c:pt>
                <c:pt idx="25">
                  <c:v>7.2288352386075498</c:v>
                </c:pt>
                <c:pt idx="26">
                  <c:v>8.6798866064831</c:v>
                </c:pt>
                <c:pt idx="27">
                  <c:v>10.3430940758074</c:v>
                </c:pt>
                <c:pt idx="28">
                  <c:v>12.3061217535029</c:v>
                </c:pt>
                <c:pt idx="29">
                  <c:v>14.1875973474512</c:v>
                </c:pt>
                <c:pt idx="30">
                  <c:v>17.1279620125934</c:v>
                </c:pt>
                <c:pt idx="31">
                  <c:v>19.286561699315101</c:v>
                </c:pt>
                <c:pt idx="32">
                  <c:v>21.692578865912498</c:v>
                </c:pt>
                <c:pt idx="33">
                  <c:v>24.638510606993901</c:v>
                </c:pt>
                <c:pt idx="34">
                  <c:v>27.844864018435</c:v>
                </c:pt>
                <c:pt idx="35">
                  <c:v>29.486312016124099</c:v>
                </c:pt>
                <c:pt idx="36">
                  <c:v>29.582332493390101</c:v>
                </c:pt>
                <c:pt idx="37">
                  <c:v>32.398433834096998</c:v>
                </c:pt>
                <c:pt idx="38">
                  <c:v>33.383735233154098</c:v>
                </c:pt>
                <c:pt idx="39">
                  <c:v>34.8032871995485</c:v>
                </c:pt>
                <c:pt idx="40">
                  <c:v>35.990738875836101</c:v>
                </c:pt>
                <c:pt idx="41">
                  <c:v>38.288597477005602</c:v>
                </c:pt>
                <c:pt idx="42">
                  <c:v>38.671437892608601</c:v>
                </c:pt>
                <c:pt idx="43">
                  <c:v>38.440800889039501</c:v>
                </c:pt>
                <c:pt idx="44">
                  <c:v>41.033612371453003</c:v>
                </c:pt>
                <c:pt idx="45">
                  <c:v>42.359990968463897</c:v>
                </c:pt>
                <c:pt idx="46">
                  <c:v>42.088440213937801</c:v>
                </c:pt>
                <c:pt idx="47">
                  <c:v>41.033612371453003</c:v>
                </c:pt>
                <c:pt idx="48">
                  <c:v>45.880932909345297</c:v>
                </c:pt>
                <c:pt idx="49">
                  <c:v>43.005600253320701</c:v>
                </c:pt>
                <c:pt idx="50">
                  <c:v>47.397641508242401</c:v>
                </c:pt>
                <c:pt idx="51">
                  <c:v>49.486723410409098</c:v>
                </c:pt>
                <c:pt idx="52">
                  <c:v>51.231299504989501</c:v>
                </c:pt>
                <c:pt idx="53">
                  <c:v>57.056059607832402</c:v>
                </c:pt>
                <c:pt idx="54">
                  <c:v>53.928453037290197</c:v>
                </c:pt>
                <c:pt idx="55">
                  <c:v>62.522518110708297</c:v>
                </c:pt>
                <c:pt idx="56">
                  <c:v>64.239640252214699</c:v>
                </c:pt>
                <c:pt idx="57">
                  <c:v>66.670185653637503</c:v>
                </c:pt>
                <c:pt idx="58">
                  <c:v>71.602508216207994</c:v>
                </c:pt>
                <c:pt idx="59">
                  <c:v>66.670185653637503</c:v>
                </c:pt>
                <c:pt idx="60">
                  <c:v>70.422191701396102</c:v>
                </c:pt>
                <c:pt idx="61">
                  <c:v>67.733672453749605</c:v>
                </c:pt>
                <c:pt idx="62">
                  <c:v>78.391289285641406</c:v>
                </c:pt>
                <c:pt idx="63">
                  <c:v>79.253893667404498</c:v>
                </c:pt>
                <c:pt idx="64">
                  <c:v>69.731920659069502</c:v>
                </c:pt>
                <c:pt idx="65">
                  <c:v>81.032917289749506</c:v>
                </c:pt>
                <c:pt idx="66">
                  <c:v>83.5254469820472</c:v>
                </c:pt>
                <c:pt idx="67">
                  <c:v>85.158838963061299</c:v>
                </c:pt>
                <c:pt idx="68">
                  <c:v>83.206121686611695</c:v>
                </c:pt>
                <c:pt idx="69">
                  <c:v>78.963641914957194</c:v>
                </c:pt>
                <c:pt idx="70">
                  <c:v>74.334506216830903</c:v>
                </c:pt>
                <c:pt idx="71">
                  <c:v>76.719312001204003</c:v>
                </c:pt>
                <c:pt idx="72">
                  <c:v>87.549538721772905</c:v>
                </c:pt>
                <c:pt idx="73">
                  <c:v>91.193972250244201</c:v>
                </c:pt>
                <c:pt idx="74">
                  <c:v>88.255790749853304</c:v>
                </c:pt>
                <c:pt idx="75">
                  <c:v>88.255790749853304</c:v>
                </c:pt>
                <c:pt idx="76">
                  <c:v>85.828771157152204</c:v>
                </c:pt>
                <c:pt idx="77">
                  <c:v>85.492559084833104</c:v>
                </c:pt>
                <c:pt idx="78">
                  <c:v>80.730235015805206</c:v>
                </c:pt>
                <c:pt idx="79">
                  <c:v>76.447352001611506</c:v>
                </c:pt>
                <c:pt idx="80">
                  <c:v>86.8526413570535</c:v>
                </c:pt>
                <c:pt idx="81">
                  <c:v>87.200428017836799</c:v>
                </c:pt>
                <c:pt idx="82">
                  <c:v>82.889103302493098</c:v>
                </c:pt>
                <c:pt idx="83">
                  <c:v>86.8526413570535</c:v>
                </c:pt>
                <c:pt idx="84">
                  <c:v>80.730235015805206</c:v>
                </c:pt>
                <c:pt idx="85">
                  <c:v>89.337097206557502</c:v>
                </c:pt>
                <c:pt idx="86">
                  <c:v>87.901316075586493</c:v>
                </c:pt>
                <c:pt idx="87">
                  <c:v>90.816744919404599</c:v>
                </c:pt>
                <c:pt idx="88">
                  <c:v>88.255790749853304</c:v>
                </c:pt>
                <c:pt idx="89">
                  <c:v>81.950466899640205</c:v>
                </c:pt>
                <c:pt idx="90">
                  <c:v>86.508783640557397</c:v>
                </c:pt>
                <c:pt idx="91">
                  <c:v>85.158838963061299</c:v>
                </c:pt>
                <c:pt idx="93">
                  <c:v>81.032917289749506</c:v>
                </c:pt>
                <c:pt idx="94">
                  <c:v>84.1711197681784</c:v>
                </c:pt>
                <c:pt idx="95">
                  <c:v>83.8471044614991</c:v>
                </c:pt>
                <c:pt idx="96">
                  <c:v>90.816744919404599</c:v>
                </c:pt>
                <c:pt idx="97">
                  <c:v>84.497518922620699</c:v>
                </c:pt>
                <c:pt idx="98">
                  <c:v>75.376468053303995</c:v>
                </c:pt>
                <c:pt idx="99">
                  <c:v>86.167503196410905</c:v>
                </c:pt>
                <c:pt idx="100">
                  <c:v>84.1711197681784</c:v>
                </c:pt>
                <c:pt idx="101">
                  <c:v>77.547318900359798</c:v>
                </c:pt>
                <c:pt idx="102">
                  <c:v>88.972957111945703</c:v>
                </c:pt>
                <c:pt idx="103">
                  <c:v>84.497518922620699</c:v>
                </c:pt>
                <c:pt idx="104">
                  <c:v>80.730235015805206</c:v>
                </c:pt>
                <c:pt idx="105">
                  <c:v>87.549538721772905</c:v>
                </c:pt>
                <c:pt idx="106">
                  <c:v>76.447352001611506</c:v>
                </c:pt>
                <c:pt idx="107">
                  <c:v>86.508783640557397</c:v>
                </c:pt>
                <c:pt idx="108">
                  <c:v>84.826328329651403</c:v>
                </c:pt>
                <c:pt idx="109">
                  <c:v>88.255790749853304</c:v>
                </c:pt>
                <c:pt idx="110">
                  <c:v>87.200428017836799</c:v>
                </c:pt>
                <c:pt idx="111">
                  <c:v>92.7346882403141</c:v>
                </c:pt>
                <c:pt idx="112">
                  <c:v>78.963641914957194</c:v>
                </c:pt>
                <c:pt idx="113">
                  <c:v>82.260704134366307</c:v>
                </c:pt>
                <c:pt idx="114">
                  <c:v>83.5254469820472</c:v>
                </c:pt>
                <c:pt idx="115">
                  <c:v>81.336596827123003</c:v>
                </c:pt>
                <c:pt idx="116">
                  <c:v>88.255790749853304</c:v>
                </c:pt>
                <c:pt idx="117">
                  <c:v>81.950466899640205</c:v>
                </c:pt>
                <c:pt idx="118">
                  <c:v>78.108044567817302</c:v>
                </c:pt>
                <c:pt idx="119">
                  <c:v>89.702688253222803</c:v>
                </c:pt>
                <c:pt idx="120">
                  <c:v>77.547318900359798</c:v>
                </c:pt>
                <c:pt idx="121">
                  <c:v>85.828771157152204</c:v>
                </c:pt>
                <c:pt idx="122">
                  <c:v>80.430820446131307</c:v>
                </c:pt>
                <c:pt idx="123">
                  <c:v>79.545058850239698</c:v>
                </c:pt>
                <c:pt idx="124">
                  <c:v>84.497518922620699</c:v>
                </c:pt>
                <c:pt idx="125">
                  <c:v>77.269798987087299</c:v>
                </c:pt>
                <c:pt idx="126">
                  <c:v>84.1711197681784</c:v>
                </c:pt>
                <c:pt idx="127">
                  <c:v>81.642438969250094</c:v>
                </c:pt>
                <c:pt idx="128">
                  <c:v>83.206121686611695</c:v>
                </c:pt>
                <c:pt idx="129">
                  <c:v>76.447352001611506</c:v>
                </c:pt>
                <c:pt idx="130">
                  <c:v>69.731920659069502</c:v>
                </c:pt>
                <c:pt idx="131">
                  <c:v>79.253893667404498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2208"/>
        <c:axId val="173600768"/>
      </c:scatterChart>
      <c:valAx>
        <c:axId val="1735822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600768"/>
        <c:crosses val="autoZero"/>
        <c:crossBetween val="midCat"/>
        <c:majorUnit val="10"/>
      </c:valAx>
      <c:valAx>
        <c:axId val="173600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735822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'Raw data Sc1ON Sc2OFF'!#REF!</c:f>
            </c:numRef>
          </c:xVal>
          <c:y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6288"/>
        <c:axId val="163838208"/>
      </c:scatterChart>
      <c:valAx>
        <c:axId val="163836288"/>
        <c:scaling>
          <c:orientation val="minMax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3838208"/>
        <c:crosses val="autoZero"/>
        <c:crossBetween val="midCat"/>
        <c:majorUnit val="10"/>
      </c:valAx>
      <c:valAx>
        <c:axId val="16383820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values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3836288"/>
        <c:crossesAt val="-5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841357117920815"/>
          <c:y val="5.5784703558761702E-2"/>
          <c:w val="8.7272893278988808E-2"/>
          <c:h val="0.1538994452040800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2784"/>
        <c:axId val="168024704"/>
      </c:scatterChart>
      <c:valAx>
        <c:axId val="1680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024704"/>
        <c:crossesAt val="-5"/>
        <c:crossBetween val="midCat"/>
      </c:valAx>
      <c:valAx>
        <c:axId val="168024704"/>
        <c:scaling>
          <c:orientation val="minMax"/>
          <c:min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0227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5224909807576176"/>
          <c:y val="5.9409579790550136E-2"/>
          <c:w val="0.15896256522474633"/>
          <c:h val="0.1487768876936692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'Raw data Sc1ON Sc2ON'!$B$33:$B$54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'Raw data Sc1ON Sc2ON'!$F$33:$F$54</c:f>
              <c:numCache>
                <c:formatCode>0.00</c:formatCode>
                <c:ptCount val="22"/>
                <c:pt idx="0">
                  <c:v>2.5659993700880155E-2</c:v>
                </c:pt>
                <c:pt idx="1">
                  <c:v>3.0061877716184994E-2</c:v>
                </c:pt>
                <c:pt idx="2">
                  <c:v>3.7745714719550627E-2</c:v>
                </c:pt>
                <c:pt idx="3">
                  <c:v>5.0654120532984945E-2</c:v>
                </c:pt>
                <c:pt idx="4">
                  <c:v>6.3156344097053368E-2</c:v>
                </c:pt>
                <c:pt idx="5">
                  <c:v>8.5533164684217816E-2</c:v>
                </c:pt>
                <c:pt idx="6">
                  <c:v>0.11155350322024046</c:v>
                </c:pt>
                <c:pt idx="7">
                  <c:v>0.13601944350149844</c:v>
                </c:pt>
                <c:pt idx="8">
                  <c:v>0.16209830498342942</c:v>
                </c:pt>
                <c:pt idx="9">
                  <c:v>0.18881560080475152</c:v>
                </c:pt>
                <c:pt idx="10">
                  <c:v>0.21326937046064035</c:v>
                </c:pt>
                <c:pt idx="11">
                  <c:v>0.2352057730685102</c:v>
                </c:pt>
                <c:pt idx="12">
                  <c:v>0.26316171528701099</c:v>
                </c:pt>
                <c:pt idx="13">
                  <c:v>0.28928940935989039</c:v>
                </c:pt>
                <c:pt idx="14">
                  <c:v>0.32183103385474832</c:v>
                </c:pt>
                <c:pt idx="15">
                  <c:v>0.35714606677828808</c:v>
                </c:pt>
                <c:pt idx="16">
                  <c:v>0.38925061504029984</c:v>
                </c:pt>
                <c:pt idx="17">
                  <c:v>0.44981146660347704</c:v>
                </c:pt>
                <c:pt idx="18">
                  <c:v>0.51852897075927051</c:v>
                </c:pt>
                <c:pt idx="19">
                  <c:v>0.58510076186262139</c:v>
                </c:pt>
                <c:pt idx="20">
                  <c:v>0.64924450146187851</c:v>
                </c:pt>
                <c:pt idx="21">
                  <c:v>0.71753221208838414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59456"/>
        <c:axId val="163869824"/>
      </c:scatterChart>
      <c:valAx>
        <c:axId val="163859456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3869824"/>
        <c:crossesAt val="0"/>
        <c:crossBetween val="midCat"/>
      </c:valAx>
      <c:valAx>
        <c:axId val="163869824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63859456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'Raw data Sc1ON Sc2ON'!$E$32:$E$55</c:f>
                <c:numCache>
                  <c:formatCode>General</c:formatCode>
                  <c:ptCount val="24"/>
                  <c:pt idx="0">
                    <c:v>5.987891462903713</c:v>
                  </c:pt>
                  <c:pt idx="1">
                    <c:v>3.6014970380384876</c:v>
                  </c:pt>
                  <c:pt idx="2">
                    <c:v>4.0633145094860676</c:v>
                  </c:pt>
                  <c:pt idx="3">
                    <c:v>3.1658196846946316</c:v>
                  </c:pt>
                  <c:pt idx="4">
                    <c:v>2.2804599454934524</c:v>
                  </c:pt>
                  <c:pt idx="5">
                    <c:v>3.6005980729132552</c:v>
                  </c:pt>
                  <c:pt idx="6">
                    <c:v>3.5036345119984595</c:v>
                  </c:pt>
                  <c:pt idx="7">
                    <c:v>1.9642000902827168</c:v>
                  </c:pt>
                  <c:pt idx="8">
                    <c:v>1.1507912572081322</c:v>
                  </c:pt>
                  <c:pt idx="9">
                    <c:v>1.3427238550796707</c:v>
                  </c:pt>
                  <c:pt idx="10">
                    <c:v>0.85218992816547035</c:v>
                  </c:pt>
                  <c:pt idx="11">
                    <c:v>1.5729981551165317</c:v>
                  </c:pt>
                  <c:pt idx="12">
                    <c:v>2.3566302611992422</c:v>
                  </c:pt>
                  <c:pt idx="13">
                    <c:v>1.3954357968032822</c:v>
                  </c:pt>
                  <c:pt idx="14">
                    <c:v>1.2784809998588149</c:v>
                  </c:pt>
                  <c:pt idx="15">
                    <c:v>1.4066030182677718</c:v>
                  </c:pt>
                  <c:pt idx="16">
                    <c:v>1.2882143259825451</c:v>
                  </c:pt>
                  <c:pt idx="17">
                    <c:v>1.5941904370766646</c:v>
                  </c:pt>
                  <c:pt idx="18">
                    <c:v>1.934584325033853</c:v>
                  </c:pt>
                  <c:pt idx="19">
                    <c:v>1.4986121683077187</c:v>
                  </c:pt>
                  <c:pt idx="20">
                    <c:v>1.3825219241179003</c:v>
                  </c:pt>
                  <c:pt idx="21">
                    <c:v>1.5737580077635793</c:v>
                  </c:pt>
                  <c:pt idx="22">
                    <c:v>1.3610629914396535</c:v>
                  </c:pt>
                </c:numCache>
              </c:numRef>
            </c:plus>
            <c:minus>
              <c:numRef>
                <c:f>'Raw data Sc1ON Sc2ON'!$E$32:$E$55</c:f>
                <c:numCache>
                  <c:formatCode>General</c:formatCode>
                  <c:ptCount val="24"/>
                  <c:pt idx="0">
                    <c:v>5.987891462903713</c:v>
                  </c:pt>
                  <c:pt idx="1">
                    <c:v>3.6014970380384876</c:v>
                  </c:pt>
                  <c:pt idx="2">
                    <c:v>4.0633145094860676</c:v>
                  </c:pt>
                  <c:pt idx="3">
                    <c:v>3.1658196846946316</c:v>
                  </c:pt>
                  <c:pt idx="4">
                    <c:v>2.2804599454934524</c:v>
                  </c:pt>
                  <c:pt idx="5">
                    <c:v>3.6005980729132552</c:v>
                  </c:pt>
                  <c:pt idx="6">
                    <c:v>3.5036345119984595</c:v>
                  </c:pt>
                  <c:pt idx="7">
                    <c:v>1.9642000902827168</c:v>
                  </c:pt>
                  <c:pt idx="8">
                    <c:v>1.1507912572081322</c:v>
                  </c:pt>
                  <c:pt idx="9">
                    <c:v>1.3427238550796707</c:v>
                  </c:pt>
                  <c:pt idx="10">
                    <c:v>0.85218992816547035</c:v>
                  </c:pt>
                  <c:pt idx="11">
                    <c:v>1.5729981551165317</c:v>
                  </c:pt>
                  <c:pt idx="12">
                    <c:v>2.3566302611992422</c:v>
                  </c:pt>
                  <c:pt idx="13">
                    <c:v>1.3954357968032822</c:v>
                  </c:pt>
                  <c:pt idx="14">
                    <c:v>1.2784809998588149</c:v>
                  </c:pt>
                  <c:pt idx="15">
                    <c:v>1.4066030182677718</c:v>
                  </c:pt>
                  <c:pt idx="16">
                    <c:v>1.2882143259825451</c:v>
                  </c:pt>
                  <c:pt idx="17">
                    <c:v>1.5941904370766646</c:v>
                  </c:pt>
                  <c:pt idx="18">
                    <c:v>1.934584325033853</c:v>
                  </c:pt>
                  <c:pt idx="19">
                    <c:v>1.4986121683077187</c:v>
                  </c:pt>
                  <c:pt idx="20">
                    <c:v>1.3825219241179003</c:v>
                  </c:pt>
                  <c:pt idx="21">
                    <c:v>1.5737580077635793</c:v>
                  </c:pt>
                  <c:pt idx="22">
                    <c:v>1.3610629914396535</c:v>
                  </c:pt>
                </c:numCache>
              </c:numRef>
            </c:minus>
          </c:errBars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Sc2ON'!$D$32:$D$55</c:f>
              <c:numCache>
                <c:formatCode>0.00</c:formatCode>
                <c:ptCount val="24"/>
                <c:pt idx="0">
                  <c:v>1.1842378929335004E-14</c:v>
                </c:pt>
                <c:pt idx="1">
                  <c:v>8.4671166666666817</c:v>
                </c:pt>
                <c:pt idx="2">
                  <c:v>14.93641666666668</c:v>
                </c:pt>
                <c:pt idx="3">
                  <c:v>23.791666666666682</c:v>
                </c:pt>
                <c:pt idx="4">
                  <c:v>35.743416666666683</c:v>
                </c:pt>
                <c:pt idx="5">
                  <c:v>57.335533333333352</c:v>
                </c:pt>
                <c:pt idx="6">
                  <c:v>85.348683333333341</c:v>
                </c:pt>
                <c:pt idx="7">
                  <c:v>97.252200000000002</c:v>
                </c:pt>
                <c:pt idx="8">
                  <c:v>106.59428333333334</c:v>
                </c:pt>
                <c:pt idx="9">
                  <c:v>111.96271666666668</c:v>
                </c:pt>
                <c:pt idx="10">
                  <c:v>114.91448333333335</c:v>
                </c:pt>
                <c:pt idx="11">
                  <c:v>118.85306666666668</c:v>
                </c:pt>
                <c:pt idx="12">
                  <c:v>122.51096666666668</c:v>
                </c:pt>
                <c:pt idx="13">
                  <c:v>123.84431666666667</c:v>
                </c:pt>
                <c:pt idx="14">
                  <c:v>125.0241166666667</c:v>
                </c:pt>
                <c:pt idx="15">
                  <c:v>125.96711666666668</c:v>
                </c:pt>
                <c:pt idx="16">
                  <c:v>126.30918333333335</c:v>
                </c:pt>
                <c:pt idx="17">
                  <c:v>127.63378333333337</c:v>
                </c:pt>
                <c:pt idx="18">
                  <c:v>130.40130000000002</c:v>
                </c:pt>
                <c:pt idx="19">
                  <c:v>130.80481666666665</c:v>
                </c:pt>
                <c:pt idx="20">
                  <c:v>131.53290000000001</c:v>
                </c:pt>
                <c:pt idx="21">
                  <c:v>131.99341666666666</c:v>
                </c:pt>
                <c:pt idx="22">
                  <c:v>132.18640000000002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'Raw data Sc1ON Sc2ON'!$E$69:$E$189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Sc2ON'!$F$69:$F$189</c:f>
              <c:numCache>
                <c:formatCode>0.00</c:formatCode>
                <c:ptCount val="121"/>
                <c:pt idx="0">
                  <c:v>0</c:v>
                </c:pt>
                <c:pt idx="1">
                  <c:v>13.536231884057971</c:v>
                </c:pt>
                <c:pt idx="2">
                  <c:v>24.687224669603523</c:v>
                </c:pt>
                <c:pt idx="3">
                  <c:v>34.032388663967609</c:v>
                </c:pt>
                <c:pt idx="4">
                  <c:v>41.977528089887642</c:v>
                </c:pt>
                <c:pt idx="5">
                  <c:v>48.815331010452965</c:v>
                </c:pt>
                <c:pt idx="6">
                  <c:v>54.762214983713349</c:v>
                </c:pt>
                <c:pt idx="7">
                  <c:v>59.981651376146779</c:v>
                </c:pt>
                <c:pt idx="8">
                  <c:v>64.599423631123912</c:v>
                </c:pt>
                <c:pt idx="9">
                  <c:v>68.713896457765657</c:v>
                </c:pt>
                <c:pt idx="10">
                  <c:v>72.403100775193792</c:v>
                </c:pt>
                <c:pt idx="11">
                  <c:v>75.729729729729726</c:v>
                </c:pt>
                <c:pt idx="12">
                  <c:v>78.744730679156902</c:v>
                </c:pt>
                <c:pt idx="13">
                  <c:v>81.489932885906029</c:v>
                </c:pt>
                <c:pt idx="14">
                  <c:v>83.999999999999986</c:v>
                </c:pt>
                <c:pt idx="15">
                  <c:v>86.303901437371664</c:v>
                </c:pt>
                <c:pt idx="16">
                  <c:v>88.42603550295857</c:v>
                </c:pt>
                <c:pt idx="17">
                  <c:v>90.387096774193537</c:v>
                </c:pt>
                <c:pt idx="18">
                  <c:v>92.204753199268723</c:v>
                </c:pt>
                <c:pt idx="19">
                  <c:v>93.894179894179899</c:v>
                </c:pt>
                <c:pt idx="20">
                  <c:v>95.468483816013631</c:v>
                </c:pt>
                <c:pt idx="21">
                  <c:v>96.939044481054353</c:v>
                </c:pt>
                <c:pt idx="22">
                  <c:v>98.315789473684205</c:v>
                </c:pt>
                <c:pt idx="23">
                  <c:v>99.607418856259642</c:v>
                </c:pt>
                <c:pt idx="24">
                  <c:v>100.82158920539729</c:v>
                </c:pt>
                <c:pt idx="25">
                  <c:v>101.96506550218341</c:v>
                </c:pt>
                <c:pt idx="26">
                  <c:v>103.04384724186704</c:v>
                </c:pt>
                <c:pt idx="27">
                  <c:v>104.06327372764785</c:v>
                </c:pt>
                <c:pt idx="28">
                  <c:v>105.02811244979918</c:v>
                </c:pt>
                <c:pt idx="29">
                  <c:v>105.94263363754888</c:v>
                </c:pt>
                <c:pt idx="30">
                  <c:v>106.81067344345615</c:v>
                </c:pt>
                <c:pt idx="31">
                  <c:v>107.63568773234199</c:v>
                </c:pt>
                <c:pt idx="32">
                  <c:v>108.42079806529624</c:v>
                </c:pt>
                <c:pt idx="33">
                  <c:v>109.16883116883118</c:v>
                </c:pt>
                <c:pt idx="34">
                  <c:v>109.88235294117646</c:v>
                </c:pt>
                <c:pt idx="35">
                  <c:v>110.56369785794814</c:v>
                </c:pt>
                <c:pt idx="36">
                  <c:v>111.21499448732082</c:v>
                </c:pt>
                <c:pt idx="37">
                  <c:v>111.83818770226536</c:v>
                </c:pt>
                <c:pt idx="38">
                  <c:v>112.43505807814149</c:v>
                </c:pt>
                <c:pt idx="39">
                  <c:v>113.00723888314373</c:v>
                </c:pt>
                <c:pt idx="40">
                  <c:v>113.55623100303951</c:v>
                </c:pt>
                <c:pt idx="41">
                  <c:v>114.08341608738827</c:v>
                </c:pt>
                <c:pt idx="42">
                  <c:v>114.5900681596884</c:v>
                </c:pt>
                <c:pt idx="43">
                  <c:v>115.07736389684814</c:v>
                </c:pt>
                <c:pt idx="44">
                  <c:v>115.54639175257731</c:v>
                </c:pt>
                <c:pt idx="45">
                  <c:v>115.99816007359705</c:v>
                </c:pt>
                <c:pt idx="46">
                  <c:v>116.43360433604335</c:v>
                </c:pt>
                <c:pt idx="47">
                  <c:v>116.85359361135758</c:v>
                </c:pt>
                <c:pt idx="48">
                  <c:v>117.25893635571053</c:v>
                </c:pt>
                <c:pt idx="49">
                  <c:v>117.6503856041131</c:v>
                </c:pt>
                <c:pt idx="50">
                  <c:v>118.02864363942713</c:v>
                </c:pt>
                <c:pt idx="51">
                  <c:v>118.39436619718309</c:v>
                </c:pt>
                <c:pt idx="52">
                  <c:v>118.7481662591687</c:v>
                </c:pt>
                <c:pt idx="53">
                  <c:v>119.09061748195668</c:v>
                </c:pt>
                <c:pt idx="54">
                  <c:v>119.42225730071033</c:v>
                </c:pt>
                <c:pt idx="55">
                  <c:v>119.74358974358975</c:v>
                </c:pt>
                <c:pt idx="56">
                  <c:v>120.05508798775823</c:v>
                </c:pt>
                <c:pt idx="57">
                  <c:v>120.3571966842502</c:v>
                </c:pt>
                <c:pt idx="58">
                  <c:v>120.65033407572383</c:v>
                </c:pt>
                <c:pt idx="59">
                  <c:v>120.93489392831017</c:v>
                </c:pt>
                <c:pt idx="60">
                  <c:v>121.21124729632301</c:v>
                </c:pt>
                <c:pt idx="61">
                  <c:v>121.47974413646057</c:v>
                </c:pt>
                <c:pt idx="62">
                  <c:v>121.74071478626489</c:v>
                </c:pt>
                <c:pt idx="63">
                  <c:v>121.99447131997236</c:v>
                </c:pt>
                <c:pt idx="64">
                  <c:v>122.24130879345604</c:v>
                </c:pt>
                <c:pt idx="65">
                  <c:v>122.4815063887021</c:v>
                </c:pt>
                <c:pt idx="66">
                  <c:v>122.7153284671533</c:v>
                </c:pt>
                <c:pt idx="67">
                  <c:v>122.94302554027504</c:v>
                </c:pt>
                <c:pt idx="68">
                  <c:v>123.16483516483517</c:v>
                </c:pt>
                <c:pt idx="69">
                  <c:v>123.38098276962349</c:v>
                </c:pt>
                <c:pt idx="70">
                  <c:v>123.59168241965975</c:v>
                </c:pt>
                <c:pt idx="71">
                  <c:v>123.79713752333542</c:v>
                </c:pt>
                <c:pt idx="72">
                  <c:v>123.99754148740011</c:v>
                </c:pt>
                <c:pt idx="73">
                  <c:v>124.19307832422587</c:v>
                </c:pt>
                <c:pt idx="74">
                  <c:v>124.38392321535693</c:v>
                </c:pt>
                <c:pt idx="75">
                  <c:v>124.57024303497333</c:v>
                </c:pt>
                <c:pt idx="76">
                  <c:v>124.75219683655537</c:v>
                </c:pt>
                <c:pt idx="77">
                  <c:v>124.92993630573248</c:v>
                </c:pt>
                <c:pt idx="78">
                  <c:v>125.10360618202633</c:v>
                </c:pt>
                <c:pt idx="79">
                  <c:v>125.27334465195247</c:v>
                </c:pt>
                <c:pt idx="80">
                  <c:v>125.43928371572468</c:v>
                </c:pt>
                <c:pt idx="81">
                  <c:v>125.6015495296071</c:v>
                </c:pt>
                <c:pt idx="82">
                  <c:v>125.76026272577997</c:v>
                </c:pt>
                <c:pt idx="83">
                  <c:v>125.91553871142393</c:v>
                </c:pt>
                <c:pt idx="84">
                  <c:v>126.06748794858062</c:v>
                </c:pt>
                <c:pt idx="85">
                  <c:v>126.21621621621622</c:v>
                </c:pt>
                <c:pt idx="86">
                  <c:v>126.36182485579445</c:v>
                </c:pt>
                <c:pt idx="87">
                  <c:v>126.50441100155682</c:v>
                </c:pt>
                <c:pt idx="88">
                  <c:v>126.64406779661017</c:v>
                </c:pt>
                <c:pt idx="89">
                  <c:v>126.78088459583122</c:v>
                </c:pt>
                <c:pt idx="90">
                  <c:v>126.91494715651737</c:v>
                </c:pt>
                <c:pt idx="91">
                  <c:v>127.04633781763827</c:v>
                </c:pt>
                <c:pt idx="92">
                  <c:v>127.17513566847558</c:v>
                </c:pt>
                <c:pt idx="93">
                  <c:v>127.30141670737665</c:v>
                </c:pt>
                <c:pt idx="94">
                  <c:v>127.42525399129173</c:v>
                </c:pt>
                <c:pt idx="95">
                  <c:v>127.546717776713</c:v>
                </c:pt>
                <c:pt idx="96">
                  <c:v>127.66587565258661</c:v>
                </c:pt>
                <c:pt idx="97">
                  <c:v>127.78279266572638</c:v>
                </c:pt>
                <c:pt idx="98">
                  <c:v>127.89753143921752</c:v>
                </c:pt>
                <c:pt idx="99">
                  <c:v>128.01015228426397</c:v>
                </c:pt>
                <c:pt idx="100">
                  <c:v>128.12071330589851</c:v>
                </c:pt>
                <c:pt idx="101">
                  <c:v>129.12442396313364</c:v>
                </c:pt>
                <c:pt idx="102">
                  <c:v>129.97294163123308</c:v>
                </c:pt>
                <c:pt idx="103">
                  <c:v>130.69967707212058</c:v>
                </c:pt>
                <c:pt idx="104">
                  <c:v>131.32909273518581</c:v>
                </c:pt>
                <c:pt idx="105">
                  <c:v>131.87951051145279</c:v>
                </c:pt>
                <c:pt idx="106">
                  <c:v>132.36492471213464</c:v>
                </c:pt>
                <c:pt idx="107">
                  <c:v>132.7962085308057</c:v>
                </c:pt>
                <c:pt idx="108">
                  <c:v>133.18193820966465</c:v>
                </c:pt>
                <c:pt idx="109">
                  <c:v>133.52896914973664</c:v>
                </c:pt>
                <c:pt idx="110">
                  <c:v>133.84284690709339</c:v>
                </c:pt>
                <c:pt idx="111">
                  <c:v>134.12810576703899</c:v>
                </c:pt>
                <c:pt idx="112">
                  <c:v>134.3884892086331</c:v>
                </c:pt>
                <c:pt idx="113">
                  <c:v>134.62711510340506</c:v>
                </c:pt>
                <c:pt idx="114">
                  <c:v>134.84660116302388</c:v>
                </c:pt>
                <c:pt idx="115">
                  <c:v>135.04916136495083</c:v>
                </c:pt>
                <c:pt idx="116">
                  <c:v>135.23668089845924</c:v>
                </c:pt>
                <c:pt idx="117">
                  <c:v>135.410775013424</c:v>
                </c:pt>
                <c:pt idx="118">
                  <c:v>135.57283566614825</c:v>
                </c:pt>
                <c:pt idx="119">
                  <c:v>135.72406881576748</c:v>
                </c:pt>
                <c:pt idx="120">
                  <c:v>135.86552448682721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Sc2ON'!$E$69:$E$189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Sc2ON'!$G$69:$G$189</c:f>
              <c:numCache>
                <c:formatCode>0.00</c:formatCode>
                <c:ptCount val="121"/>
                <c:pt idx="0">
                  <c:v>0</c:v>
                </c:pt>
                <c:pt idx="1">
                  <c:v>12.839460557916127</c:v>
                </c:pt>
                <c:pt idx="2">
                  <c:v>23.507525790630812</c:v>
                </c:pt>
                <c:pt idx="3">
                  <c:v>32.512084827693748</c:v>
                </c:pt>
                <c:pt idx="4">
                  <c:v>40.214089396788658</c:v>
                </c:pt>
                <c:pt idx="5">
                  <c:v>46.877107783623366</c:v>
                </c:pt>
                <c:pt idx="6">
                  <c:v>52.698091747756855</c:v>
                </c:pt>
                <c:pt idx="7">
                  <c:v>57.827172233448231</c:v>
                </c:pt>
                <c:pt idx="8">
                  <c:v>62.380792101424881</c:v>
                </c:pt>
                <c:pt idx="9">
                  <c:v>66.450653351747576</c:v>
                </c:pt>
                <c:pt idx="10">
                  <c:v>70.109956622616764</c:v>
                </c:pt>
                <c:pt idx="11">
                  <c:v>73.417843080764428</c:v>
                </c:pt>
                <c:pt idx="12">
                  <c:v>76.422615229542743</c:v>
                </c:pt>
                <c:pt idx="13">
                  <c:v>79.164111101375624</c:v>
                </c:pt>
                <c:pt idx="14">
                  <c:v>81.675480567447323</c:v>
                </c:pt>
                <c:pt idx="15">
                  <c:v>83.984532345122048</c:v>
                </c:pt>
                <c:pt idx="16">
                  <c:v>86.11476806319213</c:v>
                </c:pt>
                <c:pt idx="17">
                  <c:v>88.086185044359951</c:v>
                </c:pt>
                <c:pt idx="18">
                  <c:v>89.915905987206202</c:v>
                </c:pt>
                <c:pt idx="19">
                  <c:v>91.618677582737803</c:v>
                </c:pt>
                <c:pt idx="20">
                  <c:v>93.20726882585663</c:v>
                </c:pt>
                <c:pt idx="21">
                  <c:v>94.692791799130603</c:v>
                </c:pt>
                <c:pt idx="22">
                  <c:v>96.084961980770444</c:v>
                </c:pt>
                <c:pt idx="23">
                  <c:v>97.392310973009202</c:v>
                </c:pt>
                <c:pt idx="24">
                  <c:v>98.622361497073257</c:v>
                </c:pt>
                <c:pt idx="25">
                  <c:v>99.781772239131683</c:v>
                </c:pt>
                <c:pt idx="26">
                  <c:v>100.87645843800591</c:v>
                </c:pt>
                <c:pt idx="27">
                  <c:v>101.91169282572096</c:v>
                </c:pt>
                <c:pt idx="28">
                  <c:v>102.8921905567599</c:v>
                </c:pt>
                <c:pt idx="29">
                  <c:v>103.82218101272343</c:v>
                </c:pt>
                <c:pt idx="30">
                  <c:v>104.70546878923317</c:v>
                </c:pt>
                <c:pt idx="31">
                  <c:v>105.54548571988438</c:v>
                </c:pt>
                <c:pt idx="32">
                  <c:v>106.34533543728782</c:v>
                </c:pt>
                <c:pt idx="33">
                  <c:v>107.10783169102881</c:v>
                </c:pt>
                <c:pt idx="34">
                  <c:v>107.83553141970519</c:v>
                </c:pt>
                <c:pt idx="35">
                  <c:v>108.53076339624324</c:v>
                </c:pt>
                <c:pt idx="36">
                  <c:v>109.19565312268145</c:v>
                </c:pt>
                <c:pt idx="37">
                  <c:v>109.83214453508734</c:v>
                </c:pt>
                <c:pt idx="38">
                  <c:v>110.44201898548906</c:v>
                </c:pt>
                <c:pt idx="39">
                  <c:v>111.0269118912055</c:v>
                </c:pt>
                <c:pt idx="40">
                  <c:v>111.58832737927989</c:v>
                </c:pt>
                <c:pt idx="41">
                  <c:v>112.12765120214064</c:v>
                </c:pt>
                <c:pt idx="42">
                  <c:v>112.64616215799019</c:v>
                </c:pt>
                <c:pt idx="43">
                  <c:v>113.14504221406126</c:v>
                </c:pt>
                <c:pt idx="44">
                  <c:v>113.62538550143053</c:v>
                </c:pt>
                <c:pt idx="45">
                  <c:v>114.08820632546602</c:v>
                </c:pt>
                <c:pt idx="46">
                  <c:v>114.53444631533694</c:v>
                </c:pt>
                <c:pt idx="47">
                  <c:v>114.96498081863935</c:v>
                </c:pt>
                <c:pt idx="48">
                  <c:v>115.38062463251825</c:v>
                </c:pt>
                <c:pt idx="49">
                  <c:v>115.78213715023969</c:v>
                </c:pt>
                <c:pt idx="50">
                  <c:v>116.170226991609</c:v>
                </c:pt>
                <c:pt idx="51">
                  <c:v>116.54555617663499</c:v>
                </c:pt>
                <c:pt idx="52">
                  <c:v>116.90874389415457</c:v>
                </c:pt>
                <c:pt idx="53">
                  <c:v>117.26036991054659</c:v>
                </c:pt>
                <c:pt idx="54">
                  <c:v>117.60097765800771</c:v>
                </c:pt>
                <c:pt idx="55">
                  <c:v>117.93107703699134</c:v>
                </c:pt>
                <c:pt idx="56">
                  <c:v>118.25114696320604</c:v>
                </c:pt>
                <c:pt idx="57">
                  <c:v>118.56163768593063</c:v>
                </c:pt>
                <c:pt idx="58">
                  <c:v>118.86297290124732</c:v>
                </c:pt>
                <c:pt idx="59">
                  <c:v>119.15555168105078</c:v>
                </c:pt>
                <c:pt idx="60">
                  <c:v>119.43975023630168</c:v>
                </c:pt>
                <c:pt idx="61">
                  <c:v>119.71592353090674</c:v>
                </c:pt>
                <c:pt idx="62">
                  <c:v>119.98440676078302</c:v>
                </c:pt>
                <c:pt idx="63">
                  <c:v>120.24551671106474</c:v>
                </c:pt>
                <c:pt idx="64">
                  <c:v>120.49955300300708</c:v>
                </c:pt>
                <c:pt idx="65">
                  <c:v>120.74679924090557</c:v>
                </c:pt>
                <c:pt idx="66">
                  <c:v>120.98752406826155</c:v>
                </c:pt>
                <c:pt idx="67">
                  <c:v>121.22198214146253</c:v>
                </c:pt>
                <c:pt idx="68">
                  <c:v>121.45041502839669</c:v>
                </c:pt>
                <c:pt idx="69">
                  <c:v>121.67305203866745</c:v>
                </c:pt>
                <c:pt idx="70">
                  <c:v>121.89011099140632</c:v>
                </c:pt>
                <c:pt idx="71">
                  <c:v>122.10179892608815</c:v>
                </c:pt>
                <c:pt idx="72">
                  <c:v>122.30831276122505</c:v>
                </c:pt>
                <c:pt idx="73">
                  <c:v>122.50983990534374</c:v>
                </c:pt>
                <c:pt idx="74">
                  <c:v>122.70655882423115</c:v>
                </c:pt>
                <c:pt idx="75">
                  <c:v>122.89863956805698</c:v>
                </c:pt>
                <c:pt idx="76">
                  <c:v>123.08624426164566</c:v>
                </c:pt>
                <c:pt idx="77">
                  <c:v>123.26952756086888</c:v>
                </c:pt>
                <c:pt idx="78">
                  <c:v>123.44863707785851</c:v>
                </c:pt>
                <c:pt idx="79">
                  <c:v>123.62371377749758</c:v>
                </c:pt>
                <c:pt idx="80">
                  <c:v>123.79489234742725</c:v>
                </c:pt>
                <c:pt idx="81">
                  <c:v>123.96230154361086</c:v>
                </c:pt>
                <c:pt idx="82">
                  <c:v>124.12606451331868</c:v>
                </c:pt>
                <c:pt idx="83">
                  <c:v>124.2862990972357</c:v>
                </c:pt>
                <c:pt idx="84">
                  <c:v>124.44311811225035</c:v>
                </c:pt>
                <c:pt idx="85">
                  <c:v>124.59662961634996</c:v>
                </c:pt>
                <c:pt idx="86">
                  <c:v>124.74693715693027</c:v>
                </c:pt>
                <c:pt idx="87">
                  <c:v>124.89414000371802</c:v>
                </c:pt>
                <c:pt idx="88">
                  <c:v>125.03833336740745</c:v>
                </c:pt>
                <c:pt idx="89">
                  <c:v>125.17960860502298</c:v>
                </c:pt>
                <c:pt idx="90">
                  <c:v>125.31805341293853</c:v>
                </c:pt>
                <c:pt idx="91">
                  <c:v>125.45375200841053</c:v>
                </c:pt>
                <c:pt idx="92">
                  <c:v>125.58678530041443</c:v>
                </c:pt>
                <c:pt idx="93">
                  <c:v>125.71723105051252</c:v>
                </c:pt>
                <c:pt idx="94">
                  <c:v>125.84516402442549</c:v>
                </c:pt>
                <c:pt idx="95">
                  <c:v>125.97065613492836</c:v>
                </c:pt>
                <c:pt idx="96">
                  <c:v>126.09377657664469</c:v>
                </c:pt>
                <c:pt idx="97">
                  <c:v>126.21459195326982</c:v>
                </c:pt>
                <c:pt idx="98">
                  <c:v>126.33316639771485</c:v>
                </c:pt>
                <c:pt idx="99">
                  <c:v>126.44956168562661</c:v>
                </c:pt>
                <c:pt idx="100">
                  <c:v>126.56383734270574</c:v>
                </c:pt>
                <c:pt idx="101">
                  <c:v>127.60168911588471</c:v>
                </c:pt>
                <c:pt idx="102">
                  <c:v>128.47965738758032</c:v>
                </c:pt>
                <c:pt idx="103">
                  <c:v>129.23204554231688</c:v>
                </c:pt>
                <c:pt idx="104">
                  <c:v>129.88399877190875</c:v>
                </c:pt>
                <c:pt idx="105">
                  <c:v>130.45436912642498</c:v>
                </c:pt>
                <c:pt idx="106">
                  <c:v>130.95756833464841</c:v>
                </c:pt>
                <c:pt idx="107">
                  <c:v>131.40480242011722</c:v>
                </c:pt>
                <c:pt idx="108">
                  <c:v>131.80491608104265</c:v>
                </c:pt>
                <c:pt idx="109">
                  <c:v>132.16498353567604</c:v>
                </c:pt>
                <c:pt idx="110">
                  <c:v>132.4907304147246</c:v>
                </c:pt>
                <c:pt idx="111">
                  <c:v>132.78684050112361</c:v>
                </c:pt>
                <c:pt idx="112">
                  <c:v>133.05718239015604</c:v>
                </c:pt>
                <c:pt idx="113">
                  <c:v>133.30497944342983</c:v>
                </c:pt>
                <c:pt idx="114">
                  <c:v>133.53293892549215</c:v>
                </c:pt>
                <c:pt idx="115">
                  <c:v>133.74335131972936</c:v>
                </c:pt>
                <c:pt idx="116">
                  <c:v>133.93816755983485</c:v>
                </c:pt>
                <c:pt idx="117">
                  <c:v>134.11905970138585</c:v>
                </c:pt>
                <c:pt idx="118">
                  <c:v>134.28746903314402</c:v>
                </c:pt>
                <c:pt idx="119">
                  <c:v>134.44464456051176</c:v>
                </c:pt>
                <c:pt idx="120">
                  <c:v>134.59167403639461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Sc2ON'!$E$69:$E$189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Sc2ON'!$H$69:$H$189</c:f>
              <c:numCache>
                <c:formatCode>0.00</c:formatCode>
                <c:ptCount val="121"/>
                <c:pt idx="0">
                  <c:v>0</c:v>
                </c:pt>
                <c:pt idx="1">
                  <c:v>14.287160793843661</c:v>
                </c:pt>
                <c:pt idx="2">
                  <c:v>25.9470393527032</c:v>
                </c:pt>
                <c:pt idx="3">
                  <c:v>35.643314247221284</c:v>
                </c:pt>
                <c:pt idx="4">
                  <c:v>43.833488661074867</c:v>
                </c:pt>
                <c:pt idx="5">
                  <c:v>50.843182473335254</c:v>
                </c:pt>
                <c:pt idx="6">
                  <c:v>56.910459801021773</c:v>
                </c:pt>
                <c:pt idx="7">
                  <c:v>62.213403880070544</c:v>
                </c:pt>
                <c:pt idx="8">
                  <c:v>66.887888125148152</c:v>
                </c:pt>
                <c:pt idx="9">
                  <c:v>71.039382412172742</c:v>
                </c:pt>
                <c:pt idx="10">
                  <c:v>74.751006569188391</c:v>
                </c:pt>
                <c:pt idx="11">
                  <c:v>78.089152747031605</c:v>
                </c:pt>
                <c:pt idx="12">
                  <c:v>81.107491856677527</c:v>
                </c:pt>
                <c:pt idx="13">
                  <c:v>83.849881148290365</c:v>
                </c:pt>
                <c:pt idx="14">
                  <c:v>86.352509179926557</c:v>
                </c:pt>
                <c:pt idx="15">
                  <c:v>88.645501759088631</c:v>
                </c:pt>
                <c:pt idx="16">
                  <c:v>90.754140537063847</c:v>
                </c:pt>
                <c:pt idx="17">
                  <c:v>92.699799041582935</c:v>
                </c:pt>
                <c:pt idx="18">
                  <c:v>94.500669742521211</c:v>
                </c:pt>
                <c:pt idx="19">
                  <c:v>96.172334624766833</c:v>
                </c:pt>
                <c:pt idx="20">
                  <c:v>97.728217204598977</c:v>
                </c:pt>
                <c:pt idx="21">
                  <c:v>99.179943767572638</c:v>
                </c:pt>
                <c:pt idx="22">
                  <c:v>100.53763440860216</c:v>
                </c:pt>
                <c:pt idx="23">
                  <c:v>101.81013928974777</c:v>
                </c:pt>
                <c:pt idx="24">
                  <c:v>103.0052317800219</c:v>
                </c:pt>
                <c:pt idx="25">
                  <c:v>104.12976738694061</c:v>
                </c:pt>
                <c:pt idx="26">
                  <c:v>105.18981534579655</c:v>
                </c:pt>
                <c:pt idx="27">
                  <c:v>106.19076820158324</c:v>
                </c:pt>
                <c:pt idx="28">
                  <c:v>107.13743356112377</c:v>
                </c:pt>
                <c:pt idx="29">
                  <c:v>108.03411131059245</c:v>
                </c:pt>
                <c:pt idx="30">
                  <c:v>108.8846589155263</c:v>
                </c:pt>
                <c:pt idx="31">
                  <c:v>109.69254689537566</c:v>
                </c:pt>
                <c:pt idx="32">
                  <c:v>110.4609061552011</c:v>
                </c:pt>
                <c:pt idx="33">
                  <c:v>111.19256853567677</c:v>
                </c:pt>
                <c:pt idx="34">
                  <c:v>111.89010168859035</c:v>
                </c:pt>
                <c:pt idx="35">
                  <c:v>112.55583918315253</c:v>
                </c:pt>
                <c:pt idx="36">
                  <c:v>113.19190658703984</c:v>
                </c:pt>
                <c:pt idx="37">
                  <c:v>113.8002441363676</c:v>
                </c:pt>
                <c:pt idx="38">
                  <c:v>114.38262650396793</c:v>
                </c:pt>
                <c:pt idx="39">
                  <c:v>114.9406800902331</c:v>
                </c:pt>
                <c:pt idx="40">
                  <c:v>115.47589819134136</c:v>
                </c:pt>
                <c:pt idx="41">
                  <c:v>115.98965434277007</c:v>
                </c:pt>
                <c:pt idx="42">
                  <c:v>116.48321408915795</c:v>
                </c:pt>
                <c:pt idx="43">
                  <c:v>116.95774539285991</c:v>
                </c:pt>
                <c:pt idx="44">
                  <c:v>117.41432786141161</c:v>
                </c:pt>
                <c:pt idx="45">
                  <c:v>117.8539609473606</c:v>
                </c:pt>
                <c:pt idx="46">
                  <c:v>118.27757125154895</c:v>
                </c:pt>
                <c:pt idx="47">
                  <c:v>118.6860190421648</c:v>
                </c:pt>
                <c:pt idx="48">
                  <c:v>119.08010408608199</c:v>
                </c:pt>
                <c:pt idx="49">
                  <c:v>119.46057087566521</c:v>
                </c:pt>
                <c:pt idx="50">
                  <c:v>119.82811332291597</c:v>
                </c:pt>
                <c:pt idx="51">
                  <c:v>120.183378983232</c:v>
                </c:pt>
                <c:pt idx="52">
                  <c:v>120.52697286286879</c:v>
                </c:pt>
                <c:pt idx="53">
                  <c:v>120.85946085719826</c:v>
                </c:pt>
                <c:pt idx="54">
                  <c:v>121.181372860869</c:v>
                </c:pt>
                <c:pt idx="55">
                  <c:v>121.49320558582254</c:v>
                </c:pt>
                <c:pt idx="56">
                  <c:v>121.79542511868794</c:v>
                </c:pt>
                <c:pt idx="57">
                  <c:v>122.08846924524863</c:v>
                </c:pt>
                <c:pt idx="58">
                  <c:v>122.37274956636161</c:v>
                </c:pt>
                <c:pt idx="59">
                  <c:v>122.64865342683716</c:v>
                </c:pt>
                <c:pt idx="60">
                  <c:v>122.91654567628781</c:v>
                </c:pt>
                <c:pt idx="61">
                  <c:v>123.17677027877954</c:v>
                </c:pt>
                <c:pt idx="62">
                  <c:v>123.42965178621816</c:v>
                </c:pt>
                <c:pt idx="63">
                  <c:v>123.6754966887417</c:v>
                </c:pt>
                <c:pt idx="64">
                  <c:v>123.9145946539327</c:v>
                </c:pt>
                <c:pt idx="65">
                  <c:v>124.14721966538524</c:v>
                </c:pt>
                <c:pt idx="66">
                  <c:v>124.37363107003578</c:v>
                </c:pt>
                <c:pt idx="67">
                  <c:v>124.59407454267487</c:v>
                </c:pt>
                <c:pt idx="68">
                  <c:v>124.80878297518079</c:v>
                </c:pt>
                <c:pt idx="69">
                  <c:v>125.01797729724176</c:v>
                </c:pt>
                <c:pt idx="70">
                  <c:v>125.22186723464678</c:v>
                </c:pt>
                <c:pt idx="71">
                  <c:v>125.42065201061645</c:v>
                </c:pt>
                <c:pt idx="72">
                  <c:v>125.61452099510359</c:v>
                </c:pt>
                <c:pt idx="73">
                  <c:v>125.80365430651227</c:v>
                </c:pt>
                <c:pt idx="74">
                  <c:v>125.98822336985374</c:v>
                </c:pt>
                <c:pt idx="75">
                  <c:v>126.16839143497543</c:v>
                </c:pt>
                <c:pt idx="76">
                  <c:v>126.34431405815542</c:v>
                </c:pt>
                <c:pt idx="77">
                  <c:v>126.51613955004889</c:v>
                </c:pt>
                <c:pt idx="78">
                  <c:v>126.68400939269762</c:v>
                </c:pt>
                <c:pt idx="79">
                  <c:v>126.84805862806681</c:v>
                </c:pt>
                <c:pt idx="80">
                  <c:v>127.00841622035195</c:v>
                </c:pt>
                <c:pt idx="81">
                  <c:v>127.16520539409854</c:v>
                </c:pt>
                <c:pt idx="82">
                  <c:v>127.31854394999777</c:v>
                </c:pt>
                <c:pt idx="83">
                  <c:v>127.4685445600592</c:v>
                </c:pt>
                <c:pt idx="84">
                  <c:v>127.61531504371419</c:v>
                </c:pt>
                <c:pt idx="85">
                  <c:v>127.75895862627294</c:v>
                </c:pt>
                <c:pt idx="86">
                  <c:v>127.8995741810363</c:v>
                </c:pt>
                <c:pt idx="87">
                  <c:v>128.03725645625599</c:v>
                </c:pt>
                <c:pt idx="88">
                  <c:v>128.17209628803829</c:v>
                </c:pt>
                <c:pt idx="89">
                  <c:v>128.30418080019615</c:v>
                </c:pt>
                <c:pt idx="90">
                  <c:v>128.43359359197379</c:v>
                </c:pt>
                <c:pt idx="91">
                  <c:v>128.56041491449398</c:v>
                </c:pt>
                <c:pt idx="92">
                  <c:v>128.68472183671039</c:v>
                </c:pt>
                <c:pt idx="93">
                  <c:v>128.80658840158623</c:v>
                </c:pt>
                <c:pt idx="94">
                  <c:v>128.92608577316381</c:v>
                </c:pt>
                <c:pt idx="95">
                  <c:v>129.0432823751396</c:v>
                </c:pt>
                <c:pt idx="96">
                  <c:v>129.15824402151111</c:v>
                </c:pt>
                <c:pt idx="97">
                  <c:v>129.27103403982014</c:v>
                </c:pt>
                <c:pt idx="98">
                  <c:v>129.38171338747708</c:v>
                </c:pt>
                <c:pt idx="99">
                  <c:v>129.49034076161519</c:v>
                </c:pt>
                <c:pt idx="100">
                  <c:v>129.59697270289135</c:v>
                </c:pt>
                <c:pt idx="101">
                  <c:v>130.56462195901611</c:v>
                </c:pt>
                <c:pt idx="102">
                  <c:v>131.38210372761412</c:v>
                </c:pt>
                <c:pt idx="103">
                  <c:v>132.08185719634781</c:v>
                </c:pt>
                <c:pt idx="104">
                  <c:v>132.68760579274027</c:v>
                </c:pt>
                <c:pt idx="105">
                  <c:v>133.21710012840202</c:v>
                </c:pt>
                <c:pt idx="106">
                  <c:v>133.68388640185697</c:v>
                </c:pt>
                <c:pt idx="107">
                  <c:v>134.09848162973233</c:v>
                </c:pt>
                <c:pt idx="108">
                  <c:v>134.46917554374298</c:v>
                </c:pt>
                <c:pt idx="109">
                  <c:v>134.80259055894123</c:v>
                </c:pt>
                <c:pt idx="110">
                  <c:v>135.10408089009746</c:v>
                </c:pt>
                <c:pt idx="111">
                  <c:v>135.37802225917872</c:v>
                </c:pt>
                <c:pt idx="112">
                  <c:v>135.62802565581362</c:v>
                </c:pt>
                <c:pt idx="113">
                  <c:v>135.85709740618563</c:v>
                </c:pt>
                <c:pt idx="114">
                  <c:v>136.06776065189089</c:v>
                </c:pt>
                <c:pt idx="115">
                  <c:v>136.2621486734962</c:v>
                </c:pt>
                <c:pt idx="116">
                  <c:v>136.44207738883352</c:v>
                </c:pt>
                <c:pt idx="117">
                  <c:v>136.60910225333123</c:v>
                </c:pt>
                <c:pt idx="118">
                  <c:v>136.76456334205682</c:v>
                </c:pt>
                <c:pt idx="119">
                  <c:v>136.90962138144249</c:v>
                </c:pt>
                <c:pt idx="120">
                  <c:v>137.0452867817506</c:v>
                </c:pt>
              </c:numCache>
            </c:numRef>
          </c:yVal>
          <c:smooth val="0"/>
        </c:ser>
        <c:ser>
          <c:idx val="4"/>
          <c:order val="4"/>
          <c:tx>
            <c:v>Limit</c:v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'Raw data Sc1ON Sc2ON'!$A$87:$A$88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Sc2ON'!$B$87:$B$88</c:f>
              <c:numCache>
                <c:formatCode>General</c:formatCode>
                <c:ptCount val="2"/>
                <c:pt idx="0">
                  <c:v>140.1</c:v>
                </c:pt>
                <c:pt idx="1">
                  <c:v>140.1</c:v>
                </c:pt>
              </c:numCache>
            </c:numRef>
          </c:yVal>
          <c:smooth val="0"/>
        </c:ser>
        <c:ser>
          <c:idx val="5"/>
          <c:order val="5"/>
          <c:tx>
            <c:v>Limit (-10%)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Sc2ON'!$A$90:$A$91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Sc2ON'!$B$90:$B$91</c:f>
              <c:numCache>
                <c:formatCode>General</c:formatCode>
                <c:ptCount val="2"/>
                <c:pt idx="0">
                  <c:v>139</c:v>
                </c:pt>
                <c:pt idx="1">
                  <c:v>139</c:v>
                </c:pt>
              </c:numCache>
            </c:numRef>
          </c:yVal>
          <c:smooth val="0"/>
        </c:ser>
        <c:ser>
          <c:idx val="6"/>
          <c:order val="6"/>
          <c:tx>
            <c:v>Limit (+10%)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Sc2ON'!$A$93:$A$94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Sc2ON'!$B$93:$B$94</c:f>
              <c:numCache>
                <c:formatCode>General</c:formatCode>
                <c:ptCount val="2"/>
                <c:pt idx="0">
                  <c:v>141.1</c:v>
                </c:pt>
                <c:pt idx="1">
                  <c:v>141.1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8992"/>
        <c:axId val="163990912"/>
      </c:scatterChart>
      <c:valAx>
        <c:axId val="163988992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3990912"/>
        <c:crosses val="autoZero"/>
        <c:crossBetween val="midCat"/>
        <c:majorUnit val="10"/>
      </c:valAx>
      <c:valAx>
        <c:axId val="16399091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398899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Comparison!$B$43:$B$173</c:f>
              <c:numCache>
                <c:formatCode>0.00</c:formatCode>
                <c:ptCount val="131"/>
                <c:pt idx="0">
                  <c:v>0</c:v>
                </c:pt>
                <c:pt idx="1">
                  <c:v>14.096336773932403</c:v>
                </c:pt>
                <c:pt idx="2">
                  <c:v>25.601911413343139</c:v>
                </c:pt>
                <c:pt idx="3">
                  <c:v>35.170846658811655</c:v>
                </c:pt>
                <c:pt idx="4">
                  <c:v>43.254153081819595</c:v>
                </c:pt>
                <c:pt idx="5">
                  <c:v>50.172885751332664</c:v>
                </c:pt>
                <c:pt idx="6">
                  <c:v>56.161806208842904</c:v>
                </c:pt>
                <c:pt idx="7">
                  <c:v>61.39654955295304</c:v>
                </c:pt>
                <c:pt idx="8">
                  <c:v>66.01113612131266</c:v>
                </c:pt>
                <c:pt idx="9">
                  <c:v>70.109607426462375</c:v>
                </c:pt>
                <c:pt idx="10">
                  <c:v>73.773964622391702</c:v>
                </c:pt>
                <c:pt idx="11">
                  <c:v>77.069711296650254</c:v>
                </c:pt>
                <c:pt idx="12">
                  <c:v>80.049803658653403</c:v>
                </c:pt>
                <c:pt idx="13">
                  <c:v>82.757517594369816</c:v>
                </c:pt>
                <c:pt idx="14">
                  <c:v>85.228563936718842</c:v>
                </c:pt>
                <c:pt idx="15">
                  <c:v>87.492672305502055</c:v>
                </c:pt>
                <c:pt idx="16">
                  <c:v>89.574793023068906</c:v>
                </c:pt>
                <c:pt idx="17">
                  <c:v>91.496020400278212</c:v>
                </c:pt>
                <c:pt idx="18">
                  <c:v>93.274309947176562</c:v>
                </c:pt>
                <c:pt idx="19">
                  <c:v>94.92504124524784</c:v>
                </c:pt>
                <c:pt idx="20">
                  <c:v>96.461463887542422</c:v>
                </c:pt>
                <c:pt idx="21">
                  <c:v>97.895053878589124</c:v>
                </c:pt>
                <c:pt idx="22">
                  <c:v>99.235800790104292</c:v>
                </c:pt>
                <c:pt idx="23">
                  <c:v>100.49244087572926</c:v>
                </c:pt>
                <c:pt idx="24">
                  <c:v>101.67264764916978</c:v>
                </c:pt>
                <c:pt idx="25">
                  <c:v>102.78318871377134</c:v>
                </c:pt>
                <c:pt idx="26">
                  <c:v>103.83005561607708</c:v>
                </c:pt>
                <c:pt idx="27">
                  <c:v>104.81857198595398</c:v>
                </c:pt>
                <c:pt idx="28">
                  <c:v>105.75348408437722</c:v>
                </c:pt>
                <c:pt idx="29">
                  <c:v>106.63903700966159</c:v>
                </c:pt>
                <c:pt idx="30">
                  <c:v>107.47903914407695</c:v>
                </c:pt>
                <c:pt idx="31">
                  <c:v>108.27691690486938</c:v>
                </c:pt>
                <c:pt idx="32">
                  <c:v>109.03576145981118</c:v>
                </c:pt>
                <c:pt idx="33">
                  <c:v>109.75836875029847</c:v>
                </c:pt>
                <c:pt idx="34">
                  <c:v>110.44727391446297</c:v>
                </c:pt>
                <c:pt idx="35">
                  <c:v>111.10478100360056</c:v>
                </c:pt>
                <c:pt idx="36">
                  <c:v>111.73298872599261</c:v>
                </c:pt>
                <c:pt idx="37">
                  <c:v>112.33381282420123</c:v>
                </c:pt>
                <c:pt idx="38">
                  <c:v>112.9090055884988</c:v>
                </c:pt>
                <c:pt idx="39">
                  <c:v>113.46017292510757</c:v>
                </c:pt>
                <c:pt idx="40">
                  <c:v>113.98878932940551</c:v>
                </c:pt>
                <c:pt idx="41">
                  <c:v>114.49621105809712</c:v>
                </c:pt>
                <c:pt idx="42">
                  <c:v>114.98368774812312</c:v>
                </c:pt>
                <c:pt idx="43">
                  <c:v>115.45237269187774</c:v>
                </c:pt>
                <c:pt idx="44">
                  <c:v>115.9033319465981</c:v>
                </c:pt>
                <c:pt idx="45">
                  <c:v>116.33755242938274</c:v>
                </c:pt>
                <c:pt idx="46">
                  <c:v>116.7559491272184</c:v>
                </c:pt>
                <c:pt idx="47">
                  <c:v>117.15937153287285</c:v>
                </c:pt>
                <c:pt idx="48">
                  <c:v>117.54860940191978</c:v>
                </c:pt>
                <c:pt idx="49">
                  <c:v>117.92439791299542</c:v>
                </c:pt>
                <c:pt idx="50">
                  <c:v>118.2874223022316</c:v>
                </c:pt>
                <c:pt idx="51">
                  <c:v>118.63832203333223</c:v>
                </c:pt>
                <c:pt idx="52">
                  <c:v>118.97769455668343</c:v>
                </c:pt>
                <c:pt idx="53">
                  <c:v>119.30609870398501</c:v>
                </c:pt>
                <c:pt idx="54">
                  <c:v>119.62405775897714</c:v>
                </c:pt>
                <c:pt idx="55">
                  <c:v>119.93206223975457</c:v>
                </c:pt>
                <c:pt idx="56">
                  <c:v>120.23057242378472</c:v>
                </c:pt>
                <c:pt idx="57">
                  <c:v>120.52002064296772</c:v>
                </c:pt>
                <c:pt idx="58">
                  <c:v>120.80081337280583</c:v>
                </c:pt>
                <c:pt idx="59">
                  <c:v>121.07333313691406</c:v>
                </c:pt>
                <c:pt idx="60">
                  <c:v>121.33794024563745</c:v>
                </c:pt>
                <c:pt idx="61">
                  <c:v>121.59497438539253</c:v>
                </c:pt>
                <c:pt idx="62">
                  <c:v>121.84475607347422</c:v>
                </c:pt>
                <c:pt idx="63">
                  <c:v>122.08758799143041</c:v>
                </c:pt>
                <c:pt idx="64">
                  <c:v>122.32375620866607</c:v>
                </c:pt>
                <c:pt idx="65">
                  <c:v>122.55353130667821</c:v>
                </c:pt>
                <c:pt idx="66">
                  <c:v>122.77716941321012</c:v>
                </c:pt>
                <c:pt idx="67">
                  <c:v>122.99491315463483</c:v>
                </c:pt>
                <c:pt idx="68">
                  <c:v>123.20699253401317</c:v>
                </c:pt>
                <c:pt idx="69">
                  <c:v>123.41362574150638</c:v>
                </c:pt>
                <c:pt idx="70">
                  <c:v>123.61501990314646</c:v>
                </c:pt>
                <c:pt idx="71">
                  <c:v>123.81137177336572</c:v>
                </c:pt>
                <c:pt idx="72">
                  <c:v>124.00286837615292</c:v>
                </c:pt>
                <c:pt idx="73">
                  <c:v>124.18968759922817</c:v>
                </c:pt>
                <c:pt idx="74">
                  <c:v>124.37199874520402</c:v>
                </c:pt>
                <c:pt idx="75">
                  <c:v>124.54996304332276</c:v>
                </c:pt>
                <c:pt idx="76">
                  <c:v>124.72373412502063</c:v>
                </c:pt>
                <c:pt idx="77">
                  <c:v>124.89345846626766</c:v>
                </c:pt>
                <c:pt idx="78">
                  <c:v>125.05927579936007</c:v>
                </c:pt>
                <c:pt idx="79">
                  <c:v>125.22131949659772</c:v>
                </c:pt>
                <c:pt idx="80">
                  <c:v>125.37971692806192</c:v>
                </c:pt>
                <c:pt idx="81">
                  <c:v>125.53458979550967</c:v>
                </c:pt>
                <c:pt idx="82">
                  <c:v>125.68605444422438</c:v>
                </c:pt>
                <c:pt idx="83">
                  <c:v>125.83422215450253</c:v>
                </c:pt>
                <c:pt idx="84">
                  <c:v>125.97919941431063</c:v>
                </c:pt>
                <c:pt idx="85">
                  <c:v>126.12108817451696</c:v>
                </c:pt>
                <c:pt idx="86">
                  <c:v>126.25998608798297</c:v>
                </c:pt>
                <c:pt idx="87">
                  <c:v>126.39598673369349</c:v>
                </c:pt>
                <c:pt idx="88">
                  <c:v>126.52917982700606</c:v>
                </c:pt>
                <c:pt idx="89">
                  <c:v>126.65965141701233</c:v>
                </c:pt>
                <c:pt idx="90">
                  <c:v>126.78748407192413</c:v>
                </c:pt>
                <c:pt idx="91">
                  <c:v>126.91275705332292</c:v>
                </c:pt>
                <c:pt idx="92">
                  <c:v>127.03554648004599</c:v>
                </c:pt>
                <c:pt idx="93">
                  <c:v>127.15592548242084</c:v>
                </c:pt>
                <c:pt idx="94">
                  <c:v>127.27396434750491</c:v>
                </c:pt>
                <c:pt idx="95">
                  <c:v>127.38973065593656</c:v>
                </c:pt>
                <c:pt idx="96">
                  <c:v>127.50328941095708</c:v>
                </c:pt>
                <c:pt idx="97">
                  <c:v>127.61470316012164</c:v>
                </c:pt>
                <c:pt idx="98">
                  <c:v>127.72403211017759</c:v>
                </c:pt>
                <c:pt idx="99">
                  <c:v>127.83133423555365</c:v>
                </c:pt>
                <c:pt idx="100">
                  <c:v>127.93666538087105</c:v>
                </c:pt>
                <c:pt idx="101">
                  <c:v>128.89251526723979</c:v>
                </c:pt>
                <c:pt idx="102">
                  <c:v>129.70003569156282</c:v>
                </c:pt>
                <c:pt idx="103">
                  <c:v>130.39126740686336</c:v>
                </c:pt>
                <c:pt idx="104">
                  <c:v>130.98964280436854</c:v>
                </c:pt>
                <c:pt idx="105">
                  <c:v>131.51269495600508</c:v>
                </c:pt>
                <c:pt idx="106">
                  <c:v>131.97380419464477</c:v>
                </c:pt>
                <c:pt idx="107">
                  <c:v>132.38335886226676</c:v>
                </c:pt>
                <c:pt idx="108">
                  <c:v>132.74954733643227</c:v>
                </c:pt>
                <c:pt idx="109">
                  <c:v>133.07891111312236</c:v>
                </c:pt>
                <c:pt idx="110">
                  <c:v>133.37673902011664</c:v>
                </c:pt>
                <c:pt idx="111">
                  <c:v>133.64735336848167</c:v>
                </c:pt>
                <c:pt idx="112">
                  <c:v>133.89432109121734</c:v>
                </c:pt>
                <c:pt idx="113">
                  <c:v>134.12061185020221</c:v>
                </c:pt>
                <c:pt idx="114">
                  <c:v>134.32871802701681</c:v>
                </c:pt>
                <c:pt idx="115">
                  <c:v>134.52074690399488</c:v>
                </c:pt>
                <c:pt idx="116">
                  <c:v>134.69849227542193</c:v>
                </c:pt>
                <c:pt idx="117">
                  <c:v>134.86349065196032</c:v>
                </c:pt>
                <c:pt idx="118">
                  <c:v>135.01706579156888</c:v>
                </c:pt>
                <c:pt idx="119">
                  <c:v>135.16036429092418</c:v>
                </c:pt>
                <c:pt idx="120">
                  <c:v>135.29438426324614</c:v>
                </c:pt>
                <c:pt idx="121">
                  <c:v>135.41999862017926</c:v>
                </c:pt>
                <c:pt idx="122">
                  <c:v>135.53797410621439</c:v>
                </c:pt>
                <c:pt idx="123">
                  <c:v>135.6489869630137</c:v>
                </c:pt>
                <c:pt idx="124">
                  <c:v>135.75363589981714</c:v>
                </c:pt>
                <c:pt idx="125">
                  <c:v>135.85245289538068</c:v>
                </c:pt>
                <c:pt idx="126">
                  <c:v>135.9459122429395</c:v>
                </c:pt>
                <c:pt idx="127">
                  <c:v>136.03443816280532</c:v>
                </c:pt>
                <c:pt idx="128">
                  <c:v>136.11841124042772</c:v>
                </c:pt>
                <c:pt idx="129">
                  <c:v>136.19817389603944</c:v>
                </c:pt>
                <c:pt idx="130">
                  <c:v>136.27403505167752</c:v>
                </c:pt>
              </c:numCache>
            </c:numRef>
          </c:xVal>
          <c:yVal>
            <c:numRef>
              <c:f>Comparison!$F$43:$F$173</c:f>
              <c:numCache>
                <c:formatCode>0.00</c:formatCode>
                <c:ptCount val="131"/>
                <c:pt idx="0">
                  <c:v>0</c:v>
                </c:pt>
                <c:pt idx="1">
                  <c:v>13.536231884057971</c:v>
                </c:pt>
                <c:pt idx="2">
                  <c:v>24.687224669603523</c:v>
                </c:pt>
                <c:pt idx="3">
                  <c:v>34.032388663967609</c:v>
                </c:pt>
                <c:pt idx="4">
                  <c:v>41.977528089887642</c:v>
                </c:pt>
                <c:pt idx="5">
                  <c:v>48.815331010452965</c:v>
                </c:pt>
                <c:pt idx="6">
                  <c:v>54.762214983713349</c:v>
                </c:pt>
                <c:pt idx="7">
                  <c:v>59.981651376146779</c:v>
                </c:pt>
                <c:pt idx="8">
                  <c:v>64.599423631123912</c:v>
                </c:pt>
                <c:pt idx="9">
                  <c:v>68.713896457765657</c:v>
                </c:pt>
                <c:pt idx="10">
                  <c:v>72.403100775193792</c:v>
                </c:pt>
                <c:pt idx="11">
                  <c:v>75.729729729729726</c:v>
                </c:pt>
                <c:pt idx="12">
                  <c:v>78.744730679156902</c:v>
                </c:pt>
                <c:pt idx="13">
                  <c:v>81.489932885906029</c:v>
                </c:pt>
                <c:pt idx="14">
                  <c:v>83.999999999999986</c:v>
                </c:pt>
                <c:pt idx="15">
                  <c:v>86.303901437371664</c:v>
                </c:pt>
                <c:pt idx="16">
                  <c:v>88.42603550295857</c:v>
                </c:pt>
                <c:pt idx="17">
                  <c:v>90.387096774193537</c:v>
                </c:pt>
                <c:pt idx="18">
                  <c:v>92.204753199268723</c:v>
                </c:pt>
                <c:pt idx="19">
                  <c:v>93.894179894179899</c:v>
                </c:pt>
                <c:pt idx="20">
                  <c:v>95.468483816013631</c:v>
                </c:pt>
                <c:pt idx="21">
                  <c:v>96.939044481054353</c:v>
                </c:pt>
                <c:pt idx="22">
                  <c:v>98.315789473684205</c:v>
                </c:pt>
                <c:pt idx="23">
                  <c:v>99.607418856259642</c:v>
                </c:pt>
                <c:pt idx="24">
                  <c:v>100.82158920539729</c:v>
                </c:pt>
                <c:pt idx="25">
                  <c:v>101.96506550218341</c:v>
                </c:pt>
                <c:pt idx="26">
                  <c:v>103.04384724186704</c:v>
                </c:pt>
                <c:pt idx="27">
                  <c:v>104.06327372764785</c:v>
                </c:pt>
                <c:pt idx="28">
                  <c:v>105.02811244979918</c:v>
                </c:pt>
                <c:pt idx="29">
                  <c:v>105.94263363754888</c:v>
                </c:pt>
                <c:pt idx="30">
                  <c:v>106.81067344345615</c:v>
                </c:pt>
                <c:pt idx="31">
                  <c:v>107.63568773234199</c:v>
                </c:pt>
                <c:pt idx="32">
                  <c:v>108.42079806529624</c:v>
                </c:pt>
                <c:pt idx="33">
                  <c:v>109.16883116883118</c:v>
                </c:pt>
                <c:pt idx="34">
                  <c:v>109.88235294117646</c:v>
                </c:pt>
                <c:pt idx="35">
                  <c:v>110.56369785794814</c:v>
                </c:pt>
                <c:pt idx="36">
                  <c:v>111.21499448732082</c:v>
                </c:pt>
                <c:pt idx="37">
                  <c:v>111.83818770226536</c:v>
                </c:pt>
                <c:pt idx="38">
                  <c:v>112.43505807814149</c:v>
                </c:pt>
                <c:pt idx="39">
                  <c:v>113.00723888314373</c:v>
                </c:pt>
                <c:pt idx="40">
                  <c:v>113.55623100303951</c:v>
                </c:pt>
                <c:pt idx="41">
                  <c:v>114.08341608738827</c:v>
                </c:pt>
                <c:pt idx="42">
                  <c:v>114.5900681596884</c:v>
                </c:pt>
                <c:pt idx="43">
                  <c:v>115.07736389684814</c:v>
                </c:pt>
                <c:pt idx="44">
                  <c:v>115.54639175257731</c:v>
                </c:pt>
                <c:pt idx="45">
                  <c:v>115.99816007359705</c:v>
                </c:pt>
                <c:pt idx="46">
                  <c:v>116.43360433604335</c:v>
                </c:pt>
                <c:pt idx="47">
                  <c:v>116.85359361135758</c:v>
                </c:pt>
                <c:pt idx="48">
                  <c:v>117.25893635571053</c:v>
                </c:pt>
                <c:pt idx="49">
                  <c:v>117.6503856041131</c:v>
                </c:pt>
                <c:pt idx="50">
                  <c:v>118.02864363942713</c:v>
                </c:pt>
                <c:pt idx="51">
                  <c:v>118.39436619718309</c:v>
                </c:pt>
                <c:pt idx="52">
                  <c:v>118.7481662591687</c:v>
                </c:pt>
                <c:pt idx="53">
                  <c:v>119.09061748195668</c:v>
                </c:pt>
                <c:pt idx="54">
                  <c:v>119.42225730071033</c:v>
                </c:pt>
                <c:pt idx="55">
                  <c:v>119.74358974358975</c:v>
                </c:pt>
                <c:pt idx="56">
                  <c:v>120.05508798775823</c:v>
                </c:pt>
                <c:pt idx="57">
                  <c:v>120.3571966842502</c:v>
                </c:pt>
                <c:pt idx="58">
                  <c:v>120.65033407572383</c:v>
                </c:pt>
                <c:pt idx="59">
                  <c:v>120.93489392831017</c:v>
                </c:pt>
                <c:pt idx="60">
                  <c:v>121.21124729632301</c:v>
                </c:pt>
                <c:pt idx="61">
                  <c:v>121.47974413646057</c:v>
                </c:pt>
                <c:pt idx="62">
                  <c:v>121.74071478626489</c:v>
                </c:pt>
                <c:pt idx="63">
                  <c:v>121.99447131997236</c:v>
                </c:pt>
                <c:pt idx="64">
                  <c:v>122.24130879345604</c:v>
                </c:pt>
                <c:pt idx="65">
                  <c:v>122.4815063887021</c:v>
                </c:pt>
                <c:pt idx="66">
                  <c:v>122.7153284671533</c:v>
                </c:pt>
                <c:pt idx="67">
                  <c:v>122.94302554027504</c:v>
                </c:pt>
                <c:pt idx="68">
                  <c:v>123.16483516483517</c:v>
                </c:pt>
                <c:pt idx="69">
                  <c:v>123.38098276962349</c:v>
                </c:pt>
                <c:pt idx="70">
                  <c:v>123.59168241965975</c:v>
                </c:pt>
                <c:pt idx="71">
                  <c:v>123.79713752333542</c:v>
                </c:pt>
                <c:pt idx="72">
                  <c:v>123.99754148740011</c:v>
                </c:pt>
                <c:pt idx="73">
                  <c:v>124.19307832422587</c:v>
                </c:pt>
                <c:pt idx="74">
                  <c:v>124.38392321535693</c:v>
                </c:pt>
                <c:pt idx="75">
                  <c:v>124.57024303497333</c:v>
                </c:pt>
                <c:pt idx="76">
                  <c:v>124.75219683655537</c:v>
                </c:pt>
                <c:pt idx="77">
                  <c:v>124.92993630573248</c:v>
                </c:pt>
                <c:pt idx="78">
                  <c:v>125.10360618202633</c:v>
                </c:pt>
                <c:pt idx="79">
                  <c:v>125.27334465195247</c:v>
                </c:pt>
                <c:pt idx="80">
                  <c:v>125.43928371572468</c:v>
                </c:pt>
                <c:pt idx="81">
                  <c:v>125.6015495296071</c:v>
                </c:pt>
                <c:pt idx="82">
                  <c:v>125.76026272577997</c:v>
                </c:pt>
                <c:pt idx="83">
                  <c:v>125.91553871142393</c:v>
                </c:pt>
                <c:pt idx="84">
                  <c:v>126.06748794858062</c:v>
                </c:pt>
                <c:pt idx="85">
                  <c:v>126.21621621621622</c:v>
                </c:pt>
                <c:pt idx="86">
                  <c:v>126.36182485579445</c:v>
                </c:pt>
                <c:pt idx="87">
                  <c:v>126.50441100155682</c:v>
                </c:pt>
                <c:pt idx="88">
                  <c:v>126.64406779661017</c:v>
                </c:pt>
                <c:pt idx="89">
                  <c:v>126.78088459583122</c:v>
                </c:pt>
                <c:pt idx="90">
                  <c:v>126.91494715651737</c:v>
                </c:pt>
                <c:pt idx="91">
                  <c:v>127.04633781763827</c:v>
                </c:pt>
                <c:pt idx="92">
                  <c:v>127.17513566847558</c:v>
                </c:pt>
                <c:pt idx="93">
                  <c:v>127.30141670737665</c:v>
                </c:pt>
                <c:pt idx="94">
                  <c:v>127.42525399129173</c:v>
                </c:pt>
                <c:pt idx="95">
                  <c:v>127.546717776713</c:v>
                </c:pt>
                <c:pt idx="96">
                  <c:v>127.66587565258661</c:v>
                </c:pt>
                <c:pt idx="97">
                  <c:v>127.78279266572638</c:v>
                </c:pt>
                <c:pt idx="98">
                  <c:v>127.89753143921752</c:v>
                </c:pt>
                <c:pt idx="99">
                  <c:v>128.01015228426397</c:v>
                </c:pt>
                <c:pt idx="100">
                  <c:v>128.12071330589851</c:v>
                </c:pt>
                <c:pt idx="101">
                  <c:v>129.12442396313364</c:v>
                </c:pt>
                <c:pt idx="102">
                  <c:v>129.97294163123308</c:v>
                </c:pt>
                <c:pt idx="103">
                  <c:v>130.69967707212058</c:v>
                </c:pt>
                <c:pt idx="104">
                  <c:v>131.32909273518581</c:v>
                </c:pt>
                <c:pt idx="105">
                  <c:v>131.87951051145279</c:v>
                </c:pt>
                <c:pt idx="106">
                  <c:v>132.36492471213464</c:v>
                </c:pt>
                <c:pt idx="107">
                  <c:v>132.7962085308057</c:v>
                </c:pt>
                <c:pt idx="108">
                  <c:v>133.18193820966465</c:v>
                </c:pt>
                <c:pt idx="109">
                  <c:v>133.52896914973664</c:v>
                </c:pt>
                <c:pt idx="110">
                  <c:v>133.84284690709339</c:v>
                </c:pt>
                <c:pt idx="111">
                  <c:v>134.12810576703899</c:v>
                </c:pt>
                <c:pt idx="112">
                  <c:v>134.3884892086331</c:v>
                </c:pt>
                <c:pt idx="113">
                  <c:v>134.62711510340506</c:v>
                </c:pt>
                <c:pt idx="114">
                  <c:v>134.84660116302388</c:v>
                </c:pt>
                <c:pt idx="115">
                  <c:v>135.04916136495083</c:v>
                </c:pt>
                <c:pt idx="116">
                  <c:v>135.23668089845924</c:v>
                </c:pt>
                <c:pt idx="117">
                  <c:v>135.410775013424</c:v>
                </c:pt>
                <c:pt idx="118">
                  <c:v>135.57283566614825</c:v>
                </c:pt>
                <c:pt idx="119">
                  <c:v>135.72406881576748</c:v>
                </c:pt>
                <c:pt idx="120">
                  <c:v>135.86552448682721</c:v>
                </c:pt>
                <c:pt idx="121">
                  <c:v>135.99812118365429</c:v>
                </c:pt>
                <c:pt idx="122">
                  <c:v>136.12266585699103</c:v>
                </c:pt>
                <c:pt idx="123">
                  <c:v>136.23987034035656</c:v>
                </c:pt>
                <c:pt idx="124">
                  <c:v>136.35036496350364</c:v>
                </c:pt>
                <c:pt idx="125">
                  <c:v>136.4547098928621</c:v>
                </c:pt>
                <c:pt idx="126">
                  <c:v>136.55340462975497</c:v>
                </c:pt>
                <c:pt idx="127">
                  <c:v>136.64689600632661</c:v>
                </c:pt>
                <c:pt idx="128">
                  <c:v>136.73558494927443</c:v>
                </c:pt>
                <c:pt idx="129">
                  <c:v>136.81983222736946</c:v>
                </c:pt>
                <c:pt idx="130">
                  <c:v>136.89996335654084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Comparison!$N$43:$N$44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Comparison!$O$43:$O$44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7872"/>
        <c:axId val="168150528"/>
      </c:scatterChart>
      <c:valAx>
        <c:axId val="168127872"/>
        <c:scaling>
          <c:orientation val="minMax"/>
          <c:max val="1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ON Scanner 2 OFF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150528"/>
        <c:crosses val="autoZero"/>
        <c:crossBetween val="midCat"/>
      </c:valAx>
      <c:valAx>
        <c:axId val="168150528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1 ON Scanner 2 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6812787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38099</xdr:colOff>
      <xdr:row>1</xdr:row>
      <xdr:rowOff>209550</xdr:rowOff>
    </xdr:from>
    <xdr:to>
      <xdr:col>46</xdr:col>
      <xdr:colOff>371476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28575</xdr:colOff>
      <xdr:row>34</xdr:row>
      <xdr:rowOff>38100</xdr:rowOff>
    </xdr:from>
    <xdr:to>
      <xdr:col>46</xdr:col>
      <xdr:colOff>361952</xdr:colOff>
      <xdr:row>62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30</xdr:row>
      <xdr:rowOff>19050</xdr:rowOff>
    </xdr:from>
    <xdr:to>
      <xdr:col>20</xdr:col>
      <xdr:colOff>600077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625930</xdr:colOff>
      <xdr:row>58</xdr:row>
      <xdr:rowOff>68035</xdr:rowOff>
    </xdr:from>
    <xdr:to>
      <xdr:col>20</xdr:col>
      <xdr:colOff>447679</xdr:colOff>
      <xdr:row>94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228600</xdr:colOff>
      <xdr:row>39</xdr:row>
      <xdr:rowOff>123825</xdr:rowOff>
    </xdr:from>
    <xdr:ext cx="837024" cy="239809"/>
    <xdr:sp macro="" textlink="">
      <xdr:nvSpPr>
        <xdr:cNvPr id="7" name="TextBox 6"/>
        <xdr:cNvSpPr txBox="1"/>
      </xdr:nvSpPr>
      <xdr:spPr>
        <a:xfrm>
          <a:off x="19888200" y="6410325"/>
          <a:ext cx="83702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 = 1/a</a:t>
          </a:r>
        </a:p>
      </xdr:txBody>
    </xdr:sp>
    <xdr:clientData/>
  </xdr:oneCellAnchor>
  <xdr:twoCellAnchor>
    <xdr:from>
      <xdr:col>16</xdr:col>
      <xdr:colOff>504826</xdr:colOff>
      <xdr:row>39</xdr:row>
      <xdr:rowOff>9526</xdr:rowOff>
    </xdr:from>
    <xdr:to>
      <xdr:col>17</xdr:col>
      <xdr:colOff>228600</xdr:colOff>
      <xdr:row>40</xdr:row>
      <xdr:rowOff>53230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 flipV="1">
          <a:off x="19459576" y="6296026"/>
          <a:ext cx="428624" cy="234204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0.68394</cdr:x>
      <cdr:y>0.73921</cdr:y>
    </cdr:from>
    <cdr:to>
      <cdr:x>0.96029</cdr:x>
      <cdr:y>0.77728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6303683" y="5440828"/>
          <a:ext cx="254704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LOD = 75.09 ≡ OD = 0.23 (0.001</a:t>
          </a:r>
          <a:r>
            <a:rPr lang="en-US" sz="1200" b="1" baseline="0"/>
            <a:t>  0.35)</a:t>
          </a:r>
          <a:endParaRPr lang="en-US" sz="12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60</xdr:row>
      <xdr:rowOff>0</xdr:rowOff>
    </xdr:from>
    <xdr:to>
      <xdr:col>29</xdr:col>
      <xdr:colOff>590552</xdr:colOff>
      <xdr:row>84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339436</xdr:colOff>
      <xdr:row>95</xdr:row>
      <xdr:rowOff>180975</xdr:rowOff>
    </xdr:from>
    <xdr:to>
      <xdr:col>28</xdr:col>
      <xdr:colOff>389785</xdr:colOff>
      <xdr:row>134</xdr:row>
      <xdr:rowOff>55790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138546</xdr:colOff>
      <xdr:row>136</xdr:row>
      <xdr:rowOff>69273</xdr:rowOff>
    </xdr:from>
    <xdr:to>
      <xdr:col>43</xdr:col>
      <xdr:colOff>188894</xdr:colOff>
      <xdr:row>173</xdr:row>
      <xdr:rowOff>48863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294408</xdr:colOff>
      <xdr:row>135</xdr:row>
      <xdr:rowOff>181841</xdr:rowOff>
    </xdr:from>
    <xdr:to>
      <xdr:col>28</xdr:col>
      <xdr:colOff>344757</xdr:colOff>
      <xdr:row>174</xdr:row>
      <xdr:rowOff>117270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60</xdr:row>
      <xdr:rowOff>0</xdr:rowOff>
    </xdr:from>
    <xdr:to>
      <xdr:col>47</xdr:col>
      <xdr:colOff>590552</xdr:colOff>
      <xdr:row>84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0.08571</cdr:x>
      <cdr:y>0.42499</cdr:y>
    </cdr:from>
    <cdr:to>
      <cdr:x>0.19734</cdr:x>
      <cdr:y>0.50664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892439" y="2015912"/>
          <a:ext cx="1162279" cy="3872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b2/b1</a:t>
          </a:r>
        </a:p>
      </cdr:txBody>
    </cdr:sp>
  </cdr:relSizeAnchor>
  <cdr:relSizeAnchor xmlns:cdr="http://schemas.openxmlformats.org/drawingml/2006/chartDrawing">
    <cdr:from>
      <cdr:x>0.14434</cdr:x>
      <cdr:y>0.51093</cdr:y>
    </cdr:from>
    <cdr:to>
      <cdr:x>0.20126</cdr:x>
      <cdr:y>0.5734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502834" y="2423584"/>
          <a:ext cx="592666" cy="29633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0.19498</cdr:x>
      <cdr:y>0.74279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22389" y="328355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-b2</a:t>
          </a:r>
        </a:p>
      </cdr:txBody>
    </cdr:sp>
  </cdr:relSizeAnchor>
  <cdr:relSizeAnchor xmlns:cdr="http://schemas.openxmlformats.org/drawingml/2006/chartDrawing">
    <cdr:from>
      <cdr:x>0.14179</cdr:x>
      <cdr:y>0.62918</cdr:y>
    </cdr:from>
    <cdr:to>
      <cdr:x>0.17788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476259" y="2984500"/>
          <a:ext cx="375825" cy="29905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0.50701</cdr:x>
      <cdr:y>0.45528</cdr:y>
    </cdr:from>
    <cdr:to>
      <cdr:x>0.61341</cdr:x>
      <cdr:y>0.50584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278966" y="215960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1/b1</a:t>
          </a:r>
        </a:p>
      </cdr:txBody>
    </cdr:sp>
  </cdr:relSizeAnchor>
  <cdr:relSizeAnchor xmlns:cdr="http://schemas.openxmlformats.org/drawingml/2006/chartDrawing">
    <cdr:from>
      <cdr:x>0.55906</cdr:x>
      <cdr:y>0.36145</cdr:y>
    </cdr:from>
    <cdr:to>
      <cdr:x>0.56021</cdr:x>
      <cdr:y>0.45528</cdr:y>
    </cdr:to>
    <cdr:cxnSp macro="">
      <cdr:nvCxnSpPr>
        <cdr:cNvPr id="10" name="Straight Arrow Connector 9"/>
        <cdr:cNvCxnSpPr>
          <a:stCxn xmlns:a="http://schemas.openxmlformats.org/drawingml/2006/main" id="9" idx="0"/>
        </cdr:cNvCxnSpPr>
      </cdr:nvCxnSpPr>
      <cdr:spPr>
        <a:xfrm xmlns:a="http://schemas.openxmlformats.org/drawingml/2006/main" flipH="1" flipV="1">
          <a:off x="5820834" y="1714500"/>
          <a:ext cx="12002" cy="44510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58</xdr:row>
      <xdr:rowOff>47626</xdr:rowOff>
    </xdr:from>
    <xdr:to>
      <xdr:col>28</xdr:col>
      <xdr:colOff>590552</xdr:colOff>
      <xdr:row>93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25</xdr:col>
      <xdr:colOff>50349</xdr:colOff>
      <xdr:row>132</xdr:row>
      <xdr:rowOff>112940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46</xdr:col>
      <xdr:colOff>590552</xdr:colOff>
      <xdr:row>92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235323</xdr:colOff>
      <xdr:row>2</xdr:row>
      <xdr:rowOff>156883</xdr:rowOff>
    </xdr:from>
    <xdr:to>
      <xdr:col>38</xdr:col>
      <xdr:colOff>82922</xdr:colOff>
      <xdr:row>39</xdr:row>
      <xdr:rowOff>71157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67236</xdr:colOff>
      <xdr:row>0</xdr:row>
      <xdr:rowOff>78440</xdr:rowOff>
    </xdr:from>
    <xdr:to>
      <xdr:col>25</xdr:col>
      <xdr:colOff>519952</xdr:colOff>
      <xdr:row>25</xdr:row>
      <xdr:rowOff>78441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100853</xdr:colOff>
      <xdr:row>43</xdr:row>
      <xdr:rowOff>0</xdr:rowOff>
    </xdr:from>
    <xdr:to>
      <xdr:col>37</xdr:col>
      <xdr:colOff>553569</xdr:colOff>
      <xdr:row>79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952501</xdr:colOff>
      <xdr:row>26</xdr:row>
      <xdr:rowOff>44824</xdr:rowOff>
    </xdr:from>
    <xdr:to>
      <xdr:col>25</xdr:col>
      <xdr:colOff>239805</xdr:colOff>
      <xdr:row>49</xdr:row>
      <xdr:rowOff>183213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25</xdr:col>
      <xdr:colOff>452716</xdr:colOff>
      <xdr:row>76</xdr:row>
      <xdr:rowOff>183213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70</xdr:row>
      <xdr:rowOff>0</xdr:rowOff>
    </xdr:from>
    <xdr:to>
      <xdr:col>24</xdr:col>
      <xdr:colOff>600077</xdr:colOff>
      <xdr:row>94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63</xdr:row>
      <xdr:rowOff>33336</xdr:rowOff>
    </xdr:from>
    <xdr:to>
      <xdr:col>20</xdr:col>
      <xdr:colOff>485775</xdr:colOff>
      <xdr:row>87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63</xdr:row>
      <xdr:rowOff>33336</xdr:rowOff>
    </xdr:from>
    <xdr:to>
      <xdr:col>20</xdr:col>
      <xdr:colOff>485775</xdr:colOff>
      <xdr:row>87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3</xdr:row>
      <xdr:rowOff>95250</xdr:rowOff>
    </xdr:from>
    <xdr:to>
      <xdr:col>20</xdr:col>
      <xdr:colOff>180975</xdr:colOff>
      <xdr:row>31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</xdr:row>
      <xdr:rowOff>0</xdr:rowOff>
    </xdr:from>
    <xdr:to>
      <xdr:col>42</xdr:col>
      <xdr:colOff>586068</xdr:colOff>
      <xdr:row>31</xdr:row>
      <xdr:rowOff>61912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33</xdr:row>
      <xdr:rowOff>28575</xdr:rowOff>
    </xdr:from>
    <xdr:to>
      <xdr:col>20</xdr:col>
      <xdr:colOff>238125</xdr:colOff>
      <xdr:row>61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39</xdr:col>
      <xdr:colOff>232800</xdr:colOff>
      <xdr:row>51</xdr:row>
      <xdr:rowOff>171000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0.37369</cdr:x>
      <cdr:y>0.75964</cdr:y>
    </cdr:from>
    <cdr:to>
      <cdr:x>0.94587</cdr:x>
      <cdr:y>0.85327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2498726" y="4098925"/>
          <a:ext cx="3825874" cy="50526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smtClean="0">
              <a:latin typeface="Arial" panose="020B0604020202020204" pitchFamily="34" charset="0"/>
              <a:cs typeface="Arial" panose="020B0604020202020204" pitchFamily="34" charset="0"/>
            </a:rPr>
            <a:t>CEN.PK113-7D, 2% glucose at pH 3.5 using 50 </a:t>
          </a:r>
          <a:r>
            <a:rPr lang="en-US" sz="1400" dirty="0" err="1" smtClean="0">
              <a:latin typeface="Arial" panose="020B0604020202020204" pitchFamily="34" charset="0"/>
              <a:cs typeface="Arial" panose="020B0604020202020204" pitchFamily="34" charset="0"/>
            </a:rPr>
            <a:t>mM</a:t>
          </a:r>
          <a:r>
            <a:rPr lang="en-US" sz="1400" dirty="0" smtClean="0">
              <a:latin typeface="Arial" panose="020B0604020202020204" pitchFamily="34" charset="0"/>
              <a:cs typeface="Arial" panose="020B0604020202020204" pitchFamily="34" charset="0"/>
            </a:rPr>
            <a:t> tartaric acid as buffer</a:t>
          </a:r>
          <a:endParaRPr lang="en-US" sz="1400" dirty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0.39582</cdr:x>
      <cdr:y>0.63486</cdr:y>
    </cdr:from>
    <cdr:to>
      <cdr:x>0.94073</cdr:x>
      <cdr:y>0.80804</cdr:y>
    </cdr:to>
    <cdr:sp macro="" textlink="">
      <cdr:nvSpPr>
        <cdr:cNvPr id="2" name="TextBox 10"/>
        <cdr:cNvSpPr txBox="1"/>
      </cdr:nvSpPr>
      <cdr:spPr>
        <a:xfrm xmlns:a="http://schemas.openxmlformats.org/drawingml/2006/main">
          <a:off x="1781175" y="2285490"/>
          <a:ext cx="2452125" cy="62344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smtClean="0">
              <a:latin typeface="Arial" panose="020B0604020202020204" pitchFamily="34" charset="0"/>
              <a:cs typeface="Arial" panose="020B0604020202020204" pitchFamily="34" charset="0"/>
            </a:rPr>
            <a:t>CEN.PK113-7D, 20% glucose at pH 5.5 using 50 </a:t>
          </a:r>
          <a:r>
            <a:rPr lang="en-US" sz="1200" dirty="0" err="1" smtClean="0">
              <a:latin typeface="Arial" panose="020B0604020202020204" pitchFamily="34" charset="0"/>
              <a:cs typeface="Arial" panose="020B0604020202020204" pitchFamily="34" charset="0"/>
            </a:rPr>
            <a:t>mM</a:t>
          </a:r>
          <a:r>
            <a:rPr lang="en-US" sz="1200" dirty="0" smtClean="0">
              <a:latin typeface="Arial" panose="020B0604020202020204" pitchFamily="34" charset="0"/>
              <a:cs typeface="Arial" panose="020B0604020202020204" pitchFamily="34" charset="0"/>
            </a:rPr>
            <a:t> potassium hydrogen phthalate as buffer</a:t>
          </a:r>
          <a:endParaRPr lang="en-US" sz="1200" dirty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38099</xdr:colOff>
      <xdr:row>1</xdr:row>
      <xdr:rowOff>209550</xdr:rowOff>
    </xdr:from>
    <xdr:to>
      <xdr:col>46</xdr:col>
      <xdr:colOff>371476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28575</xdr:colOff>
      <xdr:row>34</xdr:row>
      <xdr:rowOff>38100</xdr:rowOff>
    </xdr:from>
    <xdr:to>
      <xdr:col>46</xdr:col>
      <xdr:colOff>361952</xdr:colOff>
      <xdr:row>62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30</xdr:row>
      <xdr:rowOff>19050</xdr:rowOff>
    </xdr:from>
    <xdr:to>
      <xdr:col>20</xdr:col>
      <xdr:colOff>600077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625930</xdr:colOff>
      <xdr:row>58</xdr:row>
      <xdr:rowOff>68035</xdr:rowOff>
    </xdr:from>
    <xdr:to>
      <xdr:col>20</xdr:col>
      <xdr:colOff>447679</xdr:colOff>
      <xdr:row>94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228600</xdr:colOff>
      <xdr:row>39</xdr:row>
      <xdr:rowOff>123825</xdr:rowOff>
    </xdr:from>
    <xdr:ext cx="837024" cy="239809"/>
    <xdr:sp macro="" textlink="">
      <xdr:nvSpPr>
        <xdr:cNvPr id="6" name="TextBox 5"/>
        <xdr:cNvSpPr txBox="1"/>
      </xdr:nvSpPr>
      <xdr:spPr>
        <a:xfrm>
          <a:off x="21040725" y="7743825"/>
          <a:ext cx="83702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 = 1/a</a:t>
          </a:r>
        </a:p>
      </xdr:txBody>
    </xdr:sp>
    <xdr:clientData/>
  </xdr:oneCellAnchor>
  <xdr:twoCellAnchor>
    <xdr:from>
      <xdr:col>16</xdr:col>
      <xdr:colOff>504826</xdr:colOff>
      <xdr:row>39</xdr:row>
      <xdr:rowOff>9526</xdr:rowOff>
    </xdr:from>
    <xdr:to>
      <xdr:col>17</xdr:col>
      <xdr:colOff>228600</xdr:colOff>
      <xdr:row>40</xdr:row>
      <xdr:rowOff>53230</xdr:rowOff>
    </xdr:to>
    <xdr:cxnSp macro="">
      <xdr:nvCxnSpPr>
        <xdr:cNvPr id="7" name="Straight Arrow Connector 6"/>
        <xdr:cNvCxnSpPr>
          <a:stCxn id="6" idx="1"/>
        </xdr:cNvCxnSpPr>
      </xdr:nvCxnSpPr>
      <xdr:spPr>
        <a:xfrm flipH="1" flipV="1">
          <a:off x="20612101" y="7629526"/>
          <a:ext cx="428624" cy="234204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46</xdr:row>
      <xdr:rowOff>161926</xdr:rowOff>
    </xdr:from>
    <xdr:to>
      <xdr:col>28</xdr:col>
      <xdr:colOff>104774</xdr:colOff>
      <xdr:row>83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280147</xdr:colOff>
      <xdr:row>84</xdr:row>
      <xdr:rowOff>145676</xdr:rowOff>
    </xdr:from>
    <xdr:to>
      <xdr:col>28</xdr:col>
      <xdr:colOff>127746</xdr:colOff>
      <xdr:row>121</xdr:row>
      <xdr:rowOff>59950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21</xdr:col>
      <xdr:colOff>497539</xdr:colOff>
      <xdr:row>37</xdr:row>
      <xdr:rowOff>104774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60</xdr:row>
      <xdr:rowOff>0</xdr:rowOff>
    </xdr:from>
    <xdr:to>
      <xdr:col>29</xdr:col>
      <xdr:colOff>590552</xdr:colOff>
      <xdr:row>84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339436</xdr:colOff>
      <xdr:row>95</xdr:row>
      <xdr:rowOff>180975</xdr:rowOff>
    </xdr:from>
    <xdr:to>
      <xdr:col>28</xdr:col>
      <xdr:colOff>389785</xdr:colOff>
      <xdr:row>134</xdr:row>
      <xdr:rowOff>55790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138546</xdr:colOff>
      <xdr:row>136</xdr:row>
      <xdr:rowOff>69273</xdr:rowOff>
    </xdr:from>
    <xdr:to>
      <xdr:col>43</xdr:col>
      <xdr:colOff>188894</xdr:colOff>
      <xdr:row>173</xdr:row>
      <xdr:rowOff>48863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294408</xdr:colOff>
      <xdr:row>135</xdr:row>
      <xdr:rowOff>181841</xdr:rowOff>
    </xdr:from>
    <xdr:to>
      <xdr:col>28</xdr:col>
      <xdr:colOff>344757</xdr:colOff>
      <xdr:row>174</xdr:row>
      <xdr:rowOff>117270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60</xdr:row>
      <xdr:rowOff>0</xdr:rowOff>
    </xdr:from>
    <xdr:to>
      <xdr:col>47</xdr:col>
      <xdr:colOff>590552</xdr:colOff>
      <xdr:row>84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0.08571</cdr:x>
      <cdr:y>0.42499</cdr:y>
    </cdr:from>
    <cdr:to>
      <cdr:x>0.19734</cdr:x>
      <cdr:y>0.50664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892439" y="2015912"/>
          <a:ext cx="1162279" cy="3872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b2/b1</a:t>
          </a:r>
        </a:p>
      </cdr:txBody>
    </cdr:sp>
  </cdr:relSizeAnchor>
  <cdr:relSizeAnchor xmlns:cdr="http://schemas.openxmlformats.org/drawingml/2006/chartDrawing">
    <cdr:from>
      <cdr:x>0.14434</cdr:x>
      <cdr:y>0.51093</cdr:y>
    </cdr:from>
    <cdr:to>
      <cdr:x>0.20126</cdr:x>
      <cdr:y>0.5734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502834" y="2423584"/>
          <a:ext cx="592666" cy="29633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0.19498</cdr:x>
      <cdr:y>0.74279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22389" y="328355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-b2</a:t>
          </a:r>
        </a:p>
      </cdr:txBody>
    </cdr:sp>
  </cdr:relSizeAnchor>
  <cdr:relSizeAnchor xmlns:cdr="http://schemas.openxmlformats.org/drawingml/2006/chartDrawing">
    <cdr:from>
      <cdr:x>0.14179</cdr:x>
      <cdr:y>0.62918</cdr:y>
    </cdr:from>
    <cdr:to>
      <cdr:x>0.17788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476259" y="2984500"/>
          <a:ext cx="375825" cy="29905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0.50701</cdr:x>
      <cdr:y>0.45528</cdr:y>
    </cdr:from>
    <cdr:to>
      <cdr:x>0.61341</cdr:x>
      <cdr:y>0.50584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278966" y="215960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1/b1</a:t>
          </a:r>
        </a:p>
      </cdr:txBody>
    </cdr:sp>
  </cdr:relSizeAnchor>
  <cdr:relSizeAnchor xmlns:cdr="http://schemas.openxmlformats.org/drawingml/2006/chartDrawing">
    <cdr:from>
      <cdr:x>0.55906</cdr:x>
      <cdr:y>0.36145</cdr:y>
    </cdr:from>
    <cdr:to>
      <cdr:x>0.56021</cdr:x>
      <cdr:y>0.45528</cdr:y>
    </cdr:to>
    <cdr:cxnSp macro="">
      <cdr:nvCxnSpPr>
        <cdr:cNvPr id="10" name="Straight Arrow Connector 9"/>
        <cdr:cNvCxnSpPr>
          <a:stCxn xmlns:a="http://schemas.openxmlformats.org/drawingml/2006/main" id="9" idx="0"/>
        </cdr:cNvCxnSpPr>
      </cdr:nvCxnSpPr>
      <cdr:spPr>
        <a:xfrm xmlns:a="http://schemas.openxmlformats.org/drawingml/2006/main" flipH="1" flipV="1">
          <a:off x="5820834" y="1714500"/>
          <a:ext cx="12002" cy="44510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</xdr:row>
      <xdr:rowOff>0</xdr:rowOff>
    </xdr:from>
    <xdr:to>
      <xdr:col>28</xdr:col>
      <xdr:colOff>590552</xdr:colOff>
      <xdr:row>84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339436</xdr:colOff>
      <xdr:row>95</xdr:row>
      <xdr:rowOff>180975</xdr:rowOff>
    </xdr:from>
    <xdr:to>
      <xdr:col>29</xdr:col>
      <xdr:colOff>389785</xdr:colOff>
      <xdr:row>134</xdr:row>
      <xdr:rowOff>55790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51955</xdr:colOff>
      <xdr:row>95</xdr:row>
      <xdr:rowOff>190500</xdr:rowOff>
    </xdr:from>
    <xdr:to>
      <xdr:col>44</xdr:col>
      <xdr:colOff>102304</xdr:colOff>
      <xdr:row>134</xdr:row>
      <xdr:rowOff>60985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138546</xdr:colOff>
      <xdr:row>136</xdr:row>
      <xdr:rowOff>69273</xdr:rowOff>
    </xdr:from>
    <xdr:to>
      <xdr:col>48</xdr:col>
      <xdr:colOff>188894</xdr:colOff>
      <xdr:row>174</xdr:row>
      <xdr:rowOff>48863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294408</xdr:colOff>
      <xdr:row>135</xdr:row>
      <xdr:rowOff>181841</xdr:rowOff>
    </xdr:from>
    <xdr:to>
      <xdr:col>33</xdr:col>
      <xdr:colOff>344757</xdr:colOff>
      <xdr:row>175</xdr:row>
      <xdr:rowOff>117270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60</xdr:row>
      <xdr:rowOff>0</xdr:rowOff>
    </xdr:from>
    <xdr:to>
      <xdr:col>46</xdr:col>
      <xdr:colOff>590552</xdr:colOff>
      <xdr:row>84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8" sqref="G8"/>
    </sheetView>
  </sheetViews>
  <sheetFormatPr defaultRowHeight="15" x14ac:dyDescent="0.25"/>
  <cols>
    <col min="1" max="1" width="19.5703125" customWidth="1"/>
    <col min="2" max="2" width="17.140625" customWidth="1"/>
    <col min="3" max="3" width="15.85546875" customWidth="1"/>
    <col min="4" max="4" width="26.7109375" customWidth="1"/>
    <col min="5" max="5" width="28.5703125" bestFit="1" customWidth="1"/>
    <col min="6" max="6" width="23.85546875" bestFit="1" customWidth="1"/>
    <col min="7" max="7" width="10.5703125" customWidth="1"/>
    <col min="8" max="8" width="17" bestFit="1" customWidth="1"/>
  </cols>
  <sheetData>
    <row r="1" spans="1:10" ht="18.75" x14ac:dyDescent="0.3">
      <c r="A1" s="18" t="s">
        <v>0</v>
      </c>
    </row>
    <row r="3" spans="1:10" ht="18" x14ac:dyDescent="0.35">
      <c r="A3" s="1" t="s">
        <v>13</v>
      </c>
      <c r="B3" s="1">
        <v>10.4</v>
      </c>
    </row>
    <row r="4" spans="1:10" x14ac:dyDescent="0.25">
      <c r="A4" s="1" t="s">
        <v>66</v>
      </c>
      <c r="B4" s="33">
        <f>SUM(D8:D11)+SUM(H24:H27)/1000</f>
        <v>89.0695652173913</v>
      </c>
    </row>
    <row r="6" spans="1:10" x14ac:dyDescent="0.25">
      <c r="A6" s="1" t="s">
        <v>1</v>
      </c>
    </row>
    <row r="7" spans="1:10" x14ac:dyDescent="0.25">
      <c r="A7" s="8" t="s">
        <v>2</v>
      </c>
      <c r="B7" s="121" t="s">
        <v>67</v>
      </c>
      <c r="C7" s="122"/>
      <c r="D7" s="9" t="s">
        <v>3</v>
      </c>
      <c r="E7" s="9" t="s">
        <v>68</v>
      </c>
      <c r="F7" s="123" t="s">
        <v>4</v>
      </c>
      <c r="G7" s="122"/>
      <c r="H7" s="9" t="s">
        <v>69</v>
      </c>
      <c r="I7" s="34" t="s">
        <v>70</v>
      </c>
    </row>
    <row r="8" spans="1:10" ht="18" x14ac:dyDescent="0.25">
      <c r="A8" s="4" t="s">
        <v>5</v>
      </c>
      <c r="B8" s="2">
        <v>0</v>
      </c>
      <c r="C8" s="2" t="s">
        <v>6</v>
      </c>
      <c r="D8" s="35">
        <v>35</v>
      </c>
      <c r="E8" s="35">
        <f>B8+D8</f>
        <v>35</v>
      </c>
      <c r="F8" s="5" t="s">
        <v>71</v>
      </c>
      <c r="G8" s="40">
        <v>104</v>
      </c>
      <c r="H8" s="36">
        <f>E8-B9</f>
        <v>20</v>
      </c>
      <c r="I8">
        <f>G8/G9</f>
        <v>2.0933333333333333</v>
      </c>
      <c r="J8">
        <f>J9*I8</f>
        <v>103.39392000000001</v>
      </c>
    </row>
    <row r="9" spans="1:10" ht="18" x14ac:dyDescent="0.25">
      <c r="A9" s="4" t="s">
        <v>7</v>
      </c>
      <c r="B9" s="2">
        <v>15</v>
      </c>
      <c r="C9" s="2" t="s">
        <v>72</v>
      </c>
      <c r="D9" s="35">
        <v>16.399999999999999</v>
      </c>
      <c r="E9" s="35">
        <f>B9+D9</f>
        <v>31.4</v>
      </c>
      <c r="F9" s="5" t="s">
        <v>73</v>
      </c>
      <c r="G9" s="40">
        <f>B9*G8/E9</f>
        <v>49.681528662420384</v>
      </c>
      <c r="H9" s="36">
        <f t="shared" ref="H9:H11" si="0">E9-B10</f>
        <v>21.4</v>
      </c>
      <c r="I9">
        <f t="shared" ref="I9:I10" si="1">G9/G10</f>
        <v>1.9600000000000002</v>
      </c>
      <c r="J9">
        <f>J10*I9</f>
        <v>49.392000000000003</v>
      </c>
    </row>
    <row r="10" spans="1:10" ht="18" x14ac:dyDescent="0.25">
      <c r="A10" s="4" t="s">
        <v>8</v>
      </c>
      <c r="B10" s="2">
        <v>10</v>
      </c>
      <c r="C10" s="2" t="s">
        <v>74</v>
      </c>
      <c r="D10" s="35">
        <v>9.6</v>
      </c>
      <c r="E10" s="35">
        <f>B10+D10</f>
        <v>19.600000000000001</v>
      </c>
      <c r="F10" s="5" t="s">
        <v>75</v>
      </c>
      <c r="G10" s="40">
        <f>B10*G9/E10</f>
        <v>25.34771870531652</v>
      </c>
      <c r="H10" s="36">
        <f t="shared" si="0"/>
        <v>18.600000000000001</v>
      </c>
      <c r="I10">
        <f t="shared" si="1"/>
        <v>7</v>
      </c>
      <c r="J10">
        <f>J11*I10</f>
        <v>25.2</v>
      </c>
    </row>
    <row r="11" spans="1:10" ht="18" x14ac:dyDescent="0.25">
      <c r="A11" s="6" t="s">
        <v>9</v>
      </c>
      <c r="B11" s="3">
        <v>1</v>
      </c>
      <c r="C11" s="3" t="s">
        <v>76</v>
      </c>
      <c r="D11" s="37">
        <v>6</v>
      </c>
      <c r="E11" s="37">
        <f>B11+D11</f>
        <v>7</v>
      </c>
      <c r="F11" s="7" t="s">
        <v>77</v>
      </c>
      <c r="G11" s="41">
        <f>B11*G10/E11</f>
        <v>3.6211026721880741</v>
      </c>
      <c r="H11" s="38">
        <f t="shared" si="0"/>
        <v>7</v>
      </c>
      <c r="I11">
        <v>1</v>
      </c>
      <c r="J11">
        <v>3.6</v>
      </c>
    </row>
    <row r="14" spans="1:10" x14ac:dyDescent="0.25">
      <c r="A14" s="11" t="s">
        <v>10</v>
      </c>
      <c r="B14" s="10"/>
      <c r="C14" s="10"/>
      <c r="D14" s="10"/>
      <c r="E14" s="10"/>
      <c r="F14" s="10"/>
      <c r="G14" s="10"/>
    </row>
    <row r="15" spans="1:10" x14ac:dyDescent="0.25">
      <c r="A15" s="12"/>
      <c r="B15" s="13">
        <v>1</v>
      </c>
      <c r="C15" s="13">
        <v>2</v>
      </c>
      <c r="D15" s="13">
        <v>3</v>
      </c>
      <c r="E15" s="13">
        <v>4</v>
      </c>
      <c r="F15" s="13">
        <v>5</v>
      </c>
      <c r="G15" s="13">
        <v>6</v>
      </c>
    </row>
    <row r="16" spans="1:10" x14ac:dyDescent="0.25">
      <c r="A16" s="12" t="s">
        <v>9</v>
      </c>
      <c r="B16" s="16">
        <v>0</v>
      </c>
      <c r="C16" s="16">
        <v>150</v>
      </c>
      <c r="D16" s="16">
        <v>310</v>
      </c>
      <c r="E16" s="16">
        <v>620</v>
      </c>
      <c r="F16" s="16">
        <v>1250</v>
      </c>
      <c r="G16" s="16">
        <v>2500</v>
      </c>
    </row>
    <row r="17" spans="1:8" x14ac:dyDescent="0.25">
      <c r="A17" s="12" t="s">
        <v>8</v>
      </c>
      <c r="B17" s="16">
        <v>720</v>
      </c>
      <c r="C17" s="16">
        <v>1070</v>
      </c>
      <c r="D17" s="16">
        <v>1430</v>
      </c>
      <c r="E17" s="16">
        <v>1790</v>
      </c>
      <c r="F17" s="16">
        <v>2140</v>
      </c>
      <c r="G17" s="16">
        <v>2500</v>
      </c>
    </row>
    <row r="18" spans="1:8" x14ac:dyDescent="0.25">
      <c r="A18" s="12" t="s">
        <v>7</v>
      </c>
      <c r="B18" s="16">
        <v>1450</v>
      </c>
      <c r="C18" s="16">
        <v>1640</v>
      </c>
      <c r="D18" s="16">
        <v>1820</v>
      </c>
      <c r="E18" s="16">
        <v>2040</v>
      </c>
      <c r="F18" s="16">
        <v>2270</v>
      </c>
      <c r="G18" s="16">
        <v>2500</v>
      </c>
    </row>
    <row r="19" spans="1:8" x14ac:dyDescent="0.25">
      <c r="A19" s="12" t="s">
        <v>5</v>
      </c>
      <c r="B19" s="16">
        <v>1410</v>
      </c>
      <c r="C19" s="16">
        <v>1630.4347826086957</v>
      </c>
      <c r="D19" s="16">
        <v>1850</v>
      </c>
      <c r="E19" s="16">
        <v>2060</v>
      </c>
      <c r="F19" s="16">
        <v>2280</v>
      </c>
      <c r="G19" s="16">
        <v>2500</v>
      </c>
    </row>
    <row r="22" spans="1:8" x14ac:dyDescent="0.25">
      <c r="A22" s="11" t="s">
        <v>11</v>
      </c>
      <c r="B22" s="10"/>
      <c r="C22" s="10"/>
      <c r="D22" s="10"/>
      <c r="E22" s="10"/>
      <c r="F22" s="10"/>
      <c r="G22" s="10"/>
    </row>
    <row r="23" spans="1:8" x14ac:dyDescent="0.25">
      <c r="A23" s="12"/>
      <c r="B23" s="13">
        <v>1</v>
      </c>
      <c r="C23" s="13">
        <v>2</v>
      </c>
      <c r="D23" s="13">
        <v>3</v>
      </c>
      <c r="E23" s="13">
        <v>4</v>
      </c>
      <c r="F23" s="13">
        <v>5</v>
      </c>
      <c r="G23" s="13">
        <v>6</v>
      </c>
    </row>
    <row r="24" spans="1:8" x14ac:dyDescent="0.25">
      <c r="A24" s="12" t="s">
        <v>9</v>
      </c>
      <c r="B24" s="15">
        <f>2500-B16</f>
        <v>2500</v>
      </c>
      <c r="C24" s="15">
        <f t="shared" ref="C24:G24" si="2">2500-C16</f>
        <v>2350</v>
      </c>
      <c r="D24" s="15">
        <f t="shared" si="2"/>
        <v>2190</v>
      </c>
      <c r="E24" s="15">
        <f t="shared" si="2"/>
        <v>1880</v>
      </c>
      <c r="F24" s="15">
        <f t="shared" si="2"/>
        <v>1250</v>
      </c>
      <c r="G24" s="15">
        <f t="shared" si="2"/>
        <v>0</v>
      </c>
      <c r="H24" s="14">
        <f>SUM(B24:G24)</f>
        <v>10170</v>
      </c>
    </row>
    <row r="25" spans="1:8" x14ac:dyDescent="0.25">
      <c r="A25" s="12" t="s">
        <v>8</v>
      </c>
      <c r="B25" s="15">
        <f t="shared" ref="B25:G27" si="3">2500-B17</f>
        <v>1780</v>
      </c>
      <c r="C25" s="15">
        <f t="shared" si="3"/>
        <v>1430</v>
      </c>
      <c r="D25" s="15">
        <f t="shared" si="3"/>
        <v>1070</v>
      </c>
      <c r="E25" s="15">
        <f t="shared" si="3"/>
        <v>710</v>
      </c>
      <c r="F25" s="15">
        <f t="shared" si="3"/>
        <v>360</v>
      </c>
      <c r="G25" s="15">
        <f t="shared" si="3"/>
        <v>0</v>
      </c>
      <c r="H25" s="14">
        <f t="shared" ref="H25:H27" si="4">SUM(B25:G25)</f>
        <v>5350</v>
      </c>
    </row>
    <row r="26" spans="1:8" x14ac:dyDescent="0.25">
      <c r="A26" s="12" t="s">
        <v>7</v>
      </c>
      <c r="B26" s="15">
        <f t="shared" si="3"/>
        <v>1050</v>
      </c>
      <c r="C26" s="15">
        <f t="shared" si="3"/>
        <v>860</v>
      </c>
      <c r="D26" s="15">
        <f t="shared" si="3"/>
        <v>680</v>
      </c>
      <c r="E26" s="15">
        <f t="shared" si="3"/>
        <v>460</v>
      </c>
      <c r="F26" s="15">
        <f t="shared" si="3"/>
        <v>230</v>
      </c>
      <c r="G26" s="15">
        <f t="shared" si="3"/>
        <v>0</v>
      </c>
      <c r="H26" s="14">
        <f t="shared" si="4"/>
        <v>3280</v>
      </c>
    </row>
    <row r="27" spans="1:8" x14ac:dyDescent="0.25">
      <c r="A27" s="12" t="s">
        <v>5</v>
      </c>
      <c r="B27" s="15">
        <f t="shared" si="3"/>
        <v>1090</v>
      </c>
      <c r="C27" s="15">
        <f t="shared" si="3"/>
        <v>869.56521739130426</v>
      </c>
      <c r="D27" s="15">
        <f t="shared" si="3"/>
        <v>650</v>
      </c>
      <c r="E27" s="15">
        <f t="shared" si="3"/>
        <v>440</v>
      </c>
      <c r="F27" s="15">
        <f t="shared" si="3"/>
        <v>220</v>
      </c>
      <c r="G27" s="15">
        <f t="shared" si="3"/>
        <v>0</v>
      </c>
      <c r="H27" s="14">
        <f t="shared" si="4"/>
        <v>3269.565217391304</v>
      </c>
    </row>
    <row r="30" spans="1:8" x14ac:dyDescent="0.25">
      <c r="A30" s="11" t="s">
        <v>12</v>
      </c>
      <c r="B30" s="10"/>
      <c r="C30" s="10"/>
      <c r="D30" s="10"/>
      <c r="E30" s="10"/>
      <c r="F30" s="10"/>
      <c r="G30" s="10"/>
    </row>
    <row r="31" spans="1:8" x14ac:dyDescent="0.25">
      <c r="A31" s="12"/>
      <c r="B31" s="13">
        <v>1</v>
      </c>
      <c r="C31" s="13">
        <v>2</v>
      </c>
      <c r="D31" s="13">
        <v>3</v>
      </c>
      <c r="E31" s="13">
        <v>4</v>
      </c>
      <c r="F31" s="13">
        <v>5</v>
      </c>
      <c r="G31" s="13">
        <v>6</v>
      </c>
    </row>
    <row r="32" spans="1:8" x14ac:dyDescent="0.25">
      <c r="A32" s="12" t="s">
        <v>9</v>
      </c>
      <c r="B32" s="39">
        <v>0</v>
      </c>
      <c r="C32" s="39">
        <f>C16*$G$11/2500</f>
        <v>0.21726616033128443</v>
      </c>
      <c r="D32" s="39">
        <f t="shared" ref="D32:G32" si="5">D16*$G$11/2500</f>
        <v>0.44901673135132125</v>
      </c>
      <c r="E32" s="39">
        <f t="shared" si="5"/>
        <v>0.8980334627026425</v>
      </c>
      <c r="F32" s="39">
        <f t="shared" si="5"/>
        <v>1.8105513360940371</v>
      </c>
      <c r="G32" s="39">
        <f t="shared" si="5"/>
        <v>3.6211026721880741</v>
      </c>
    </row>
    <row r="33" spans="1:7" x14ac:dyDescent="0.25">
      <c r="A33" s="12" t="s">
        <v>8</v>
      </c>
      <c r="B33" s="39">
        <f>B17*$G$10/2500</f>
        <v>7.3001429871311574</v>
      </c>
      <c r="C33" s="39">
        <f t="shared" ref="C33:G33" si="6">C17*$G$10/2500</f>
        <v>10.84882360587547</v>
      </c>
      <c r="D33" s="39">
        <f t="shared" si="6"/>
        <v>14.49889509944105</v>
      </c>
      <c r="E33" s="39">
        <f t="shared" si="6"/>
        <v>18.14896659300663</v>
      </c>
      <c r="F33" s="39">
        <f t="shared" si="6"/>
        <v>21.69764721175094</v>
      </c>
      <c r="G33" s="39">
        <f t="shared" si="6"/>
        <v>25.34771870531652</v>
      </c>
    </row>
    <row r="34" spans="1:7" x14ac:dyDescent="0.25">
      <c r="A34" s="12" t="s">
        <v>7</v>
      </c>
      <c r="B34" s="39">
        <f>B18*$G$9/2500</f>
        <v>28.815286624203821</v>
      </c>
      <c r="C34" s="39">
        <f t="shared" ref="C34:G34" si="7">C18*$G$9/2500</f>
        <v>32.591082802547767</v>
      </c>
      <c r="D34" s="39">
        <f t="shared" si="7"/>
        <v>36.168152866242039</v>
      </c>
      <c r="E34" s="39">
        <f t="shared" si="7"/>
        <v>40.540127388535034</v>
      </c>
      <c r="F34" s="39">
        <f t="shared" si="7"/>
        <v>45.110828025477709</v>
      </c>
      <c r="G34" s="39">
        <f t="shared" si="7"/>
        <v>49.681528662420384</v>
      </c>
    </row>
    <row r="35" spans="1:7" x14ac:dyDescent="0.25">
      <c r="A35" s="12" t="s">
        <v>5</v>
      </c>
      <c r="B35" s="39">
        <f>B19*$G$8/2500</f>
        <v>58.655999999999999</v>
      </c>
      <c r="C35" s="39">
        <f t="shared" ref="C35:F35" si="8">C19*$G$8/2500</f>
        <v>67.826086956521735</v>
      </c>
      <c r="D35" s="39">
        <f t="shared" si="8"/>
        <v>76.959999999999994</v>
      </c>
      <c r="E35" s="39">
        <f t="shared" si="8"/>
        <v>85.695999999999998</v>
      </c>
      <c r="F35" s="39">
        <f t="shared" si="8"/>
        <v>94.847999999999999</v>
      </c>
      <c r="G35" s="39">
        <v>0</v>
      </c>
    </row>
  </sheetData>
  <mergeCells count="2">
    <mergeCell ref="B7:C7"/>
    <mergeCell ref="F7:G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workbookViewId="0">
      <selection activeCell="A3" sqref="A3:XFD3"/>
    </sheetView>
  </sheetViews>
  <sheetFormatPr defaultRowHeight="15" x14ac:dyDescent="0.25"/>
  <cols>
    <col min="1" max="1" width="18" bestFit="1" customWidth="1"/>
  </cols>
  <sheetData>
    <row r="1" spans="1:28" ht="18.75" x14ac:dyDescent="0.3">
      <c r="A1" s="18" t="s">
        <v>106</v>
      </c>
    </row>
    <row r="2" spans="1:28" x14ac:dyDescent="0.25">
      <c r="B2" s="27" t="s">
        <v>15</v>
      </c>
      <c r="C2" s="19" t="s">
        <v>16</v>
      </c>
      <c r="D2" s="19" t="s">
        <v>17</v>
      </c>
      <c r="E2" s="19" t="s">
        <v>18</v>
      </c>
      <c r="F2" s="27" t="s">
        <v>19</v>
      </c>
      <c r="G2" s="19" t="s">
        <v>20</v>
      </c>
      <c r="H2" s="19" t="s">
        <v>21</v>
      </c>
      <c r="I2" s="19" t="s">
        <v>22</v>
      </c>
      <c r="J2" s="27" t="s">
        <v>23</v>
      </c>
      <c r="K2" s="19" t="s">
        <v>24</v>
      </c>
      <c r="L2" s="19" t="s">
        <v>25</v>
      </c>
      <c r="M2" s="19" t="s">
        <v>26</v>
      </c>
      <c r="N2" s="27" t="s">
        <v>27</v>
      </c>
      <c r="O2" s="19" t="s">
        <v>28</v>
      </c>
      <c r="P2" s="19" t="s">
        <v>29</v>
      </c>
      <c r="Q2" s="19" t="s">
        <v>30</v>
      </c>
      <c r="R2" s="27" t="s">
        <v>31</v>
      </c>
      <c r="S2" s="19" t="s">
        <v>32</v>
      </c>
      <c r="T2" s="19" t="s">
        <v>33</v>
      </c>
      <c r="U2" s="19" t="s">
        <v>34</v>
      </c>
      <c r="V2" s="27" t="s">
        <v>35</v>
      </c>
      <c r="W2" s="19" t="s">
        <v>36</v>
      </c>
      <c r="X2" s="19" t="s">
        <v>37</v>
      </c>
      <c r="Y2" s="57" t="s">
        <v>38</v>
      </c>
    </row>
    <row r="3" spans="1:28" x14ac:dyDescent="0.25">
      <c r="A3" s="20" t="s">
        <v>54</v>
      </c>
      <c r="B3" s="62">
        <f>'Cell dilutions'!B32</f>
        <v>0</v>
      </c>
      <c r="C3" s="63">
        <f>'Cell dilutions'!B33</f>
        <v>7.3001429871311574</v>
      </c>
      <c r="D3" s="63">
        <f>'Cell dilutions'!B34</f>
        <v>28.815286624203821</v>
      </c>
      <c r="E3" s="63">
        <f>'Cell dilutions'!B35</f>
        <v>58.655999999999999</v>
      </c>
      <c r="F3" s="63">
        <f>'Cell dilutions'!C32</f>
        <v>0.21726616033128443</v>
      </c>
      <c r="G3" s="63">
        <f>'Cell dilutions'!C33</f>
        <v>10.84882360587547</v>
      </c>
      <c r="H3" s="63">
        <f>'Cell dilutions'!C34</f>
        <v>32.591082802547767</v>
      </c>
      <c r="I3" s="63">
        <f>'Cell dilutions'!C35</f>
        <v>67.826086956521735</v>
      </c>
      <c r="J3" s="63">
        <f>'Cell dilutions'!D32</f>
        <v>0.44901673135132125</v>
      </c>
      <c r="K3" s="63">
        <f>'Cell dilutions'!D33</f>
        <v>14.49889509944105</v>
      </c>
      <c r="L3" s="63">
        <f>'Cell dilutions'!D34</f>
        <v>36.168152866242039</v>
      </c>
      <c r="M3" s="63">
        <f>'Cell dilutions'!D35</f>
        <v>76.959999999999994</v>
      </c>
      <c r="N3" s="63">
        <f>'Cell dilutions'!E32</f>
        <v>0.8980334627026425</v>
      </c>
      <c r="O3" s="63">
        <f>'Cell dilutions'!E33</f>
        <v>18.14896659300663</v>
      </c>
      <c r="P3" s="63">
        <f>'Cell dilutions'!E34</f>
        <v>40.540127388535034</v>
      </c>
      <c r="Q3" s="63">
        <f>'Cell dilutions'!E35</f>
        <v>85.695999999999998</v>
      </c>
      <c r="R3" s="63">
        <f>'Cell dilutions'!F32</f>
        <v>1.8105513360940371</v>
      </c>
      <c r="S3" s="63">
        <f>'Cell dilutions'!F33</f>
        <v>21.69764721175094</v>
      </c>
      <c r="T3" s="63">
        <f>'Cell dilutions'!F34</f>
        <v>45.110828025477709</v>
      </c>
      <c r="U3" s="63">
        <f>'Cell dilutions'!F35</f>
        <v>94.847999999999999</v>
      </c>
      <c r="V3" s="63">
        <f>'Cell dilutions'!G32</f>
        <v>3.6211026721880741</v>
      </c>
      <c r="W3" s="63">
        <f>'Cell dilutions'!G33</f>
        <v>25.34771870531652</v>
      </c>
      <c r="X3" s="63">
        <f>'Cell dilutions'!G34</f>
        <v>49.681528662420384</v>
      </c>
      <c r="Y3" s="64">
        <f>'Cell dilutions'!G35</f>
        <v>0</v>
      </c>
    </row>
    <row r="5" spans="1:28" ht="18.75" x14ac:dyDescent="0.3">
      <c r="A5" s="17" t="s">
        <v>14</v>
      </c>
    </row>
    <row r="6" spans="1:28" x14ac:dyDescent="0.25">
      <c r="A6" s="56" t="s">
        <v>78</v>
      </c>
      <c r="B6" s="27" t="s">
        <v>15</v>
      </c>
      <c r="C6" s="19" t="s">
        <v>16</v>
      </c>
      <c r="D6" s="19" t="s">
        <v>17</v>
      </c>
      <c r="E6" s="19" t="s">
        <v>18</v>
      </c>
      <c r="F6" s="27" t="s">
        <v>19</v>
      </c>
      <c r="G6" s="19" t="s">
        <v>20</v>
      </c>
      <c r="H6" s="19" t="s">
        <v>21</v>
      </c>
      <c r="I6" s="19" t="s">
        <v>22</v>
      </c>
      <c r="J6" s="27" t="s">
        <v>23</v>
      </c>
      <c r="K6" s="19" t="s">
        <v>24</v>
      </c>
      <c r="L6" s="19" t="s">
        <v>25</v>
      </c>
      <c r="M6" s="19" t="s">
        <v>26</v>
      </c>
      <c r="N6" s="27" t="s">
        <v>27</v>
      </c>
      <c r="O6" s="19" t="s">
        <v>28</v>
      </c>
      <c r="P6" s="19" t="s">
        <v>29</v>
      </c>
      <c r="Q6" s="19" t="s">
        <v>30</v>
      </c>
      <c r="R6" s="27" t="s">
        <v>31</v>
      </c>
      <c r="S6" s="19" t="s">
        <v>32</v>
      </c>
      <c r="T6" s="19" t="s">
        <v>33</v>
      </c>
      <c r="U6" s="19" t="s">
        <v>34</v>
      </c>
      <c r="V6" s="27" t="s">
        <v>35</v>
      </c>
      <c r="W6" s="19" t="s">
        <v>36</v>
      </c>
      <c r="X6" s="19" t="s">
        <v>37</v>
      </c>
      <c r="Y6" s="57" t="s">
        <v>38</v>
      </c>
      <c r="AA6" s="67" t="s">
        <v>113</v>
      </c>
      <c r="AB6" s="67" t="s">
        <v>114</v>
      </c>
    </row>
    <row r="7" spans="1:28" s="29" customFormat="1" x14ac:dyDescent="0.25">
      <c r="A7" s="42" t="s">
        <v>79</v>
      </c>
      <c r="B7" s="43">
        <v>70</v>
      </c>
      <c r="C7" s="44">
        <v>155.8947</v>
      </c>
      <c r="D7" s="44">
        <v>190.44739999999999</v>
      </c>
      <c r="E7" s="44">
        <v>196.8158</v>
      </c>
      <c r="F7" s="44">
        <v>74</v>
      </c>
      <c r="G7" s="44">
        <v>166.2895</v>
      </c>
      <c r="H7" s="44">
        <v>191.3158</v>
      </c>
      <c r="I7" s="44">
        <v>196.47370000000001</v>
      </c>
      <c r="J7" s="44">
        <v>78.131600000000006</v>
      </c>
      <c r="K7" s="44">
        <v>173.4211</v>
      </c>
      <c r="L7" s="44">
        <v>191.2895</v>
      </c>
      <c r="M7" s="44">
        <v>196.76320000000001</v>
      </c>
      <c r="N7" s="44">
        <v>87.131600000000006</v>
      </c>
      <c r="O7" s="44">
        <v>179.0789</v>
      </c>
      <c r="P7" s="44">
        <v>192.1842</v>
      </c>
      <c r="Q7" s="44">
        <v>197.65790000000001</v>
      </c>
      <c r="R7" s="44">
        <v>100.02630000000001</v>
      </c>
      <c r="S7" s="44">
        <v>181.15790000000001</v>
      </c>
      <c r="T7" s="44">
        <v>192.26320000000001</v>
      </c>
      <c r="U7" s="44">
        <v>197.36840000000001</v>
      </c>
      <c r="V7" s="44">
        <v>121.8947</v>
      </c>
      <c r="W7" s="44">
        <v>185.65790000000001</v>
      </c>
      <c r="X7" s="44">
        <v>194.36840000000001</v>
      </c>
      <c r="Y7" s="58">
        <v>69.026300000000006</v>
      </c>
      <c r="AA7" s="46">
        <v>70</v>
      </c>
      <c r="AB7" s="46">
        <v>49.789499999999997</v>
      </c>
    </row>
    <row r="8" spans="1:28" s="29" customFormat="1" x14ac:dyDescent="0.25">
      <c r="A8" s="42" t="s">
        <v>80</v>
      </c>
      <c r="B8" s="45">
        <v>70.3947</v>
      </c>
      <c r="C8" s="46">
        <v>147.84209999999999</v>
      </c>
      <c r="D8" s="46">
        <v>185.94739999999999</v>
      </c>
      <c r="E8" s="46">
        <v>194.8947</v>
      </c>
      <c r="F8" s="46">
        <v>74.473699999999994</v>
      </c>
      <c r="G8" s="46">
        <v>160.8158</v>
      </c>
      <c r="H8" s="46">
        <v>187.7895</v>
      </c>
      <c r="I8" s="46">
        <v>194.94739999999999</v>
      </c>
      <c r="J8" s="46">
        <v>80</v>
      </c>
      <c r="K8" s="46">
        <v>171.9211</v>
      </c>
      <c r="L8" s="46">
        <v>189.05260000000001</v>
      </c>
      <c r="M8" s="46">
        <v>195.65790000000001</v>
      </c>
      <c r="N8" s="46">
        <v>87.631600000000006</v>
      </c>
      <c r="O8" s="46">
        <v>177.4211</v>
      </c>
      <c r="P8" s="46">
        <v>190.26320000000001</v>
      </c>
      <c r="Q8" s="46">
        <v>196.6053</v>
      </c>
      <c r="R8" s="46">
        <v>100.8158</v>
      </c>
      <c r="S8" s="46">
        <v>180.2105</v>
      </c>
      <c r="T8" s="46">
        <v>190.44739999999999</v>
      </c>
      <c r="U8" s="46">
        <v>197.36840000000001</v>
      </c>
      <c r="V8" s="46">
        <v>122.86839999999999</v>
      </c>
      <c r="W8" s="46">
        <v>184.65790000000001</v>
      </c>
      <c r="X8" s="46">
        <v>192.05260000000001</v>
      </c>
      <c r="Y8" s="59">
        <v>57.526299999999999</v>
      </c>
      <c r="AA8" s="46">
        <v>70.3947</v>
      </c>
      <c r="AB8" s="46">
        <v>64.710499999999996</v>
      </c>
    </row>
    <row r="9" spans="1:28" s="29" customFormat="1" x14ac:dyDescent="0.25">
      <c r="A9" s="42" t="s">
        <v>81</v>
      </c>
      <c r="B9" s="45">
        <v>68.447400000000002</v>
      </c>
      <c r="C9" s="46">
        <v>150.52629999999999</v>
      </c>
      <c r="D9" s="46">
        <v>188.13159999999999</v>
      </c>
      <c r="E9" s="46">
        <v>195.63159999999999</v>
      </c>
      <c r="F9" s="46">
        <v>70.263199999999998</v>
      </c>
      <c r="G9" s="46">
        <v>163.15790000000001</v>
      </c>
      <c r="H9" s="46">
        <v>189.94739999999999</v>
      </c>
      <c r="I9" s="46">
        <v>196.84209999999999</v>
      </c>
      <c r="J9" s="46">
        <v>77.736800000000002</v>
      </c>
      <c r="K9" s="46">
        <v>174.2895</v>
      </c>
      <c r="L9" s="46">
        <v>192.6842</v>
      </c>
      <c r="M9" s="46">
        <v>199.5</v>
      </c>
      <c r="N9" s="46">
        <v>89.736800000000002</v>
      </c>
      <c r="O9" s="46">
        <v>180.02629999999999</v>
      </c>
      <c r="P9" s="46">
        <v>193.4211</v>
      </c>
      <c r="Q9" s="46">
        <v>200.2895</v>
      </c>
      <c r="R9" s="46">
        <v>104.97369999999999</v>
      </c>
      <c r="S9" s="46">
        <v>184.1842</v>
      </c>
      <c r="T9" s="46">
        <v>195.05260000000001</v>
      </c>
      <c r="U9" s="46">
        <v>201.52629999999999</v>
      </c>
      <c r="V9" s="46">
        <v>129.6842</v>
      </c>
      <c r="W9" s="46">
        <v>189.1842</v>
      </c>
      <c r="X9" s="46">
        <v>197.05260000000001</v>
      </c>
      <c r="Y9" s="59">
        <v>69.868399999999994</v>
      </c>
      <c r="AA9" s="46">
        <v>68.447400000000002</v>
      </c>
      <c r="AB9" s="46">
        <v>52</v>
      </c>
    </row>
    <row r="10" spans="1:28" s="29" customFormat="1" x14ac:dyDescent="0.25">
      <c r="A10" s="42" t="s">
        <v>82</v>
      </c>
      <c r="B10" s="45">
        <v>71.026300000000006</v>
      </c>
      <c r="C10" s="46">
        <v>151.6842</v>
      </c>
      <c r="D10" s="46">
        <v>188.76320000000001</v>
      </c>
      <c r="E10" s="46">
        <v>196.9211</v>
      </c>
      <c r="F10" s="46">
        <v>78.921099999999996</v>
      </c>
      <c r="G10" s="46">
        <v>164.6842</v>
      </c>
      <c r="H10" s="46">
        <v>190.3158</v>
      </c>
      <c r="I10" s="46">
        <v>197.44739999999999</v>
      </c>
      <c r="J10" s="46">
        <v>85.131600000000006</v>
      </c>
      <c r="K10" s="46">
        <v>174.65790000000001</v>
      </c>
      <c r="L10" s="46">
        <v>192.3158</v>
      </c>
      <c r="M10" s="46">
        <v>198.8158</v>
      </c>
      <c r="N10" s="46">
        <v>93.421099999999996</v>
      </c>
      <c r="O10" s="46">
        <v>180.23679999999999</v>
      </c>
      <c r="P10" s="46">
        <v>193.5</v>
      </c>
      <c r="Q10" s="46">
        <v>199.05260000000001</v>
      </c>
      <c r="R10" s="46">
        <v>104.7368</v>
      </c>
      <c r="S10" s="46">
        <v>182.23679999999999</v>
      </c>
      <c r="T10" s="46">
        <v>193.34209999999999</v>
      </c>
      <c r="U10" s="46">
        <v>198.94739999999999</v>
      </c>
      <c r="V10" s="46">
        <v>125.7632</v>
      </c>
      <c r="W10" s="46">
        <v>186.44739999999999</v>
      </c>
      <c r="X10" s="46">
        <v>194.6842</v>
      </c>
      <c r="Y10" s="59">
        <v>61.026299999999999</v>
      </c>
      <c r="AA10" s="46">
        <v>71.026300000000006</v>
      </c>
      <c r="AB10" s="46">
        <v>64.447400000000002</v>
      </c>
    </row>
    <row r="11" spans="1:28" s="29" customFormat="1" x14ac:dyDescent="0.25">
      <c r="A11" s="42" t="s">
        <v>83</v>
      </c>
      <c r="B11" s="45">
        <v>70.210499999999996</v>
      </c>
      <c r="C11" s="46">
        <v>155.1053</v>
      </c>
      <c r="D11" s="46">
        <v>191.44739999999999</v>
      </c>
      <c r="E11" s="46">
        <v>199.1842</v>
      </c>
      <c r="F11" s="46">
        <v>73.157899999999998</v>
      </c>
      <c r="G11" s="46">
        <v>164.26320000000001</v>
      </c>
      <c r="H11" s="46">
        <v>191.94739999999999</v>
      </c>
      <c r="I11" s="46">
        <v>199.05260000000001</v>
      </c>
      <c r="J11" s="46">
        <v>81.1053</v>
      </c>
      <c r="K11" s="46">
        <v>173.4211</v>
      </c>
      <c r="L11" s="46">
        <v>192.8158</v>
      </c>
      <c r="M11" s="46">
        <v>199.5</v>
      </c>
      <c r="N11" s="46">
        <v>85.710499999999996</v>
      </c>
      <c r="O11" s="46">
        <v>177.73679999999999</v>
      </c>
      <c r="P11" s="46">
        <v>193.3947</v>
      </c>
      <c r="Q11" s="46">
        <v>198.9211</v>
      </c>
      <c r="R11" s="46">
        <v>100.8947</v>
      </c>
      <c r="S11" s="46">
        <v>181</v>
      </c>
      <c r="T11" s="46">
        <v>193.13159999999999</v>
      </c>
      <c r="U11" s="46">
        <v>199.34209999999999</v>
      </c>
      <c r="V11" s="46">
        <v>119.5</v>
      </c>
      <c r="W11" s="46">
        <v>182.6842</v>
      </c>
      <c r="X11" s="46">
        <v>193.97370000000001</v>
      </c>
      <c r="Y11" s="59">
        <v>62.473700000000001</v>
      </c>
      <c r="AA11" s="46">
        <v>70.210499999999996</v>
      </c>
      <c r="AB11" s="46">
        <v>52.131599999999999</v>
      </c>
    </row>
    <row r="12" spans="1:28" s="29" customFormat="1" x14ac:dyDescent="0.25">
      <c r="A12" s="47" t="s">
        <v>84</v>
      </c>
      <c r="B12" s="48">
        <v>70.736800000000002</v>
      </c>
      <c r="C12" s="49">
        <v>155.76320000000001</v>
      </c>
      <c r="D12" s="49">
        <v>189.6053</v>
      </c>
      <c r="E12" s="49">
        <v>196.76320000000001</v>
      </c>
      <c r="F12" s="49">
        <v>79.842100000000002</v>
      </c>
      <c r="G12" s="49">
        <v>167.5</v>
      </c>
      <c r="H12" s="49">
        <v>190.6842</v>
      </c>
      <c r="I12" s="49">
        <v>196.73679999999999</v>
      </c>
      <c r="J12" s="49">
        <v>82.947400000000002</v>
      </c>
      <c r="K12" s="49">
        <v>175.8158</v>
      </c>
      <c r="L12" s="49">
        <v>191.13159999999999</v>
      </c>
      <c r="M12" s="49">
        <v>197.6053</v>
      </c>
      <c r="N12" s="49">
        <v>96.210499999999996</v>
      </c>
      <c r="O12" s="49">
        <v>181.15790000000001</v>
      </c>
      <c r="P12" s="49">
        <v>191.86840000000001</v>
      </c>
      <c r="Q12" s="49">
        <v>198.15790000000001</v>
      </c>
      <c r="R12" s="49">
        <v>107.52630000000001</v>
      </c>
      <c r="S12" s="49">
        <v>182.73679999999999</v>
      </c>
      <c r="T12" s="49">
        <v>191.34209999999999</v>
      </c>
      <c r="U12" s="49">
        <v>197.9211</v>
      </c>
      <c r="V12" s="49">
        <v>130.1053</v>
      </c>
      <c r="W12" s="49">
        <v>185.65790000000001</v>
      </c>
      <c r="X12" s="49">
        <v>192.23679999999999</v>
      </c>
      <c r="Y12" s="60">
        <v>59.552599999999998</v>
      </c>
      <c r="AA12" s="46">
        <v>70.736800000000002</v>
      </c>
      <c r="AB12" s="46">
        <v>63.473700000000001</v>
      </c>
    </row>
    <row r="13" spans="1:28" s="29" customFormat="1" x14ac:dyDescent="0.25">
      <c r="A13" s="42" t="s">
        <v>79</v>
      </c>
      <c r="B13" s="43">
        <v>74</v>
      </c>
      <c r="C13" s="44">
        <v>155.7895</v>
      </c>
      <c r="D13" s="44">
        <v>191.26320000000001</v>
      </c>
      <c r="E13" s="44">
        <v>198.1842</v>
      </c>
      <c r="F13" s="44">
        <v>73.026300000000006</v>
      </c>
      <c r="G13" s="44">
        <v>165.84209999999999</v>
      </c>
      <c r="H13" s="44">
        <v>191.65790000000001</v>
      </c>
      <c r="I13" s="44">
        <v>198.2105</v>
      </c>
      <c r="J13" s="44">
        <v>76.789500000000004</v>
      </c>
      <c r="K13" s="44">
        <v>173</v>
      </c>
      <c r="L13" s="44">
        <v>192.3947</v>
      </c>
      <c r="M13" s="44">
        <v>197.84209999999999</v>
      </c>
      <c r="N13" s="44">
        <v>87.263199999999998</v>
      </c>
      <c r="O13" s="44">
        <v>178.1842</v>
      </c>
      <c r="P13" s="44">
        <v>192.8947</v>
      </c>
      <c r="Q13" s="44">
        <v>198.65790000000001</v>
      </c>
      <c r="R13" s="44">
        <v>99.184200000000004</v>
      </c>
      <c r="S13" s="44">
        <v>181.2105</v>
      </c>
      <c r="T13" s="44">
        <v>193.55260000000001</v>
      </c>
      <c r="U13" s="44">
        <v>199.05260000000001</v>
      </c>
      <c r="V13" s="44">
        <v>120.0789</v>
      </c>
      <c r="W13" s="44">
        <v>185.13159999999999</v>
      </c>
      <c r="X13" s="44">
        <v>195.1053</v>
      </c>
      <c r="Y13" s="58">
        <v>68.710499999999996</v>
      </c>
      <c r="AA13" s="46">
        <v>74</v>
      </c>
      <c r="AB13" s="46">
        <v>51.236800000000002</v>
      </c>
    </row>
    <row r="14" spans="1:28" s="29" customFormat="1" x14ac:dyDescent="0.25">
      <c r="A14" s="42" t="s">
        <v>80</v>
      </c>
      <c r="B14" s="45">
        <v>69.421099999999996</v>
      </c>
      <c r="C14" s="46">
        <v>148.23679999999999</v>
      </c>
      <c r="D14" s="46">
        <v>186.15790000000001</v>
      </c>
      <c r="E14" s="46">
        <v>194.6053</v>
      </c>
      <c r="F14" s="46">
        <v>74.421099999999996</v>
      </c>
      <c r="G14" s="46">
        <v>161.65790000000001</v>
      </c>
      <c r="H14" s="46">
        <v>188.63159999999999</v>
      </c>
      <c r="I14" s="46">
        <v>195.6053</v>
      </c>
      <c r="J14" s="46">
        <v>80.447400000000002</v>
      </c>
      <c r="K14" s="46">
        <v>171.23679999999999</v>
      </c>
      <c r="L14" s="46">
        <v>189.55260000000001</v>
      </c>
      <c r="M14" s="46">
        <v>195.8158</v>
      </c>
      <c r="N14" s="46">
        <v>87.131600000000006</v>
      </c>
      <c r="O14" s="46">
        <v>175.94739999999999</v>
      </c>
      <c r="P14" s="46">
        <v>189.9211</v>
      </c>
      <c r="Q14" s="46">
        <v>195.5789</v>
      </c>
      <c r="R14" s="46">
        <v>100.47369999999999</v>
      </c>
      <c r="S14" s="46">
        <v>180.1053</v>
      </c>
      <c r="T14" s="46">
        <v>191.0789</v>
      </c>
      <c r="U14" s="46">
        <v>196.5789</v>
      </c>
      <c r="V14" s="46">
        <v>123</v>
      </c>
      <c r="W14" s="46">
        <v>184.5789</v>
      </c>
      <c r="X14" s="46">
        <v>192.55260000000001</v>
      </c>
      <c r="Y14" s="59">
        <v>56.184199999999997</v>
      </c>
      <c r="AA14" s="46">
        <v>69.421099999999996</v>
      </c>
      <c r="AB14" s="46">
        <v>65.947400000000002</v>
      </c>
    </row>
    <row r="15" spans="1:28" s="29" customFormat="1" x14ac:dyDescent="0.25">
      <c r="A15" s="42" t="s">
        <v>81</v>
      </c>
      <c r="B15" s="45">
        <v>65.921099999999996</v>
      </c>
      <c r="C15" s="46">
        <v>147.94739999999999</v>
      </c>
      <c r="D15" s="46">
        <v>187.0789</v>
      </c>
      <c r="E15" s="46">
        <v>195.2105</v>
      </c>
      <c r="F15" s="46">
        <v>69.131600000000006</v>
      </c>
      <c r="G15" s="46">
        <v>161</v>
      </c>
      <c r="H15" s="46">
        <v>189.0789</v>
      </c>
      <c r="I15" s="46">
        <v>196.02629999999999</v>
      </c>
      <c r="J15" s="46">
        <v>76.947400000000002</v>
      </c>
      <c r="K15" s="46">
        <v>172.5789</v>
      </c>
      <c r="L15" s="46">
        <v>192.13159999999999</v>
      </c>
      <c r="M15" s="46">
        <v>198.7105</v>
      </c>
      <c r="N15" s="46">
        <v>88.684200000000004</v>
      </c>
      <c r="O15" s="46">
        <v>179.05260000000001</v>
      </c>
      <c r="P15" s="46">
        <v>192.94739999999999</v>
      </c>
      <c r="Q15" s="46">
        <v>199.94739999999999</v>
      </c>
      <c r="R15" s="46">
        <v>103.13160000000001</v>
      </c>
      <c r="S15" s="46">
        <v>182.6842</v>
      </c>
      <c r="T15" s="46">
        <v>194.2105</v>
      </c>
      <c r="U15" s="46">
        <v>200.3158</v>
      </c>
      <c r="V15" s="46">
        <v>128.13159999999999</v>
      </c>
      <c r="W15" s="46">
        <v>188.1842</v>
      </c>
      <c r="X15" s="46">
        <v>196.6053</v>
      </c>
      <c r="Y15" s="59">
        <v>67.289500000000004</v>
      </c>
      <c r="AA15" s="46">
        <v>65.921099999999996</v>
      </c>
      <c r="AB15" s="46">
        <v>53.8947</v>
      </c>
    </row>
    <row r="16" spans="1:28" s="29" customFormat="1" x14ac:dyDescent="0.25">
      <c r="A16" s="42" t="s">
        <v>82</v>
      </c>
      <c r="B16" s="45">
        <v>70.263199999999998</v>
      </c>
      <c r="C16" s="46">
        <v>151.05260000000001</v>
      </c>
      <c r="D16" s="46">
        <v>188.52629999999999</v>
      </c>
      <c r="E16" s="46">
        <v>196.5789</v>
      </c>
      <c r="F16" s="46">
        <v>77.210499999999996</v>
      </c>
      <c r="G16" s="46">
        <v>164.34209999999999</v>
      </c>
      <c r="H16" s="46">
        <v>190.7895</v>
      </c>
      <c r="I16" s="46">
        <v>197.3947</v>
      </c>
      <c r="J16" s="46">
        <v>83.552599999999998</v>
      </c>
      <c r="K16" s="46">
        <v>174.52629999999999</v>
      </c>
      <c r="L16" s="46">
        <v>191.8947</v>
      </c>
      <c r="M16" s="46">
        <v>198.55260000000001</v>
      </c>
      <c r="N16" s="46">
        <v>92.552599999999998</v>
      </c>
      <c r="O16" s="46">
        <v>179.5789</v>
      </c>
      <c r="P16" s="46">
        <v>193.34209999999999</v>
      </c>
      <c r="Q16" s="46">
        <v>199.23679999999999</v>
      </c>
      <c r="R16" s="46">
        <v>104.0789</v>
      </c>
      <c r="S16" s="46">
        <v>181.7895</v>
      </c>
      <c r="T16" s="46">
        <v>193.2105</v>
      </c>
      <c r="U16" s="46">
        <v>199.2895</v>
      </c>
      <c r="V16" s="46">
        <v>125.47369999999999</v>
      </c>
      <c r="W16" s="46">
        <v>186.0789</v>
      </c>
      <c r="X16" s="46">
        <v>194.5</v>
      </c>
      <c r="Y16" s="59">
        <v>57.052599999999998</v>
      </c>
      <c r="AA16" s="46">
        <v>70.263199999999998</v>
      </c>
      <c r="AB16" s="46">
        <v>67.289500000000004</v>
      </c>
    </row>
    <row r="17" spans="1:28" s="29" customFormat="1" x14ac:dyDescent="0.25">
      <c r="A17" s="42" t="s">
        <v>83</v>
      </c>
      <c r="B17" s="45">
        <v>71.736800000000002</v>
      </c>
      <c r="C17" s="46">
        <v>155.94739999999999</v>
      </c>
      <c r="D17" s="46">
        <v>192.26320000000001</v>
      </c>
      <c r="E17" s="46">
        <v>199.86840000000001</v>
      </c>
      <c r="F17" s="46">
        <v>76.947400000000002</v>
      </c>
      <c r="G17" s="46">
        <v>164.94739999999999</v>
      </c>
      <c r="H17" s="46">
        <v>192.1053</v>
      </c>
      <c r="I17" s="46">
        <v>199.7105</v>
      </c>
      <c r="J17" s="46">
        <v>86.578900000000004</v>
      </c>
      <c r="K17" s="46">
        <v>173.97370000000001</v>
      </c>
      <c r="L17" s="46">
        <v>192.86840000000001</v>
      </c>
      <c r="M17" s="46">
        <v>199.9211</v>
      </c>
      <c r="N17" s="46">
        <v>91.210499999999996</v>
      </c>
      <c r="O17" s="46">
        <v>178.6842</v>
      </c>
      <c r="P17" s="46">
        <v>193.86840000000001</v>
      </c>
      <c r="Q17" s="46">
        <v>199.52629999999999</v>
      </c>
      <c r="R17" s="46">
        <v>101.5</v>
      </c>
      <c r="S17" s="46">
        <v>181.65790000000001</v>
      </c>
      <c r="T17" s="46">
        <v>193.55260000000001</v>
      </c>
      <c r="U17" s="46">
        <v>199.3947</v>
      </c>
      <c r="V17" s="46">
        <v>119.47369999999999</v>
      </c>
      <c r="W17" s="46">
        <v>183.8158</v>
      </c>
      <c r="X17" s="46">
        <v>193.7105</v>
      </c>
      <c r="Y17" s="59">
        <v>63.8947</v>
      </c>
      <c r="AA17" s="46">
        <v>71.736800000000002</v>
      </c>
      <c r="AB17" s="46">
        <v>49.763199999999998</v>
      </c>
    </row>
    <row r="18" spans="1:28" s="29" customFormat="1" x14ac:dyDescent="0.25">
      <c r="A18" s="47" t="s">
        <v>84</v>
      </c>
      <c r="B18" s="48">
        <v>73.184200000000004</v>
      </c>
      <c r="C18" s="49">
        <v>152.23679999999999</v>
      </c>
      <c r="D18" s="49">
        <v>188.8947</v>
      </c>
      <c r="E18" s="49">
        <v>197.0789</v>
      </c>
      <c r="F18" s="49">
        <v>79.184200000000004</v>
      </c>
      <c r="G18" s="49">
        <v>164.84209999999999</v>
      </c>
      <c r="H18" s="49">
        <v>189.9211</v>
      </c>
      <c r="I18" s="49">
        <v>197</v>
      </c>
      <c r="J18" s="49">
        <v>84.421099999999996</v>
      </c>
      <c r="K18" s="49">
        <v>173.36840000000001</v>
      </c>
      <c r="L18" s="49">
        <v>190.4211</v>
      </c>
      <c r="M18" s="49">
        <v>197.47370000000001</v>
      </c>
      <c r="N18" s="49">
        <v>95.026300000000006</v>
      </c>
      <c r="O18" s="49">
        <v>179.44739999999999</v>
      </c>
      <c r="P18" s="49">
        <v>191.94739999999999</v>
      </c>
      <c r="Q18" s="49">
        <v>198.13159999999999</v>
      </c>
      <c r="R18" s="49">
        <v>105.2105</v>
      </c>
      <c r="S18" s="49">
        <v>181.15790000000001</v>
      </c>
      <c r="T18" s="49">
        <v>191.36840000000001</v>
      </c>
      <c r="U18" s="49">
        <v>197.6053</v>
      </c>
      <c r="V18" s="49">
        <v>126.97369999999999</v>
      </c>
      <c r="W18" s="49">
        <v>184.44739999999999</v>
      </c>
      <c r="X18" s="49">
        <v>192.44739999999999</v>
      </c>
      <c r="Y18" s="60">
        <v>60.578899999999997</v>
      </c>
      <c r="AA18" s="46">
        <v>73.184200000000004</v>
      </c>
      <c r="AB18" s="46">
        <v>65.447400000000002</v>
      </c>
    </row>
    <row r="19" spans="1:28" s="29" customFormat="1" x14ac:dyDescent="0.25">
      <c r="A19" s="42" t="s">
        <v>79</v>
      </c>
      <c r="B19" s="43">
        <v>49.789499999999997</v>
      </c>
      <c r="C19" s="44">
        <v>145.8947</v>
      </c>
      <c r="D19" s="44">
        <v>188.6053</v>
      </c>
      <c r="E19" s="44">
        <v>197.47370000000001</v>
      </c>
      <c r="F19" s="44">
        <v>59.1053</v>
      </c>
      <c r="G19" s="44">
        <v>159.1053</v>
      </c>
      <c r="H19" s="44">
        <v>189.2895</v>
      </c>
      <c r="I19" s="44">
        <v>197.02629999999999</v>
      </c>
      <c r="J19" s="44">
        <v>65.342100000000002</v>
      </c>
      <c r="K19" s="44">
        <v>168.5789</v>
      </c>
      <c r="L19" s="44">
        <v>190.47370000000001</v>
      </c>
      <c r="M19" s="44">
        <v>197.7105</v>
      </c>
      <c r="N19" s="44">
        <v>76.736800000000002</v>
      </c>
      <c r="O19" s="44">
        <v>175.1053</v>
      </c>
      <c r="P19" s="44">
        <v>191.3947</v>
      </c>
      <c r="Q19" s="44">
        <v>197.9211</v>
      </c>
      <c r="R19" s="44">
        <v>92.578900000000004</v>
      </c>
      <c r="S19" s="44">
        <v>177.1842</v>
      </c>
      <c r="T19" s="44">
        <v>191.44739999999999</v>
      </c>
      <c r="U19" s="44">
        <v>198.13159999999999</v>
      </c>
      <c r="V19" s="44">
        <v>114.0526</v>
      </c>
      <c r="W19" s="44">
        <v>180.8947</v>
      </c>
      <c r="X19" s="44">
        <v>192.1842</v>
      </c>
      <c r="Y19" s="58">
        <v>55</v>
      </c>
      <c r="AA19" s="46">
        <v>69.026300000000006</v>
      </c>
      <c r="AB19" s="46">
        <v>55</v>
      </c>
    </row>
    <row r="20" spans="1:28" s="29" customFormat="1" x14ac:dyDescent="0.25">
      <c r="A20" s="42" t="s">
        <v>80</v>
      </c>
      <c r="B20" s="45">
        <v>64.710499999999996</v>
      </c>
      <c r="C20" s="46">
        <v>150.86840000000001</v>
      </c>
      <c r="D20" s="46">
        <v>189.1842</v>
      </c>
      <c r="E20" s="46">
        <v>196.7105</v>
      </c>
      <c r="F20" s="46">
        <v>69.447400000000002</v>
      </c>
      <c r="G20" s="46">
        <v>163.15790000000001</v>
      </c>
      <c r="H20" s="46">
        <v>190.36840000000001</v>
      </c>
      <c r="I20" s="46">
        <v>196.44739999999999</v>
      </c>
      <c r="J20" s="46">
        <v>78</v>
      </c>
      <c r="K20" s="46">
        <v>173.15790000000001</v>
      </c>
      <c r="L20" s="46">
        <v>191.26320000000001</v>
      </c>
      <c r="M20" s="46">
        <v>197.9211</v>
      </c>
      <c r="N20" s="46">
        <v>85.236800000000002</v>
      </c>
      <c r="O20" s="46">
        <v>178.6053</v>
      </c>
      <c r="P20" s="46">
        <v>192.5</v>
      </c>
      <c r="Q20" s="46">
        <v>198.4211</v>
      </c>
      <c r="R20" s="46">
        <v>98.763199999999998</v>
      </c>
      <c r="S20" s="46">
        <v>180.47370000000001</v>
      </c>
      <c r="T20" s="46">
        <v>192.3947</v>
      </c>
      <c r="U20" s="46">
        <v>198.15790000000001</v>
      </c>
      <c r="V20" s="46">
        <v>121.5526</v>
      </c>
      <c r="W20" s="46">
        <v>184.55260000000001</v>
      </c>
      <c r="X20" s="46">
        <v>193.3158</v>
      </c>
      <c r="Y20" s="59">
        <v>48.763199999999998</v>
      </c>
      <c r="AA20" s="46">
        <v>57.526299999999999</v>
      </c>
      <c r="AB20" s="46">
        <v>48.763199999999998</v>
      </c>
    </row>
    <row r="21" spans="1:28" s="29" customFormat="1" x14ac:dyDescent="0.25">
      <c r="A21" s="42" t="s">
        <v>81</v>
      </c>
      <c r="B21" s="45">
        <v>52</v>
      </c>
      <c r="C21" s="46">
        <v>146.0789</v>
      </c>
      <c r="D21" s="46">
        <v>187.86840000000001</v>
      </c>
      <c r="E21" s="46">
        <v>195.86840000000001</v>
      </c>
      <c r="F21" s="46">
        <v>59.789499999999997</v>
      </c>
      <c r="G21" s="46">
        <v>158.15790000000001</v>
      </c>
      <c r="H21" s="46">
        <v>188.55260000000001</v>
      </c>
      <c r="I21" s="46">
        <v>195.86840000000001</v>
      </c>
      <c r="J21" s="46">
        <v>67.657899999999998</v>
      </c>
      <c r="K21" s="46">
        <v>167.3158</v>
      </c>
      <c r="L21" s="46">
        <v>189.1842</v>
      </c>
      <c r="M21" s="46">
        <v>196.13159999999999</v>
      </c>
      <c r="N21" s="46">
        <v>79.026300000000006</v>
      </c>
      <c r="O21" s="46">
        <v>172.13159999999999</v>
      </c>
      <c r="P21" s="46">
        <v>189.26320000000001</v>
      </c>
      <c r="Q21" s="46">
        <v>196.3947</v>
      </c>
      <c r="R21" s="46">
        <v>93.368399999999994</v>
      </c>
      <c r="S21" s="46">
        <v>176.26320000000001</v>
      </c>
      <c r="T21" s="46">
        <v>190.36840000000001</v>
      </c>
      <c r="U21" s="46">
        <v>197.26320000000001</v>
      </c>
      <c r="V21" s="46">
        <v>114.5</v>
      </c>
      <c r="W21" s="46">
        <v>179.4211</v>
      </c>
      <c r="X21" s="46">
        <v>190.86840000000001</v>
      </c>
      <c r="Y21" s="59">
        <v>57.236800000000002</v>
      </c>
      <c r="AA21" s="46">
        <v>69.868399999999994</v>
      </c>
      <c r="AB21" s="46">
        <v>57.236800000000002</v>
      </c>
    </row>
    <row r="22" spans="1:28" s="29" customFormat="1" x14ac:dyDescent="0.25">
      <c r="A22" s="42" t="s">
        <v>82</v>
      </c>
      <c r="B22" s="45">
        <v>64.447400000000002</v>
      </c>
      <c r="C22" s="46">
        <v>152.5</v>
      </c>
      <c r="D22" s="46">
        <v>189.7105</v>
      </c>
      <c r="E22" s="46">
        <v>197.4211</v>
      </c>
      <c r="F22" s="46">
        <v>70.947400000000002</v>
      </c>
      <c r="G22" s="46">
        <v>163.6842</v>
      </c>
      <c r="H22" s="46">
        <v>190.47370000000001</v>
      </c>
      <c r="I22" s="46">
        <v>197.05260000000001</v>
      </c>
      <c r="J22" s="46">
        <v>76.078900000000004</v>
      </c>
      <c r="K22" s="46">
        <v>172.4211</v>
      </c>
      <c r="L22" s="46">
        <v>190.7895</v>
      </c>
      <c r="M22" s="46">
        <v>197.1053</v>
      </c>
      <c r="N22" s="46">
        <v>84.789500000000004</v>
      </c>
      <c r="O22" s="46">
        <v>177.23679999999999</v>
      </c>
      <c r="P22" s="46">
        <v>190.8158</v>
      </c>
      <c r="Q22" s="46">
        <v>197.1053</v>
      </c>
      <c r="R22" s="46">
        <v>101.3158</v>
      </c>
      <c r="S22" s="46">
        <v>181.5789</v>
      </c>
      <c r="T22" s="46">
        <v>192.26320000000001</v>
      </c>
      <c r="U22" s="46">
        <v>198.47370000000001</v>
      </c>
      <c r="V22" s="46">
        <v>122.0789</v>
      </c>
      <c r="W22" s="46">
        <v>184.2105</v>
      </c>
      <c r="X22" s="46">
        <v>192.5789</v>
      </c>
      <c r="Y22" s="59">
        <v>52.342100000000002</v>
      </c>
      <c r="AA22" s="46">
        <v>61.026299999999999</v>
      </c>
      <c r="AB22" s="46">
        <v>52.342100000000002</v>
      </c>
    </row>
    <row r="23" spans="1:28" s="29" customFormat="1" x14ac:dyDescent="0.25">
      <c r="A23" s="42" t="s">
        <v>83</v>
      </c>
      <c r="B23" s="45">
        <v>52.131599999999999</v>
      </c>
      <c r="C23" s="46">
        <v>141.55260000000001</v>
      </c>
      <c r="D23" s="46">
        <v>185</v>
      </c>
      <c r="E23" s="46">
        <v>194.13159999999999</v>
      </c>
      <c r="F23" s="46">
        <v>61.5</v>
      </c>
      <c r="G23" s="46">
        <v>154.3947</v>
      </c>
      <c r="H23" s="46">
        <v>185.65790000000001</v>
      </c>
      <c r="I23" s="46">
        <v>194.02629999999999</v>
      </c>
      <c r="J23" s="46">
        <v>69.421099999999996</v>
      </c>
      <c r="K23" s="46">
        <v>165</v>
      </c>
      <c r="L23" s="46">
        <v>187.8158</v>
      </c>
      <c r="M23" s="46">
        <v>195.5789</v>
      </c>
      <c r="N23" s="46">
        <v>76.578900000000004</v>
      </c>
      <c r="O23" s="46">
        <v>171</v>
      </c>
      <c r="P23" s="46">
        <v>188.5789</v>
      </c>
      <c r="Q23" s="46">
        <v>196.05260000000001</v>
      </c>
      <c r="R23" s="46">
        <v>91.684200000000004</v>
      </c>
      <c r="S23" s="46">
        <v>174.0789</v>
      </c>
      <c r="T23" s="46">
        <v>187.97370000000001</v>
      </c>
      <c r="U23" s="46">
        <v>196</v>
      </c>
      <c r="V23" s="46">
        <v>112.0789</v>
      </c>
      <c r="W23" s="46">
        <v>178.76320000000001</v>
      </c>
      <c r="X23" s="46">
        <v>190.3947</v>
      </c>
      <c r="Y23" s="59">
        <v>63.5</v>
      </c>
      <c r="AA23" s="46">
        <v>62.473700000000001</v>
      </c>
      <c r="AB23" s="46">
        <v>63.5</v>
      </c>
    </row>
    <row r="24" spans="1:28" s="29" customFormat="1" x14ac:dyDescent="0.25">
      <c r="A24" s="47" t="s">
        <v>84</v>
      </c>
      <c r="B24" s="48">
        <v>63.473700000000001</v>
      </c>
      <c r="C24" s="49">
        <v>151.3158</v>
      </c>
      <c r="D24" s="49">
        <v>187.86840000000001</v>
      </c>
      <c r="E24" s="49">
        <v>194.7105</v>
      </c>
      <c r="F24" s="49">
        <v>67.342100000000002</v>
      </c>
      <c r="G24" s="49">
        <v>160.86840000000001</v>
      </c>
      <c r="H24" s="49">
        <v>187.1053</v>
      </c>
      <c r="I24" s="49">
        <v>193.52629999999999</v>
      </c>
      <c r="J24" s="49">
        <v>75.315799999999996</v>
      </c>
      <c r="K24" s="49">
        <v>170.8947</v>
      </c>
      <c r="L24" s="49">
        <v>188.7105</v>
      </c>
      <c r="M24" s="49">
        <v>194.97370000000001</v>
      </c>
      <c r="N24" s="49">
        <v>81.3947</v>
      </c>
      <c r="O24" s="49">
        <v>174.1842</v>
      </c>
      <c r="P24" s="49">
        <v>188.3158</v>
      </c>
      <c r="Q24" s="49">
        <v>194.23679999999999</v>
      </c>
      <c r="R24" s="49">
        <v>96.3947</v>
      </c>
      <c r="S24" s="49">
        <v>177.5</v>
      </c>
      <c r="T24" s="49">
        <v>188.55260000000001</v>
      </c>
      <c r="U24" s="49">
        <v>195.13159999999999</v>
      </c>
      <c r="V24" s="49">
        <v>117.97369999999999</v>
      </c>
      <c r="W24" s="49">
        <v>180.8158</v>
      </c>
      <c r="X24" s="49">
        <v>188.7105</v>
      </c>
      <c r="Y24" s="60">
        <v>45.578899999999997</v>
      </c>
      <c r="AA24" s="46">
        <v>59.552599999999998</v>
      </c>
      <c r="AB24" s="46">
        <v>45.578899999999997</v>
      </c>
    </row>
    <row r="25" spans="1:28" s="29" customFormat="1" x14ac:dyDescent="0.25">
      <c r="A25" s="42" t="s">
        <v>79</v>
      </c>
      <c r="B25" s="43">
        <v>51.236800000000002</v>
      </c>
      <c r="C25" s="44">
        <v>147.1053</v>
      </c>
      <c r="D25" s="44">
        <v>188.7105</v>
      </c>
      <c r="E25" s="44">
        <v>197.76320000000001</v>
      </c>
      <c r="F25" s="44">
        <v>64.526300000000006</v>
      </c>
      <c r="G25" s="44">
        <v>159.86840000000001</v>
      </c>
      <c r="H25" s="44">
        <v>189.36840000000001</v>
      </c>
      <c r="I25" s="44">
        <v>197.1053</v>
      </c>
      <c r="J25" s="44">
        <v>71.263199999999998</v>
      </c>
      <c r="K25" s="44">
        <v>169.13159999999999</v>
      </c>
      <c r="L25" s="44">
        <v>191.13159999999999</v>
      </c>
      <c r="M25" s="44">
        <v>198.47370000000001</v>
      </c>
      <c r="N25" s="44">
        <v>81.368399999999994</v>
      </c>
      <c r="O25" s="44">
        <v>175.76320000000001</v>
      </c>
      <c r="P25" s="44">
        <v>191.63159999999999</v>
      </c>
      <c r="Q25" s="44">
        <v>198.6053</v>
      </c>
      <c r="R25" s="44">
        <v>95.236800000000002</v>
      </c>
      <c r="S25" s="44">
        <v>177.52629999999999</v>
      </c>
      <c r="T25" s="44">
        <v>191.36840000000001</v>
      </c>
      <c r="U25" s="44">
        <v>198.44739999999999</v>
      </c>
      <c r="V25" s="44">
        <v>116.02630000000001</v>
      </c>
      <c r="W25" s="44">
        <v>181.02629999999999</v>
      </c>
      <c r="X25" s="44">
        <v>192.3158</v>
      </c>
      <c r="Y25" s="58">
        <v>57.157899999999998</v>
      </c>
      <c r="AA25" s="46">
        <v>68.710499999999996</v>
      </c>
      <c r="AB25" s="46">
        <v>57.157899999999998</v>
      </c>
    </row>
    <row r="26" spans="1:28" s="29" customFormat="1" x14ac:dyDescent="0.25">
      <c r="A26" s="42" t="s">
        <v>80</v>
      </c>
      <c r="B26" s="45">
        <v>65.947400000000002</v>
      </c>
      <c r="C26" s="46">
        <v>150.52629999999999</v>
      </c>
      <c r="D26" s="46">
        <v>189.23679999999999</v>
      </c>
      <c r="E26" s="46">
        <v>197.4211</v>
      </c>
      <c r="F26" s="46">
        <v>71.631600000000006</v>
      </c>
      <c r="G26" s="46">
        <v>163.0789</v>
      </c>
      <c r="H26" s="46">
        <v>190.1053</v>
      </c>
      <c r="I26" s="46">
        <v>196.73679999999999</v>
      </c>
      <c r="J26" s="46">
        <v>79.526300000000006</v>
      </c>
      <c r="K26" s="46">
        <v>173.63159999999999</v>
      </c>
      <c r="L26" s="46">
        <v>192</v>
      </c>
      <c r="M26" s="46">
        <v>198.2895</v>
      </c>
      <c r="N26" s="46">
        <v>87.289500000000004</v>
      </c>
      <c r="O26" s="46">
        <v>179.2895</v>
      </c>
      <c r="P26" s="46">
        <v>192.65790000000001</v>
      </c>
      <c r="Q26" s="46">
        <v>198.6053</v>
      </c>
      <c r="R26" s="46">
        <v>99.763199999999998</v>
      </c>
      <c r="S26" s="46">
        <v>181.02629999999999</v>
      </c>
      <c r="T26" s="46">
        <v>192.26320000000001</v>
      </c>
      <c r="U26" s="46">
        <v>198.9211</v>
      </c>
      <c r="V26" s="46">
        <v>120.7632</v>
      </c>
      <c r="W26" s="46">
        <v>184.15790000000001</v>
      </c>
      <c r="X26" s="46">
        <v>193.23679999999999</v>
      </c>
      <c r="Y26" s="59">
        <v>53.1053</v>
      </c>
      <c r="AA26" s="46">
        <v>56.184199999999997</v>
      </c>
      <c r="AB26" s="46">
        <v>53.1053</v>
      </c>
    </row>
    <row r="27" spans="1:28" s="29" customFormat="1" x14ac:dyDescent="0.25">
      <c r="A27" s="42" t="s">
        <v>81</v>
      </c>
      <c r="B27" s="45">
        <v>53.8947</v>
      </c>
      <c r="C27" s="46">
        <v>146.9211</v>
      </c>
      <c r="D27" s="46">
        <v>188.63159999999999</v>
      </c>
      <c r="E27" s="46">
        <v>196.44739999999999</v>
      </c>
      <c r="F27" s="46">
        <v>65.368399999999994</v>
      </c>
      <c r="G27" s="46">
        <v>159.52629999999999</v>
      </c>
      <c r="H27" s="46">
        <v>189.0789</v>
      </c>
      <c r="I27" s="46">
        <v>196.5</v>
      </c>
      <c r="J27" s="46">
        <v>69.157899999999998</v>
      </c>
      <c r="K27" s="46">
        <v>167.76320000000001</v>
      </c>
      <c r="L27" s="46">
        <v>189.9211</v>
      </c>
      <c r="M27" s="46">
        <v>196.34209999999999</v>
      </c>
      <c r="N27" s="46">
        <v>80.1053</v>
      </c>
      <c r="O27" s="46">
        <v>172.73679999999999</v>
      </c>
      <c r="P27" s="46">
        <v>189.52629999999999</v>
      </c>
      <c r="Q27" s="46">
        <v>196.7105</v>
      </c>
      <c r="R27" s="46">
        <v>94.947400000000002</v>
      </c>
      <c r="S27" s="46">
        <v>176.8158</v>
      </c>
      <c r="T27" s="46">
        <v>190.86840000000001</v>
      </c>
      <c r="U27" s="46">
        <v>197.84209999999999</v>
      </c>
      <c r="V27" s="46">
        <v>114.7368</v>
      </c>
      <c r="W27" s="46">
        <v>179.8158</v>
      </c>
      <c r="X27" s="46">
        <v>191.3158</v>
      </c>
      <c r="Y27" s="59">
        <v>59.236800000000002</v>
      </c>
      <c r="AA27" s="46">
        <v>67.289500000000004</v>
      </c>
      <c r="AB27" s="46">
        <v>59.236800000000002</v>
      </c>
    </row>
    <row r="28" spans="1:28" s="29" customFormat="1" x14ac:dyDescent="0.25">
      <c r="A28" s="42" t="s">
        <v>82</v>
      </c>
      <c r="B28" s="45">
        <v>67.289500000000004</v>
      </c>
      <c r="C28" s="46">
        <v>153.8947</v>
      </c>
      <c r="D28" s="46">
        <v>190.47370000000001</v>
      </c>
      <c r="E28" s="46">
        <v>197.86840000000001</v>
      </c>
      <c r="F28" s="46">
        <v>72.763199999999998</v>
      </c>
      <c r="G28" s="46">
        <v>164.44739999999999</v>
      </c>
      <c r="H28" s="46">
        <v>190.5789</v>
      </c>
      <c r="I28" s="46">
        <v>197.1053</v>
      </c>
      <c r="J28" s="46">
        <v>77.736800000000002</v>
      </c>
      <c r="K28" s="46">
        <v>173.26320000000001</v>
      </c>
      <c r="L28" s="46">
        <v>190.6053</v>
      </c>
      <c r="M28" s="46">
        <v>197.4211</v>
      </c>
      <c r="N28" s="46">
        <v>84.763199999999998</v>
      </c>
      <c r="O28" s="46">
        <v>177.63159999999999</v>
      </c>
      <c r="P28" s="46">
        <v>191.13159999999999</v>
      </c>
      <c r="Q28" s="46">
        <v>197.63159999999999</v>
      </c>
      <c r="R28" s="46">
        <v>102</v>
      </c>
      <c r="S28" s="46">
        <v>181.8947</v>
      </c>
      <c r="T28" s="46">
        <v>192.44739999999999</v>
      </c>
      <c r="U28" s="46">
        <v>198.65790000000001</v>
      </c>
      <c r="V28" s="46">
        <v>122.3158</v>
      </c>
      <c r="W28" s="46">
        <v>184.65790000000001</v>
      </c>
      <c r="X28" s="46">
        <v>192.65790000000001</v>
      </c>
      <c r="Y28" s="59">
        <v>54.631599999999999</v>
      </c>
      <c r="AA28" s="46">
        <v>57.052599999999998</v>
      </c>
      <c r="AB28" s="46">
        <v>54.631599999999999</v>
      </c>
    </row>
    <row r="29" spans="1:28" s="29" customFormat="1" x14ac:dyDescent="0.25">
      <c r="A29" s="42" t="s">
        <v>83</v>
      </c>
      <c r="B29" s="45">
        <v>49.763199999999998</v>
      </c>
      <c r="C29" s="46">
        <v>141.4211</v>
      </c>
      <c r="D29" s="46">
        <v>184.73679999999999</v>
      </c>
      <c r="E29" s="46">
        <v>193.55260000000001</v>
      </c>
      <c r="F29" s="46">
        <v>58.6053</v>
      </c>
      <c r="G29" s="46">
        <v>154.15790000000001</v>
      </c>
      <c r="H29" s="46">
        <v>185.44739999999999</v>
      </c>
      <c r="I29" s="46">
        <v>193.4211</v>
      </c>
      <c r="J29" s="46">
        <v>70.1053</v>
      </c>
      <c r="K29" s="46">
        <v>165.1053</v>
      </c>
      <c r="L29" s="46">
        <v>188.1053</v>
      </c>
      <c r="M29" s="46">
        <v>195.4211</v>
      </c>
      <c r="N29" s="46">
        <v>76.026300000000006</v>
      </c>
      <c r="O29" s="46">
        <v>171.13159999999999</v>
      </c>
      <c r="P29" s="46">
        <v>188.6053</v>
      </c>
      <c r="Q29" s="46">
        <v>195.76320000000001</v>
      </c>
      <c r="R29" s="46">
        <v>91.263199999999998</v>
      </c>
      <c r="S29" s="46">
        <v>173.76320000000001</v>
      </c>
      <c r="T29" s="46">
        <v>187.84209999999999</v>
      </c>
      <c r="U29" s="46">
        <v>196</v>
      </c>
      <c r="V29" s="46">
        <v>111.52630000000001</v>
      </c>
      <c r="W29" s="46">
        <v>178.47370000000001</v>
      </c>
      <c r="X29" s="46">
        <v>190.73679999999999</v>
      </c>
      <c r="Y29" s="59">
        <v>63.5</v>
      </c>
      <c r="AA29" s="46">
        <v>63.8947</v>
      </c>
      <c r="AB29" s="46">
        <v>63.5</v>
      </c>
    </row>
    <row r="30" spans="1:28" s="29" customFormat="1" x14ac:dyDescent="0.25">
      <c r="A30" s="47" t="s">
        <v>84</v>
      </c>
      <c r="B30" s="48">
        <v>65.447400000000002</v>
      </c>
      <c r="C30" s="49">
        <v>150.1842</v>
      </c>
      <c r="D30" s="49">
        <v>188.26320000000001</v>
      </c>
      <c r="E30" s="49">
        <v>196.15790000000001</v>
      </c>
      <c r="F30" s="49">
        <v>70.131600000000006</v>
      </c>
      <c r="G30" s="49">
        <v>159.7105</v>
      </c>
      <c r="H30" s="49">
        <v>187.44739999999999</v>
      </c>
      <c r="I30" s="49">
        <v>194.26320000000001</v>
      </c>
      <c r="J30" s="49">
        <v>77.131600000000006</v>
      </c>
      <c r="K30" s="49">
        <v>170.36840000000001</v>
      </c>
      <c r="L30" s="49">
        <v>189.3947</v>
      </c>
      <c r="M30" s="49">
        <v>196.2105</v>
      </c>
      <c r="N30" s="49">
        <v>84.131600000000006</v>
      </c>
      <c r="O30" s="49">
        <v>173.94739999999999</v>
      </c>
      <c r="P30" s="49">
        <v>189.1842</v>
      </c>
      <c r="Q30" s="49">
        <v>195.63159999999999</v>
      </c>
      <c r="R30" s="49">
        <v>95.868399999999994</v>
      </c>
      <c r="S30" s="49">
        <v>177.86840000000001</v>
      </c>
      <c r="T30" s="49">
        <v>189.6053</v>
      </c>
      <c r="U30" s="49">
        <v>195.76320000000001</v>
      </c>
      <c r="V30" s="49">
        <v>117.52630000000001</v>
      </c>
      <c r="W30" s="49">
        <v>181.2895</v>
      </c>
      <c r="X30" s="49">
        <v>190.23679999999999</v>
      </c>
      <c r="Y30" s="60">
        <v>49.368400000000001</v>
      </c>
      <c r="AA30" s="46">
        <v>60.578899999999997</v>
      </c>
      <c r="AB30" s="46">
        <v>49.368400000000001</v>
      </c>
    </row>
    <row r="31" spans="1:28" s="29" customFormat="1" x14ac:dyDescent="0.25">
      <c r="A31" s="50" t="s">
        <v>39</v>
      </c>
      <c r="B31" s="43">
        <f>AVERAGE(B7:B30)</f>
        <v>64.394741666666675</v>
      </c>
      <c r="C31" s="44">
        <f t="shared" ref="C31:Y31" si="0">AVERAGE(C7:C30)</f>
        <v>150.26205833333333</v>
      </c>
      <c r="D31" s="44">
        <f t="shared" si="0"/>
        <v>188.61732916666668</v>
      </c>
      <c r="E31" s="44">
        <f t="shared" si="0"/>
        <v>196.55263333333335</v>
      </c>
      <c r="F31" s="44">
        <f t="shared" si="0"/>
        <v>70.489050000000006</v>
      </c>
      <c r="G31" s="44">
        <f t="shared" si="0"/>
        <v>162.06250000000003</v>
      </c>
      <c r="H31" s="44">
        <f t="shared" si="0"/>
        <v>189.48575416666668</v>
      </c>
      <c r="I31" s="44">
        <f t="shared" si="0"/>
        <v>196.43859583333332</v>
      </c>
      <c r="J31" s="44">
        <f t="shared" si="0"/>
        <v>77.105270833333336</v>
      </c>
      <c r="K31" s="44">
        <f t="shared" si="0"/>
        <v>171.61842916666669</v>
      </c>
      <c r="L31" s="44">
        <f t="shared" si="0"/>
        <v>190.74781250000001</v>
      </c>
      <c r="M31" s="44">
        <f t="shared" si="0"/>
        <v>197.40571249999996</v>
      </c>
      <c r="N31" s="44">
        <f t="shared" si="0"/>
        <v>85.798241666666684</v>
      </c>
      <c r="O31" s="44">
        <f t="shared" si="0"/>
        <v>176.88815833333334</v>
      </c>
      <c r="P31" s="44">
        <f t="shared" si="0"/>
        <v>191.38158333333331</v>
      </c>
      <c r="Q31" s="44">
        <f t="shared" si="0"/>
        <v>197.7017625</v>
      </c>
      <c r="R31" s="44">
        <f t="shared" si="0"/>
        <v>99.405695833333326</v>
      </c>
      <c r="S31" s="44">
        <f t="shared" si="0"/>
        <v>179.83771249999998</v>
      </c>
      <c r="T31" s="44">
        <f t="shared" si="0"/>
        <v>191.6644708333333</v>
      </c>
      <c r="U31" s="44">
        <f t="shared" si="0"/>
        <v>198.0625083333334</v>
      </c>
      <c r="V31" s="44">
        <f t="shared" si="0"/>
        <v>120.75328333333333</v>
      </c>
      <c r="W31" s="44">
        <f t="shared" si="0"/>
        <v>183.52522083333335</v>
      </c>
      <c r="X31" s="44">
        <f t="shared" si="0"/>
        <v>192.82674166666663</v>
      </c>
      <c r="Y31" s="58">
        <f t="shared" si="0"/>
        <v>58.85854166666666</v>
      </c>
      <c r="AA31" s="68"/>
      <c r="AB31" s="68"/>
    </row>
    <row r="32" spans="1:28" s="29" customFormat="1" x14ac:dyDescent="0.25">
      <c r="A32" s="51" t="s">
        <v>44</v>
      </c>
      <c r="B32" s="45">
        <f>_xlfn.STDEV.S(B7:B30)</f>
        <v>8.1158994085370129</v>
      </c>
      <c r="C32" s="46">
        <f t="shared" ref="C32:Y32" si="1">_xlfn.STDEV.S(C7:C30)</f>
        <v>4.1792949773560641</v>
      </c>
      <c r="D32" s="46">
        <f t="shared" si="1"/>
        <v>1.9026307664547393</v>
      </c>
      <c r="E32" s="46">
        <f t="shared" si="1"/>
        <v>1.5431128107389531</v>
      </c>
      <c r="F32" s="46">
        <f t="shared" si="1"/>
        <v>6.3446917024494134</v>
      </c>
      <c r="G32" s="46">
        <f t="shared" si="1"/>
        <v>3.4436548876473339</v>
      </c>
      <c r="H32" s="46">
        <f t="shared" si="1"/>
        <v>1.7960555830411236</v>
      </c>
      <c r="I32" s="46">
        <f t="shared" si="1"/>
        <v>1.5664078636163949</v>
      </c>
      <c r="J32" s="46">
        <f t="shared" si="1"/>
        <v>5.7664565432884407</v>
      </c>
      <c r="K32" s="46">
        <f t="shared" si="1"/>
        <v>3.0036624811081336</v>
      </c>
      <c r="L32" s="46">
        <f t="shared" si="1"/>
        <v>1.5114257401863396</v>
      </c>
      <c r="M32" s="46">
        <f t="shared" si="1"/>
        <v>1.4154469441049657</v>
      </c>
      <c r="N32" s="46">
        <f t="shared" si="1"/>
        <v>5.698175372025883</v>
      </c>
      <c r="O32" s="46">
        <f t="shared" si="1"/>
        <v>2.9986994543166303</v>
      </c>
      <c r="P32" s="46">
        <f t="shared" si="1"/>
        <v>1.7827594528333495</v>
      </c>
      <c r="Q32" s="46">
        <f t="shared" si="1"/>
        <v>1.557215112283435</v>
      </c>
      <c r="R32" s="46">
        <f t="shared" si="1"/>
        <v>4.5858050224464328</v>
      </c>
      <c r="S32" s="46">
        <f t="shared" si="1"/>
        <v>2.7818422902993292</v>
      </c>
      <c r="T32" s="46">
        <f t="shared" si="1"/>
        <v>1.879995119438431</v>
      </c>
      <c r="U32" s="46">
        <f t="shared" si="1"/>
        <v>1.4984768022508896</v>
      </c>
      <c r="V32" s="46">
        <f t="shared" si="1"/>
        <v>5.3084341732646578</v>
      </c>
      <c r="W32" s="46">
        <f t="shared" si="1"/>
        <v>2.8893608018833765</v>
      </c>
      <c r="X32" s="46">
        <f t="shared" si="1"/>
        <v>1.9829703301770127</v>
      </c>
      <c r="Y32" s="59">
        <f t="shared" si="1"/>
        <v>6.5172078884134663</v>
      </c>
    </row>
    <row r="33" spans="1:25" x14ac:dyDescent="0.25">
      <c r="A33" s="66" t="s">
        <v>109</v>
      </c>
      <c r="B33" s="62">
        <f>B3/B31</f>
        <v>0</v>
      </c>
      <c r="C33" s="63">
        <f>C3/C31</f>
        <v>4.858274316286091E-2</v>
      </c>
      <c r="D33" s="63">
        <f t="shared" ref="D33:Y33" si="2">D3/D31</f>
        <v>0.1527711517892503</v>
      </c>
      <c r="E33" s="63">
        <f t="shared" si="2"/>
        <v>0.29842388272929099</v>
      </c>
      <c r="F33" s="63">
        <f t="shared" si="2"/>
        <v>3.0822682435255465E-3</v>
      </c>
      <c r="G33" s="63">
        <f t="shared" si="2"/>
        <v>6.6942220475899539E-2</v>
      </c>
      <c r="H33" s="63">
        <f t="shared" si="2"/>
        <v>0.17199753588800934</v>
      </c>
      <c r="I33" s="63">
        <f t="shared" si="2"/>
        <v>0.3452788219585331</v>
      </c>
      <c r="J33" s="63">
        <f t="shared" si="2"/>
        <v>5.8234246050687249E-3</v>
      </c>
      <c r="K33" s="63">
        <f t="shared" si="2"/>
        <v>8.4483322507051359E-2</v>
      </c>
      <c r="L33" s="63">
        <f t="shared" si="2"/>
        <v>0.18961241228515813</v>
      </c>
      <c r="M33" s="63">
        <f t="shared" si="2"/>
        <v>0.38985700578447041</v>
      </c>
      <c r="N33" s="63">
        <f t="shared" si="2"/>
        <v>1.0466804974763671E-2</v>
      </c>
      <c r="O33" s="63">
        <f t="shared" si="2"/>
        <v>0.10260136554085308</v>
      </c>
      <c r="P33" s="63">
        <f t="shared" si="2"/>
        <v>0.21182878040007352</v>
      </c>
      <c r="Q33" s="63">
        <f t="shared" si="2"/>
        <v>0.4334609814113316</v>
      </c>
      <c r="R33" s="63">
        <f t="shared" si="2"/>
        <v>1.8213758486532439E-2</v>
      </c>
      <c r="S33" s="63">
        <f t="shared" si="2"/>
        <v>0.12065126335362469</v>
      </c>
      <c r="T33" s="63">
        <f t="shared" si="2"/>
        <v>0.23536353831955101</v>
      </c>
      <c r="U33" s="63">
        <f t="shared" si="2"/>
        <v>0.47887912153658879</v>
      </c>
      <c r="V33" s="63">
        <f t="shared" si="2"/>
        <v>2.998761252886353E-2</v>
      </c>
      <c r="W33" s="63">
        <f t="shared" si="2"/>
        <v>0.13811572376930037</v>
      </c>
      <c r="X33" s="63">
        <f t="shared" si="2"/>
        <v>0.25764854103225598</v>
      </c>
      <c r="Y33" s="64">
        <f t="shared" si="2"/>
        <v>0</v>
      </c>
    </row>
    <row r="35" spans="1:25" x14ac:dyDescent="0.25">
      <c r="A35" s="52" t="s">
        <v>110</v>
      </c>
      <c r="B35" s="24">
        <f>AVERAGE(B7:B18,Y7:Y18)</f>
        <v>66.605254166666668</v>
      </c>
      <c r="C35" s="24">
        <f>_xlfn.STDEV.S(B7:B18,Y7:Y18)</f>
        <v>5.3982817689060685</v>
      </c>
    </row>
    <row r="36" spans="1:25" x14ac:dyDescent="0.25">
      <c r="A36" s="52" t="s">
        <v>111</v>
      </c>
      <c r="B36" s="24">
        <f>AVERAGE(B19:B30,Y8:Y31)</f>
        <v>58.404692824074068</v>
      </c>
      <c r="C36" s="24">
        <f>_xlfn.STDEV.S(B19:B30,Y19:Y30)</f>
        <v>6.5926402067154326</v>
      </c>
    </row>
    <row r="37" spans="1:25" x14ac:dyDescent="0.25">
      <c r="A37" s="52" t="s">
        <v>112</v>
      </c>
      <c r="B37" s="69">
        <f>_xlfn.T.TEST(AA7:AA30,AB7:AB30,2,2)</f>
        <v>7.4709926752240842E-7</v>
      </c>
      <c r="C37" s="24"/>
    </row>
    <row r="39" spans="1:25" ht="18.75" x14ac:dyDescent="0.3">
      <c r="A39" s="17" t="s">
        <v>45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x14ac:dyDescent="0.25">
      <c r="A40" s="20"/>
      <c r="B40" s="27" t="s">
        <v>15</v>
      </c>
      <c r="C40" s="19" t="s">
        <v>16</v>
      </c>
      <c r="D40" s="19" t="s">
        <v>17</v>
      </c>
      <c r="E40" s="57" t="s">
        <v>18</v>
      </c>
      <c r="F40" s="27" t="s">
        <v>19</v>
      </c>
      <c r="G40" s="19" t="s">
        <v>20</v>
      </c>
      <c r="H40" s="19" t="s">
        <v>21</v>
      </c>
      <c r="I40" s="19" t="s">
        <v>22</v>
      </c>
      <c r="J40" s="27" t="s">
        <v>23</v>
      </c>
      <c r="K40" s="19" t="s">
        <v>24</v>
      </c>
      <c r="L40" s="19" t="s">
        <v>25</v>
      </c>
      <c r="M40" s="19" t="s">
        <v>26</v>
      </c>
      <c r="N40" s="27" t="s">
        <v>27</v>
      </c>
      <c r="O40" s="19" t="s">
        <v>28</v>
      </c>
      <c r="P40" s="19" t="s">
        <v>29</v>
      </c>
      <c r="Q40" s="19" t="s">
        <v>30</v>
      </c>
      <c r="R40" s="27" t="s">
        <v>31</v>
      </c>
      <c r="S40" s="19" t="s">
        <v>32</v>
      </c>
      <c r="T40" s="19" t="s">
        <v>33</v>
      </c>
      <c r="U40" s="19" t="s">
        <v>34</v>
      </c>
      <c r="V40" s="27" t="s">
        <v>35</v>
      </c>
      <c r="W40" s="19" t="s">
        <v>36</v>
      </c>
      <c r="X40" s="19" t="s">
        <v>37</v>
      </c>
      <c r="Y40" s="57" t="s">
        <v>38</v>
      </c>
    </row>
    <row r="41" spans="1:25" x14ac:dyDescent="0.25">
      <c r="A41" s="61" t="s">
        <v>79</v>
      </c>
      <c r="B41" s="43">
        <f>B7-$B$35</f>
        <v>3.3947458333333316</v>
      </c>
      <c r="C41" s="44">
        <f t="shared" ref="C41:Y41" si="3">C7-$B$35</f>
        <v>89.289445833333332</v>
      </c>
      <c r="D41" s="44">
        <f t="shared" si="3"/>
        <v>123.84214583333332</v>
      </c>
      <c r="E41" s="44">
        <f t="shared" si="3"/>
        <v>130.21054583333333</v>
      </c>
      <c r="F41" s="44">
        <f t="shared" si="3"/>
        <v>7.3947458333333316</v>
      </c>
      <c r="G41" s="44">
        <f t="shared" si="3"/>
        <v>99.684245833333335</v>
      </c>
      <c r="H41" s="44">
        <f t="shared" si="3"/>
        <v>124.71054583333333</v>
      </c>
      <c r="I41" s="44">
        <f t="shared" si="3"/>
        <v>129.86844583333334</v>
      </c>
      <c r="J41" s="44">
        <f t="shared" si="3"/>
        <v>11.526345833333338</v>
      </c>
      <c r="K41" s="44">
        <f t="shared" si="3"/>
        <v>106.81584583333333</v>
      </c>
      <c r="L41" s="44">
        <f t="shared" si="3"/>
        <v>124.68424583333334</v>
      </c>
      <c r="M41" s="44">
        <f t="shared" si="3"/>
        <v>130.15794583333334</v>
      </c>
      <c r="N41" s="44">
        <f t="shared" si="3"/>
        <v>20.526345833333338</v>
      </c>
      <c r="O41" s="44">
        <f t="shared" si="3"/>
        <v>112.47364583333334</v>
      </c>
      <c r="P41" s="44">
        <f t="shared" si="3"/>
        <v>125.57894583333334</v>
      </c>
      <c r="Q41" s="44">
        <f t="shared" si="3"/>
        <v>131.05264583333334</v>
      </c>
      <c r="R41" s="44">
        <f t="shared" si="3"/>
        <v>33.421045833333338</v>
      </c>
      <c r="S41" s="44">
        <f t="shared" si="3"/>
        <v>114.55264583333334</v>
      </c>
      <c r="T41" s="44">
        <f t="shared" si="3"/>
        <v>125.65794583333334</v>
      </c>
      <c r="U41" s="44">
        <f t="shared" si="3"/>
        <v>130.76314583333334</v>
      </c>
      <c r="V41" s="44">
        <f t="shared" si="3"/>
        <v>55.289445833333332</v>
      </c>
      <c r="W41" s="44">
        <f t="shared" si="3"/>
        <v>119.05264583333334</v>
      </c>
      <c r="X41" s="44">
        <f t="shared" si="3"/>
        <v>127.76314583333334</v>
      </c>
      <c r="Y41" s="58">
        <f t="shared" si="3"/>
        <v>2.4210458333333378</v>
      </c>
    </row>
    <row r="42" spans="1:25" x14ac:dyDescent="0.25">
      <c r="A42" s="42" t="s">
        <v>80</v>
      </c>
      <c r="B42" s="45">
        <f t="shared" ref="B42:Y42" si="4">B8-$B$35</f>
        <v>3.7894458333333318</v>
      </c>
      <c r="C42" s="46">
        <f t="shared" si="4"/>
        <v>81.236845833333319</v>
      </c>
      <c r="D42" s="46">
        <f t="shared" si="4"/>
        <v>119.34214583333332</v>
      </c>
      <c r="E42" s="46">
        <f t="shared" si="4"/>
        <v>128.28944583333333</v>
      </c>
      <c r="F42" s="46">
        <f t="shared" si="4"/>
        <v>7.8684458333333254</v>
      </c>
      <c r="G42" s="46">
        <f t="shared" si="4"/>
        <v>94.210545833333327</v>
      </c>
      <c r="H42" s="46">
        <f t="shared" si="4"/>
        <v>121.18424583333334</v>
      </c>
      <c r="I42" s="46">
        <f t="shared" si="4"/>
        <v>128.34214583333332</v>
      </c>
      <c r="J42" s="46">
        <f t="shared" si="4"/>
        <v>13.394745833333332</v>
      </c>
      <c r="K42" s="46">
        <f t="shared" si="4"/>
        <v>105.31584583333333</v>
      </c>
      <c r="L42" s="46">
        <f t="shared" si="4"/>
        <v>122.44734583333334</v>
      </c>
      <c r="M42" s="46">
        <f t="shared" si="4"/>
        <v>129.05264583333334</v>
      </c>
      <c r="N42" s="46">
        <f t="shared" si="4"/>
        <v>21.026345833333338</v>
      </c>
      <c r="O42" s="46">
        <f t="shared" si="4"/>
        <v>110.81584583333333</v>
      </c>
      <c r="P42" s="46">
        <f t="shared" si="4"/>
        <v>123.65794583333334</v>
      </c>
      <c r="Q42" s="46">
        <f t="shared" si="4"/>
        <v>130.00004583333333</v>
      </c>
      <c r="R42" s="46">
        <f t="shared" si="4"/>
        <v>34.210545833333327</v>
      </c>
      <c r="S42" s="46">
        <f t="shared" si="4"/>
        <v>113.60524583333333</v>
      </c>
      <c r="T42" s="46">
        <f t="shared" si="4"/>
        <v>123.84214583333332</v>
      </c>
      <c r="U42" s="46">
        <f t="shared" si="4"/>
        <v>130.76314583333334</v>
      </c>
      <c r="V42" s="46">
        <f t="shared" si="4"/>
        <v>56.263145833333326</v>
      </c>
      <c r="W42" s="46">
        <f t="shared" si="4"/>
        <v>118.05264583333334</v>
      </c>
      <c r="X42" s="46">
        <f t="shared" si="4"/>
        <v>125.44734583333334</v>
      </c>
      <c r="Y42" s="59">
        <f t="shared" si="4"/>
        <v>-9.0789541666666693</v>
      </c>
    </row>
    <row r="43" spans="1:25" x14ac:dyDescent="0.25">
      <c r="A43" s="42" t="s">
        <v>81</v>
      </c>
      <c r="B43" s="45">
        <f t="shared" ref="B43:Y43" si="5">B9-$B$35</f>
        <v>1.8421458333333334</v>
      </c>
      <c r="C43" s="46">
        <f t="shared" si="5"/>
        <v>83.921045833333324</v>
      </c>
      <c r="D43" s="46">
        <f t="shared" si="5"/>
        <v>121.52634583333332</v>
      </c>
      <c r="E43" s="46">
        <f t="shared" si="5"/>
        <v>129.02634583333332</v>
      </c>
      <c r="F43" s="46">
        <f t="shared" si="5"/>
        <v>3.6579458333333292</v>
      </c>
      <c r="G43" s="46">
        <f t="shared" si="5"/>
        <v>96.552645833333344</v>
      </c>
      <c r="H43" s="46">
        <f t="shared" si="5"/>
        <v>123.34214583333332</v>
      </c>
      <c r="I43" s="46">
        <f t="shared" si="5"/>
        <v>130.23684583333332</v>
      </c>
      <c r="J43" s="46">
        <f t="shared" si="5"/>
        <v>11.131545833333334</v>
      </c>
      <c r="K43" s="46">
        <f t="shared" si="5"/>
        <v>107.68424583333334</v>
      </c>
      <c r="L43" s="46">
        <f t="shared" si="5"/>
        <v>126.07894583333334</v>
      </c>
      <c r="M43" s="46">
        <f t="shared" si="5"/>
        <v>132.89474583333333</v>
      </c>
      <c r="N43" s="46">
        <f t="shared" si="5"/>
        <v>23.131545833333334</v>
      </c>
      <c r="O43" s="46">
        <f t="shared" si="5"/>
        <v>113.42104583333332</v>
      </c>
      <c r="P43" s="46">
        <f t="shared" si="5"/>
        <v>126.81584583333333</v>
      </c>
      <c r="Q43" s="46">
        <f t="shared" si="5"/>
        <v>133.68424583333334</v>
      </c>
      <c r="R43" s="46">
        <f t="shared" si="5"/>
        <v>38.368445833333325</v>
      </c>
      <c r="S43" s="46">
        <f t="shared" si="5"/>
        <v>117.57894583333334</v>
      </c>
      <c r="T43" s="46">
        <f t="shared" si="5"/>
        <v>128.44734583333334</v>
      </c>
      <c r="U43" s="46">
        <f t="shared" si="5"/>
        <v>134.92104583333332</v>
      </c>
      <c r="V43" s="46">
        <f t="shared" si="5"/>
        <v>63.078945833333336</v>
      </c>
      <c r="W43" s="46">
        <f t="shared" si="5"/>
        <v>122.57894583333334</v>
      </c>
      <c r="X43" s="46">
        <f t="shared" si="5"/>
        <v>130.44734583333334</v>
      </c>
      <c r="Y43" s="59">
        <f t="shared" si="5"/>
        <v>3.2631458333333256</v>
      </c>
    </row>
    <row r="44" spans="1:25" x14ac:dyDescent="0.25">
      <c r="A44" s="42" t="s">
        <v>82</v>
      </c>
      <c r="B44" s="45">
        <f t="shared" ref="B44:Y44" si="6">B10-$B$35</f>
        <v>4.4210458333333378</v>
      </c>
      <c r="C44" s="46">
        <f t="shared" si="6"/>
        <v>85.078945833333336</v>
      </c>
      <c r="D44" s="46">
        <f t="shared" si="6"/>
        <v>122.15794583333334</v>
      </c>
      <c r="E44" s="46">
        <f t="shared" si="6"/>
        <v>130.31584583333333</v>
      </c>
      <c r="F44" s="46">
        <f t="shared" si="6"/>
        <v>12.315845833333327</v>
      </c>
      <c r="G44" s="46">
        <f t="shared" si="6"/>
        <v>98.078945833333336</v>
      </c>
      <c r="H44" s="46">
        <f t="shared" si="6"/>
        <v>123.71054583333333</v>
      </c>
      <c r="I44" s="46">
        <f t="shared" si="6"/>
        <v>130.84214583333332</v>
      </c>
      <c r="J44" s="46">
        <f t="shared" si="6"/>
        <v>18.526345833333338</v>
      </c>
      <c r="K44" s="46">
        <f t="shared" si="6"/>
        <v>108.05264583333334</v>
      </c>
      <c r="L44" s="46">
        <f t="shared" si="6"/>
        <v>125.71054583333333</v>
      </c>
      <c r="M44" s="46">
        <f t="shared" si="6"/>
        <v>132.21054583333333</v>
      </c>
      <c r="N44" s="46">
        <f t="shared" si="6"/>
        <v>26.815845833333327</v>
      </c>
      <c r="O44" s="46">
        <f t="shared" si="6"/>
        <v>113.63154583333332</v>
      </c>
      <c r="P44" s="46">
        <f t="shared" si="6"/>
        <v>126.89474583333333</v>
      </c>
      <c r="Q44" s="46">
        <f t="shared" si="6"/>
        <v>132.44734583333334</v>
      </c>
      <c r="R44" s="46">
        <f t="shared" si="6"/>
        <v>38.131545833333334</v>
      </c>
      <c r="S44" s="46">
        <f t="shared" si="6"/>
        <v>115.63154583333332</v>
      </c>
      <c r="T44" s="46">
        <f t="shared" si="6"/>
        <v>126.73684583333332</v>
      </c>
      <c r="U44" s="46">
        <f t="shared" si="6"/>
        <v>132.34214583333332</v>
      </c>
      <c r="V44" s="46">
        <f t="shared" si="6"/>
        <v>59.157945833333329</v>
      </c>
      <c r="W44" s="46">
        <f t="shared" si="6"/>
        <v>119.84214583333332</v>
      </c>
      <c r="X44" s="46">
        <f t="shared" si="6"/>
        <v>128.07894583333334</v>
      </c>
      <c r="Y44" s="59">
        <f t="shared" si="6"/>
        <v>-5.5789541666666693</v>
      </c>
    </row>
    <row r="45" spans="1:25" x14ac:dyDescent="0.25">
      <c r="A45" s="42" t="s">
        <v>83</v>
      </c>
      <c r="B45" s="45">
        <f t="shared" ref="B45:Y45" si="7">B11-$B$35</f>
        <v>3.6052458333333277</v>
      </c>
      <c r="C45" s="46">
        <f t="shared" si="7"/>
        <v>88.500045833333331</v>
      </c>
      <c r="D45" s="46">
        <f t="shared" si="7"/>
        <v>124.84214583333332</v>
      </c>
      <c r="E45" s="46">
        <f t="shared" si="7"/>
        <v>132.57894583333334</v>
      </c>
      <c r="F45" s="46">
        <f t="shared" si="7"/>
        <v>6.5526458333333295</v>
      </c>
      <c r="G45" s="46">
        <f t="shared" si="7"/>
        <v>97.657945833333343</v>
      </c>
      <c r="H45" s="46">
        <f t="shared" si="7"/>
        <v>125.34214583333332</v>
      </c>
      <c r="I45" s="46">
        <f t="shared" si="7"/>
        <v>132.44734583333334</v>
      </c>
      <c r="J45" s="46">
        <f t="shared" si="7"/>
        <v>14.500045833333331</v>
      </c>
      <c r="K45" s="46">
        <f t="shared" si="7"/>
        <v>106.81584583333333</v>
      </c>
      <c r="L45" s="46">
        <f t="shared" si="7"/>
        <v>126.21054583333333</v>
      </c>
      <c r="M45" s="46">
        <f t="shared" si="7"/>
        <v>132.89474583333333</v>
      </c>
      <c r="N45" s="46">
        <f t="shared" si="7"/>
        <v>19.105245833333328</v>
      </c>
      <c r="O45" s="46">
        <f t="shared" si="7"/>
        <v>111.13154583333332</v>
      </c>
      <c r="P45" s="46">
        <f t="shared" si="7"/>
        <v>126.78944583333333</v>
      </c>
      <c r="Q45" s="46">
        <f t="shared" si="7"/>
        <v>132.31584583333333</v>
      </c>
      <c r="R45" s="46">
        <f t="shared" si="7"/>
        <v>34.289445833333332</v>
      </c>
      <c r="S45" s="46">
        <f t="shared" si="7"/>
        <v>114.39474583333333</v>
      </c>
      <c r="T45" s="46">
        <f t="shared" si="7"/>
        <v>126.52634583333332</v>
      </c>
      <c r="U45" s="46">
        <f t="shared" si="7"/>
        <v>132.73684583333332</v>
      </c>
      <c r="V45" s="46">
        <f t="shared" si="7"/>
        <v>52.894745833333332</v>
      </c>
      <c r="W45" s="46">
        <f t="shared" si="7"/>
        <v>116.07894583333334</v>
      </c>
      <c r="X45" s="46">
        <f t="shared" si="7"/>
        <v>127.36844583333334</v>
      </c>
      <c r="Y45" s="59">
        <f t="shared" si="7"/>
        <v>-4.1315541666666675</v>
      </c>
    </row>
    <row r="46" spans="1:25" x14ac:dyDescent="0.25">
      <c r="A46" s="47" t="s">
        <v>84</v>
      </c>
      <c r="B46" s="48">
        <f t="shared" ref="B46:Y46" si="8">B12-$B$35</f>
        <v>4.1315458333333339</v>
      </c>
      <c r="C46" s="49">
        <f t="shared" si="8"/>
        <v>89.157945833333343</v>
      </c>
      <c r="D46" s="49">
        <f t="shared" si="8"/>
        <v>123.00004583333333</v>
      </c>
      <c r="E46" s="49">
        <f t="shared" si="8"/>
        <v>130.15794583333334</v>
      </c>
      <c r="F46" s="49">
        <f t="shared" si="8"/>
        <v>13.236845833333334</v>
      </c>
      <c r="G46" s="49">
        <f t="shared" si="8"/>
        <v>100.89474583333333</v>
      </c>
      <c r="H46" s="49">
        <f t="shared" si="8"/>
        <v>124.07894583333334</v>
      </c>
      <c r="I46" s="49">
        <f t="shared" si="8"/>
        <v>130.13154583333332</v>
      </c>
      <c r="J46" s="49">
        <f t="shared" si="8"/>
        <v>16.342145833333333</v>
      </c>
      <c r="K46" s="49">
        <f t="shared" si="8"/>
        <v>109.21054583333333</v>
      </c>
      <c r="L46" s="49">
        <f t="shared" si="8"/>
        <v>124.52634583333332</v>
      </c>
      <c r="M46" s="49">
        <f t="shared" si="8"/>
        <v>131.00004583333333</v>
      </c>
      <c r="N46" s="49">
        <f t="shared" si="8"/>
        <v>29.605245833333328</v>
      </c>
      <c r="O46" s="49">
        <f t="shared" si="8"/>
        <v>114.55264583333334</v>
      </c>
      <c r="P46" s="49">
        <f t="shared" si="8"/>
        <v>125.26314583333334</v>
      </c>
      <c r="Q46" s="49">
        <f t="shared" si="8"/>
        <v>131.55264583333334</v>
      </c>
      <c r="R46" s="49">
        <f t="shared" si="8"/>
        <v>40.921045833333338</v>
      </c>
      <c r="S46" s="49">
        <f t="shared" si="8"/>
        <v>116.13154583333332</v>
      </c>
      <c r="T46" s="49">
        <f t="shared" si="8"/>
        <v>124.73684583333332</v>
      </c>
      <c r="U46" s="49">
        <f t="shared" si="8"/>
        <v>131.31584583333333</v>
      </c>
      <c r="V46" s="49">
        <f t="shared" si="8"/>
        <v>63.500045833333331</v>
      </c>
      <c r="W46" s="49">
        <f t="shared" si="8"/>
        <v>119.05264583333334</v>
      </c>
      <c r="X46" s="49">
        <f t="shared" si="8"/>
        <v>125.63154583333332</v>
      </c>
      <c r="Y46" s="60">
        <f t="shared" si="8"/>
        <v>-7.0526541666666702</v>
      </c>
    </row>
    <row r="47" spans="1:25" x14ac:dyDescent="0.25">
      <c r="A47" s="42" t="s">
        <v>79</v>
      </c>
      <c r="B47" s="43">
        <f t="shared" ref="B47:Y47" si="9">B13-$B$35</f>
        <v>7.3947458333333316</v>
      </c>
      <c r="C47" s="44">
        <f t="shared" si="9"/>
        <v>89.184245833333335</v>
      </c>
      <c r="D47" s="44">
        <f t="shared" si="9"/>
        <v>124.65794583333334</v>
      </c>
      <c r="E47" s="44">
        <f t="shared" si="9"/>
        <v>131.57894583333334</v>
      </c>
      <c r="F47" s="44">
        <f t="shared" si="9"/>
        <v>6.4210458333333378</v>
      </c>
      <c r="G47" s="44">
        <f t="shared" si="9"/>
        <v>99.236845833333319</v>
      </c>
      <c r="H47" s="44">
        <f t="shared" si="9"/>
        <v>125.05264583333334</v>
      </c>
      <c r="I47" s="44">
        <f t="shared" si="9"/>
        <v>131.60524583333333</v>
      </c>
      <c r="J47" s="44">
        <f t="shared" si="9"/>
        <v>10.184245833333335</v>
      </c>
      <c r="K47" s="44">
        <f t="shared" si="9"/>
        <v>106.39474583333333</v>
      </c>
      <c r="L47" s="44">
        <f t="shared" si="9"/>
        <v>125.78944583333333</v>
      </c>
      <c r="M47" s="44">
        <f t="shared" si="9"/>
        <v>131.23684583333332</v>
      </c>
      <c r="N47" s="44">
        <f t="shared" si="9"/>
        <v>20.657945833333329</v>
      </c>
      <c r="O47" s="44">
        <f t="shared" si="9"/>
        <v>111.57894583333334</v>
      </c>
      <c r="P47" s="44">
        <f t="shared" si="9"/>
        <v>126.28944583333333</v>
      </c>
      <c r="Q47" s="44">
        <f t="shared" si="9"/>
        <v>132.05264583333334</v>
      </c>
      <c r="R47" s="44">
        <f t="shared" si="9"/>
        <v>32.578945833333336</v>
      </c>
      <c r="S47" s="44">
        <f t="shared" si="9"/>
        <v>114.60524583333333</v>
      </c>
      <c r="T47" s="44">
        <f t="shared" si="9"/>
        <v>126.94734583333334</v>
      </c>
      <c r="U47" s="44">
        <f t="shared" si="9"/>
        <v>132.44734583333334</v>
      </c>
      <c r="V47" s="44">
        <f t="shared" si="9"/>
        <v>53.473645833333336</v>
      </c>
      <c r="W47" s="44">
        <f t="shared" si="9"/>
        <v>118.52634583333332</v>
      </c>
      <c r="X47" s="44">
        <f t="shared" si="9"/>
        <v>128.50004583333333</v>
      </c>
      <c r="Y47" s="58">
        <f t="shared" si="9"/>
        <v>2.1052458333333277</v>
      </c>
    </row>
    <row r="48" spans="1:25" x14ac:dyDescent="0.25">
      <c r="A48" s="42" t="s">
        <v>80</v>
      </c>
      <c r="B48" s="45">
        <f t="shared" ref="B48:Y48" si="10">B14-$B$35</f>
        <v>2.8158458333333272</v>
      </c>
      <c r="C48" s="46">
        <f t="shared" si="10"/>
        <v>81.63154583333332</v>
      </c>
      <c r="D48" s="46">
        <f t="shared" si="10"/>
        <v>119.55264583333334</v>
      </c>
      <c r="E48" s="46">
        <f t="shared" si="10"/>
        <v>128.00004583333333</v>
      </c>
      <c r="F48" s="46">
        <f t="shared" si="10"/>
        <v>7.8158458333333272</v>
      </c>
      <c r="G48" s="46">
        <f t="shared" si="10"/>
        <v>95.052645833333344</v>
      </c>
      <c r="H48" s="46">
        <f t="shared" si="10"/>
        <v>122.02634583333332</v>
      </c>
      <c r="I48" s="46">
        <f t="shared" si="10"/>
        <v>129.00004583333333</v>
      </c>
      <c r="J48" s="46">
        <f t="shared" si="10"/>
        <v>13.842145833333333</v>
      </c>
      <c r="K48" s="46">
        <f t="shared" si="10"/>
        <v>104.63154583333332</v>
      </c>
      <c r="L48" s="46">
        <f t="shared" si="10"/>
        <v>122.94734583333334</v>
      </c>
      <c r="M48" s="46">
        <f t="shared" si="10"/>
        <v>129.21054583333333</v>
      </c>
      <c r="N48" s="46">
        <f t="shared" si="10"/>
        <v>20.526345833333338</v>
      </c>
      <c r="O48" s="46">
        <f t="shared" si="10"/>
        <v>109.34214583333332</v>
      </c>
      <c r="P48" s="46">
        <f t="shared" si="10"/>
        <v>123.31584583333333</v>
      </c>
      <c r="Q48" s="46">
        <f t="shared" si="10"/>
        <v>128.97364583333334</v>
      </c>
      <c r="R48" s="46">
        <f t="shared" si="10"/>
        <v>33.868445833333325</v>
      </c>
      <c r="S48" s="46">
        <f t="shared" si="10"/>
        <v>113.50004583333333</v>
      </c>
      <c r="T48" s="46">
        <f t="shared" si="10"/>
        <v>124.47364583333334</v>
      </c>
      <c r="U48" s="46">
        <f t="shared" si="10"/>
        <v>129.97364583333334</v>
      </c>
      <c r="V48" s="46">
        <f t="shared" si="10"/>
        <v>56.394745833333332</v>
      </c>
      <c r="W48" s="46">
        <f t="shared" si="10"/>
        <v>117.97364583333334</v>
      </c>
      <c r="X48" s="46">
        <f t="shared" si="10"/>
        <v>125.94734583333334</v>
      </c>
      <c r="Y48" s="59">
        <f t="shared" si="10"/>
        <v>-10.421054166666671</v>
      </c>
    </row>
    <row r="49" spans="1:25" x14ac:dyDescent="0.25">
      <c r="A49" s="42" t="s">
        <v>81</v>
      </c>
      <c r="B49" s="45">
        <f t="shared" ref="B49:Y49" si="11">B15-$B$35</f>
        <v>-0.68415416666667284</v>
      </c>
      <c r="C49" s="46">
        <f t="shared" si="11"/>
        <v>81.342145833333319</v>
      </c>
      <c r="D49" s="46">
        <f t="shared" si="11"/>
        <v>120.47364583333334</v>
      </c>
      <c r="E49" s="46">
        <f t="shared" si="11"/>
        <v>128.60524583333333</v>
      </c>
      <c r="F49" s="46">
        <f t="shared" si="11"/>
        <v>2.5263458333333375</v>
      </c>
      <c r="G49" s="46">
        <f t="shared" si="11"/>
        <v>94.394745833333332</v>
      </c>
      <c r="H49" s="46">
        <f t="shared" si="11"/>
        <v>122.47364583333334</v>
      </c>
      <c r="I49" s="46">
        <f t="shared" si="11"/>
        <v>129.42104583333332</v>
      </c>
      <c r="J49" s="46">
        <f t="shared" si="11"/>
        <v>10.342145833333333</v>
      </c>
      <c r="K49" s="46">
        <f t="shared" si="11"/>
        <v>105.97364583333334</v>
      </c>
      <c r="L49" s="46">
        <f t="shared" si="11"/>
        <v>125.52634583333332</v>
      </c>
      <c r="M49" s="46">
        <f t="shared" si="11"/>
        <v>132.10524583333333</v>
      </c>
      <c r="N49" s="46">
        <f t="shared" si="11"/>
        <v>22.078945833333336</v>
      </c>
      <c r="O49" s="46">
        <f t="shared" si="11"/>
        <v>112.44734583333334</v>
      </c>
      <c r="P49" s="46">
        <f t="shared" si="11"/>
        <v>126.34214583333332</v>
      </c>
      <c r="Q49" s="46">
        <f t="shared" si="11"/>
        <v>133.34214583333332</v>
      </c>
      <c r="R49" s="46">
        <f t="shared" si="11"/>
        <v>36.526345833333338</v>
      </c>
      <c r="S49" s="46">
        <f t="shared" si="11"/>
        <v>116.07894583333334</v>
      </c>
      <c r="T49" s="46">
        <f t="shared" si="11"/>
        <v>127.60524583333333</v>
      </c>
      <c r="U49" s="46">
        <f t="shared" si="11"/>
        <v>133.71054583333333</v>
      </c>
      <c r="V49" s="46">
        <f t="shared" si="11"/>
        <v>61.526345833333323</v>
      </c>
      <c r="W49" s="46">
        <f t="shared" si="11"/>
        <v>121.57894583333334</v>
      </c>
      <c r="X49" s="46">
        <f t="shared" si="11"/>
        <v>130.00004583333333</v>
      </c>
      <c r="Y49" s="59">
        <f t="shared" si="11"/>
        <v>0.68424583333333544</v>
      </c>
    </row>
    <row r="50" spans="1:25" x14ac:dyDescent="0.25">
      <c r="A50" s="42" t="s">
        <v>82</v>
      </c>
      <c r="B50" s="45">
        <f t="shared" ref="B50:Y50" si="12">B16-$B$35</f>
        <v>3.6579458333333292</v>
      </c>
      <c r="C50" s="46">
        <f t="shared" si="12"/>
        <v>84.447345833333344</v>
      </c>
      <c r="D50" s="46">
        <f t="shared" si="12"/>
        <v>121.92104583333332</v>
      </c>
      <c r="E50" s="46">
        <f t="shared" si="12"/>
        <v>129.97364583333334</v>
      </c>
      <c r="F50" s="46">
        <f t="shared" si="12"/>
        <v>10.605245833333328</v>
      </c>
      <c r="G50" s="46">
        <f t="shared" si="12"/>
        <v>97.736845833333319</v>
      </c>
      <c r="H50" s="46">
        <f t="shared" si="12"/>
        <v>124.18424583333334</v>
      </c>
      <c r="I50" s="46">
        <f t="shared" si="12"/>
        <v>130.78944583333333</v>
      </c>
      <c r="J50" s="46">
        <f t="shared" si="12"/>
        <v>16.94734583333333</v>
      </c>
      <c r="K50" s="46">
        <f t="shared" si="12"/>
        <v>107.92104583333332</v>
      </c>
      <c r="L50" s="46">
        <f t="shared" si="12"/>
        <v>125.28944583333333</v>
      </c>
      <c r="M50" s="46">
        <f t="shared" si="12"/>
        <v>131.94734583333334</v>
      </c>
      <c r="N50" s="46">
        <f t="shared" si="12"/>
        <v>25.94734583333333</v>
      </c>
      <c r="O50" s="46">
        <f t="shared" si="12"/>
        <v>112.97364583333334</v>
      </c>
      <c r="P50" s="46">
        <f t="shared" si="12"/>
        <v>126.73684583333332</v>
      </c>
      <c r="Q50" s="46">
        <f t="shared" si="12"/>
        <v>132.63154583333332</v>
      </c>
      <c r="R50" s="46">
        <f t="shared" si="12"/>
        <v>37.473645833333336</v>
      </c>
      <c r="S50" s="46">
        <f t="shared" si="12"/>
        <v>115.18424583333334</v>
      </c>
      <c r="T50" s="46">
        <f t="shared" si="12"/>
        <v>126.60524583333333</v>
      </c>
      <c r="U50" s="46">
        <f t="shared" si="12"/>
        <v>132.68424583333334</v>
      </c>
      <c r="V50" s="46">
        <f t="shared" si="12"/>
        <v>58.868445833333325</v>
      </c>
      <c r="W50" s="46">
        <f t="shared" si="12"/>
        <v>119.47364583333334</v>
      </c>
      <c r="X50" s="46">
        <f t="shared" si="12"/>
        <v>127.89474583333333</v>
      </c>
      <c r="Y50" s="59">
        <f t="shared" si="12"/>
        <v>-9.5526541666666702</v>
      </c>
    </row>
    <row r="51" spans="1:25" x14ac:dyDescent="0.25">
      <c r="A51" s="42" t="s">
        <v>83</v>
      </c>
      <c r="B51" s="45">
        <f t="shared" ref="B51:Y51" si="13">B17-$B$35</f>
        <v>5.1315458333333339</v>
      </c>
      <c r="C51" s="46">
        <f t="shared" si="13"/>
        <v>89.342145833333319</v>
      </c>
      <c r="D51" s="46">
        <f t="shared" si="13"/>
        <v>125.65794583333334</v>
      </c>
      <c r="E51" s="46">
        <f t="shared" si="13"/>
        <v>133.26314583333334</v>
      </c>
      <c r="F51" s="46">
        <f t="shared" si="13"/>
        <v>10.342145833333333</v>
      </c>
      <c r="G51" s="46">
        <f t="shared" si="13"/>
        <v>98.342145833333319</v>
      </c>
      <c r="H51" s="46">
        <f t="shared" si="13"/>
        <v>125.50004583333333</v>
      </c>
      <c r="I51" s="46">
        <f t="shared" si="13"/>
        <v>133.10524583333333</v>
      </c>
      <c r="J51" s="46">
        <f t="shared" si="13"/>
        <v>19.973645833333336</v>
      </c>
      <c r="K51" s="46">
        <f t="shared" si="13"/>
        <v>107.36844583333334</v>
      </c>
      <c r="L51" s="46">
        <f t="shared" si="13"/>
        <v>126.26314583333334</v>
      </c>
      <c r="M51" s="46">
        <f t="shared" si="13"/>
        <v>133.31584583333333</v>
      </c>
      <c r="N51" s="46">
        <f t="shared" si="13"/>
        <v>24.605245833333328</v>
      </c>
      <c r="O51" s="46">
        <f t="shared" si="13"/>
        <v>112.07894583333334</v>
      </c>
      <c r="P51" s="46">
        <f t="shared" si="13"/>
        <v>127.26314583333334</v>
      </c>
      <c r="Q51" s="46">
        <f t="shared" si="13"/>
        <v>132.92104583333332</v>
      </c>
      <c r="R51" s="46">
        <f t="shared" si="13"/>
        <v>34.894745833333332</v>
      </c>
      <c r="S51" s="46">
        <f t="shared" si="13"/>
        <v>115.05264583333334</v>
      </c>
      <c r="T51" s="46">
        <f t="shared" si="13"/>
        <v>126.94734583333334</v>
      </c>
      <c r="U51" s="46">
        <f t="shared" si="13"/>
        <v>132.78944583333333</v>
      </c>
      <c r="V51" s="46">
        <f t="shared" si="13"/>
        <v>52.868445833333325</v>
      </c>
      <c r="W51" s="46">
        <f t="shared" si="13"/>
        <v>117.21054583333333</v>
      </c>
      <c r="X51" s="46">
        <f t="shared" si="13"/>
        <v>127.10524583333333</v>
      </c>
      <c r="Y51" s="59">
        <f t="shared" si="13"/>
        <v>-2.7105541666666682</v>
      </c>
    </row>
    <row r="52" spans="1:25" x14ac:dyDescent="0.25">
      <c r="A52" s="47" t="s">
        <v>84</v>
      </c>
      <c r="B52" s="48">
        <f t="shared" ref="B52:Y52" si="14">B18-$B$35</f>
        <v>6.5789458333333357</v>
      </c>
      <c r="C52" s="49">
        <f t="shared" si="14"/>
        <v>85.63154583333332</v>
      </c>
      <c r="D52" s="49">
        <f t="shared" si="14"/>
        <v>122.28944583333333</v>
      </c>
      <c r="E52" s="49">
        <f t="shared" si="14"/>
        <v>130.47364583333334</v>
      </c>
      <c r="F52" s="49">
        <f t="shared" si="14"/>
        <v>12.578945833333336</v>
      </c>
      <c r="G52" s="49">
        <f t="shared" si="14"/>
        <v>98.236845833333319</v>
      </c>
      <c r="H52" s="49">
        <f t="shared" si="14"/>
        <v>123.31584583333333</v>
      </c>
      <c r="I52" s="49">
        <f t="shared" si="14"/>
        <v>130.39474583333333</v>
      </c>
      <c r="J52" s="49">
        <f t="shared" si="14"/>
        <v>17.815845833333327</v>
      </c>
      <c r="K52" s="49">
        <f t="shared" si="14"/>
        <v>106.76314583333334</v>
      </c>
      <c r="L52" s="49">
        <f t="shared" si="14"/>
        <v>123.81584583333333</v>
      </c>
      <c r="M52" s="49">
        <f t="shared" si="14"/>
        <v>130.86844583333334</v>
      </c>
      <c r="N52" s="49">
        <f t="shared" si="14"/>
        <v>28.421045833333338</v>
      </c>
      <c r="O52" s="49">
        <f t="shared" si="14"/>
        <v>112.84214583333332</v>
      </c>
      <c r="P52" s="49">
        <f t="shared" si="14"/>
        <v>125.34214583333332</v>
      </c>
      <c r="Q52" s="49">
        <f t="shared" si="14"/>
        <v>131.52634583333332</v>
      </c>
      <c r="R52" s="49">
        <f t="shared" si="14"/>
        <v>38.605245833333328</v>
      </c>
      <c r="S52" s="49">
        <f t="shared" si="14"/>
        <v>114.55264583333334</v>
      </c>
      <c r="T52" s="49">
        <f t="shared" si="14"/>
        <v>124.76314583333334</v>
      </c>
      <c r="U52" s="49">
        <f t="shared" si="14"/>
        <v>131.00004583333333</v>
      </c>
      <c r="V52" s="49">
        <f t="shared" si="14"/>
        <v>60.368445833333325</v>
      </c>
      <c r="W52" s="49">
        <f t="shared" si="14"/>
        <v>117.84214583333332</v>
      </c>
      <c r="X52" s="49">
        <f t="shared" si="14"/>
        <v>125.84214583333332</v>
      </c>
      <c r="Y52" s="60">
        <f t="shared" si="14"/>
        <v>-6.0263541666666711</v>
      </c>
    </row>
    <row r="53" spans="1:25" x14ac:dyDescent="0.25">
      <c r="A53" s="42" t="s">
        <v>79</v>
      </c>
      <c r="B53" s="43">
        <f>B19-$B$36</f>
        <v>-8.6151928240740716</v>
      </c>
      <c r="C53" s="44">
        <f t="shared" ref="C53:Y53" si="15">C19-$B$36</f>
        <v>87.490007175925939</v>
      </c>
      <c r="D53" s="44">
        <f t="shared" si="15"/>
        <v>130.20060717592594</v>
      </c>
      <c r="E53" s="44">
        <f t="shared" si="15"/>
        <v>139.06900717592595</v>
      </c>
      <c r="F53" s="44">
        <f t="shared" si="15"/>
        <v>0.70060717592593136</v>
      </c>
      <c r="G53" s="44">
        <f t="shared" si="15"/>
        <v>100.70060717592594</v>
      </c>
      <c r="H53" s="44">
        <f t="shared" si="15"/>
        <v>130.88480717592594</v>
      </c>
      <c r="I53" s="44">
        <f t="shared" si="15"/>
        <v>138.62160717592593</v>
      </c>
      <c r="J53" s="44">
        <f t="shared" si="15"/>
        <v>6.9374071759259337</v>
      </c>
      <c r="K53" s="44">
        <f t="shared" si="15"/>
        <v>110.17420717592594</v>
      </c>
      <c r="L53" s="44">
        <f t="shared" si="15"/>
        <v>132.06900717592595</v>
      </c>
      <c r="M53" s="44">
        <f t="shared" si="15"/>
        <v>139.30580717592593</v>
      </c>
      <c r="N53" s="44">
        <f t="shared" si="15"/>
        <v>18.332107175925934</v>
      </c>
      <c r="O53" s="44">
        <f t="shared" si="15"/>
        <v>116.70060717592594</v>
      </c>
      <c r="P53" s="44">
        <f t="shared" si="15"/>
        <v>132.99000717592594</v>
      </c>
      <c r="Q53" s="44">
        <f t="shared" si="15"/>
        <v>139.51640717592593</v>
      </c>
      <c r="R53" s="44">
        <f t="shared" si="15"/>
        <v>34.174207175925936</v>
      </c>
      <c r="S53" s="44">
        <f t="shared" si="15"/>
        <v>118.77950717592594</v>
      </c>
      <c r="T53" s="44">
        <f t="shared" si="15"/>
        <v>133.04270717592593</v>
      </c>
      <c r="U53" s="44">
        <f t="shared" si="15"/>
        <v>139.72690717592593</v>
      </c>
      <c r="V53" s="44">
        <f t="shared" si="15"/>
        <v>55.64790717592593</v>
      </c>
      <c r="W53" s="44">
        <f t="shared" si="15"/>
        <v>122.49000717592594</v>
      </c>
      <c r="X53" s="44">
        <f t="shared" si="15"/>
        <v>133.77950717592594</v>
      </c>
      <c r="Y53" s="58">
        <f t="shared" si="15"/>
        <v>-3.4046928240740684</v>
      </c>
    </row>
    <row r="54" spans="1:25" x14ac:dyDescent="0.25">
      <c r="A54" s="42" t="s">
        <v>80</v>
      </c>
      <c r="B54" s="45">
        <f t="shared" ref="B54:Y54" si="16">B20-$B$36</f>
        <v>6.3058071759259278</v>
      </c>
      <c r="C54" s="46">
        <f t="shared" si="16"/>
        <v>92.463707175925947</v>
      </c>
      <c r="D54" s="46">
        <f t="shared" si="16"/>
        <v>130.77950717592594</v>
      </c>
      <c r="E54" s="46">
        <f t="shared" si="16"/>
        <v>138.30580717592593</v>
      </c>
      <c r="F54" s="46">
        <f t="shared" si="16"/>
        <v>11.042707175925933</v>
      </c>
      <c r="G54" s="46">
        <f t="shared" si="16"/>
        <v>104.75320717592595</v>
      </c>
      <c r="H54" s="46">
        <f t="shared" si="16"/>
        <v>131.96370717592595</v>
      </c>
      <c r="I54" s="46">
        <f t="shared" si="16"/>
        <v>138.04270717592593</v>
      </c>
      <c r="J54" s="46">
        <f t="shared" si="16"/>
        <v>19.595307175925932</v>
      </c>
      <c r="K54" s="46">
        <f t="shared" si="16"/>
        <v>114.75320717592595</v>
      </c>
      <c r="L54" s="46">
        <f t="shared" si="16"/>
        <v>132.85850717592595</v>
      </c>
      <c r="M54" s="46">
        <f t="shared" si="16"/>
        <v>139.51640717592593</v>
      </c>
      <c r="N54" s="46">
        <f t="shared" si="16"/>
        <v>26.832107175925934</v>
      </c>
      <c r="O54" s="46">
        <f t="shared" si="16"/>
        <v>120.20060717592594</v>
      </c>
      <c r="P54" s="46">
        <f t="shared" si="16"/>
        <v>134.09530717592594</v>
      </c>
      <c r="Q54" s="46">
        <f t="shared" si="16"/>
        <v>140.01640717592593</v>
      </c>
      <c r="R54" s="46">
        <f t="shared" si="16"/>
        <v>40.358507175925929</v>
      </c>
      <c r="S54" s="46">
        <f t="shared" si="16"/>
        <v>122.06900717592595</v>
      </c>
      <c r="T54" s="46">
        <f t="shared" si="16"/>
        <v>133.99000717592594</v>
      </c>
      <c r="U54" s="46">
        <f t="shared" si="16"/>
        <v>139.75320717592595</v>
      </c>
      <c r="V54" s="46">
        <f t="shared" si="16"/>
        <v>63.14790717592593</v>
      </c>
      <c r="W54" s="46">
        <f t="shared" si="16"/>
        <v>126.14790717592595</v>
      </c>
      <c r="X54" s="46">
        <f t="shared" si="16"/>
        <v>134.91110717592593</v>
      </c>
      <c r="Y54" s="59">
        <f t="shared" si="16"/>
        <v>-9.6414928240740707</v>
      </c>
    </row>
    <row r="55" spans="1:25" x14ac:dyDescent="0.25">
      <c r="A55" s="42" t="s">
        <v>81</v>
      </c>
      <c r="B55" s="45">
        <f t="shared" ref="B55:Y55" si="17">B21-$B$36</f>
        <v>-6.4046928240740684</v>
      </c>
      <c r="C55" s="46">
        <f t="shared" si="17"/>
        <v>87.674207175925943</v>
      </c>
      <c r="D55" s="46">
        <f t="shared" si="17"/>
        <v>129.46370717592595</v>
      </c>
      <c r="E55" s="46">
        <f t="shared" si="17"/>
        <v>137.46370717592595</v>
      </c>
      <c r="F55" s="46">
        <f t="shared" si="17"/>
        <v>1.3848071759259284</v>
      </c>
      <c r="G55" s="46">
        <f t="shared" si="17"/>
        <v>99.753207175925951</v>
      </c>
      <c r="H55" s="46">
        <f t="shared" si="17"/>
        <v>130.14790717592595</v>
      </c>
      <c r="I55" s="46">
        <f t="shared" si="17"/>
        <v>137.46370717592595</v>
      </c>
      <c r="J55" s="46">
        <f t="shared" si="17"/>
        <v>9.2532071759259296</v>
      </c>
      <c r="K55" s="46">
        <f t="shared" si="17"/>
        <v>108.91110717592593</v>
      </c>
      <c r="L55" s="46">
        <f t="shared" si="17"/>
        <v>130.77950717592594</v>
      </c>
      <c r="M55" s="46">
        <f t="shared" si="17"/>
        <v>137.72690717592593</v>
      </c>
      <c r="N55" s="46">
        <f t="shared" si="17"/>
        <v>20.621607175925938</v>
      </c>
      <c r="O55" s="46">
        <f t="shared" si="17"/>
        <v>113.72690717592593</v>
      </c>
      <c r="P55" s="46">
        <f t="shared" si="17"/>
        <v>130.85850717592595</v>
      </c>
      <c r="Q55" s="46">
        <f t="shared" si="17"/>
        <v>137.99000717592594</v>
      </c>
      <c r="R55" s="46">
        <f t="shared" si="17"/>
        <v>34.963707175925926</v>
      </c>
      <c r="S55" s="46">
        <f t="shared" si="17"/>
        <v>117.85850717592595</v>
      </c>
      <c r="T55" s="46">
        <f t="shared" si="17"/>
        <v>131.96370717592595</v>
      </c>
      <c r="U55" s="46">
        <f t="shared" si="17"/>
        <v>138.85850717592595</v>
      </c>
      <c r="V55" s="46">
        <f t="shared" si="17"/>
        <v>56.095307175925932</v>
      </c>
      <c r="W55" s="46">
        <f t="shared" si="17"/>
        <v>121.01640717592593</v>
      </c>
      <c r="X55" s="46">
        <f t="shared" si="17"/>
        <v>132.46370717592595</v>
      </c>
      <c r="Y55" s="59">
        <f t="shared" si="17"/>
        <v>-1.167892824074066</v>
      </c>
    </row>
    <row r="56" spans="1:25" x14ac:dyDescent="0.25">
      <c r="A56" s="42" t="s">
        <v>82</v>
      </c>
      <c r="B56" s="45">
        <f t="shared" ref="B56:Y56" si="18">B22-$B$36</f>
        <v>6.0427071759259334</v>
      </c>
      <c r="C56" s="46">
        <f t="shared" si="18"/>
        <v>94.095307175925939</v>
      </c>
      <c r="D56" s="46">
        <f t="shared" si="18"/>
        <v>131.30580717592593</v>
      </c>
      <c r="E56" s="46">
        <f t="shared" si="18"/>
        <v>139.01640717592593</v>
      </c>
      <c r="F56" s="46">
        <f t="shared" si="18"/>
        <v>12.542707175925933</v>
      </c>
      <c r="G56" s="46">
        <f t="shared" si="18"/>
        <v>105.27950717592594</v>
      </c>
      <c r="H56" s="46">
        <f t="shared" si="18"/>
        <v>132.06900717592595</v>
      </c>
      <c r="I56" s="46">
        <f t="shared" si="18"/>
        <v>138.64790717592595</v>
      </c>
      <c r="J56" s="46">
        <f t="shared" si="18"/>
        <v>17.674207175925936</v>
      </c>
      <c r="K56" s="46">
        <f t="shared" si="18"/>
        <v>114.01640717592593</v>
      </c>
      <c r="L56" s="46">
        <f t="shared" si="18"/>
        <v>132.38480717592594</v>
      </c>
      <c r="M56" s="46">
        <f t="shared" si="18"/>
        <v>138.70060717592594</v>
      </c>
      <c r="N56" s="46">
        <f t="shared" si="18"/>
        <v>26.384807175925935</v>
      </c>
      <c r="O56" s="46">
        <f t="shared" si="18"/>
        <v>118.83210717592593</v>
      </c>
      <c r="P56" s="46">
        <f t="shared" si="18"/>
        <v>132.41110717592593</v>
      </c>
      <c r="Q56" s="46">
        <f t="shared" si="18"/>
        <v>138.70060717592594</v>
      </c>
      <c r="R56" s="46">
        <f t="shared" si="18"/>
        <v>42.911107175925927</v>
      </c>
      <c r="S56" s="46">
        <f t="shared" si="18"/>
        <v>123.17420717592594</v>
      </c>
      <c r="T56" s="46">
        <f t="shared" si="18"/>
        <v>133.85850717592595</v>
      </c>
      <c r="U56" s="46">
        <f t="shared" si="18"/>
        <v>140.06900717592595</v>
      </c>
      <c r="V56" s="46">
        <f t="shared" si="18"/>
        <v>63.674207175925936</v>
      </c>
      <c r="W56" s="46">
        <f t="shared" si="18"/>
        <v>125.80580717592593</v>
      </c>
      <c r="X56" s="46">
        <f t="shared" si="18"/>
        <v>134.17420717592594</v>
      </c>
      <c r="Y56" s="59">
        <f t="shared" si="18"/>
        <v>-6.0625928240740663</v>
      </c>
    </row>
    <row r="57" spans="1:25" x14ac:dyDescent="0.25">
      <c r="A57" s="42" t="s">
        <v>83</v>
      </c>
      <c r="B57" s="45">
        <f t="shared" ref="B57:Y57" si="19">B23-$B$36</f>
        <v>-6.2730928240740695</v>
      </c>
      <c r="C57" s="46">
        <f t="shared" si="19"/>
        <v>83.147907175925951</v>
      </c>
      <c r="D57" s="46">
        <f t="shared" si="19"/>
        <v>126.59530717592594</v>
      </c>
      <c r="E57" s="46">
        <f t="shared" si="19"/>
        <v>135.72690717592593</v>
      </c>
      <c r="F57" s="46">
        <f t="shared" si="19"/>
        <v>3.0953071759259316</v>
      </c>
      <c r="G57" s="46">
        <f t="shared" si="19"/>
        <v>95.990007175925939</v>
      </c>
      <c r="H57" s="46">
        <f t="shared" si="19"/>
        <v>127.25320717592595</v>
      </c>
      <c r="I57" s="46">
        <f t="shared" si="19"/>
        <v>135.62160717592593</v>
      </c>
      <c r="J57" s="46">
        <f t="shared" si="19"/>
        <v>11.016407175925927</v>
      </c>
      <c r="K57" s="46">
        <f t="shared" si="19"/>
        <v>106.59530717592594</v>
      </c>
      <c r="L57" s="46">
        <f t="shared" si="19"/>
        <v>129.41110717592593</v>
      </c>
      <c r="M57" s="46">
        <f t="shared" si="19"/>
        <v>137.17420717592594</v>
      </c>
      <c r="N57" s="46">
        <f t="shared" si="19"/>
        <v>18.174207175925936</v>
      </c>
      <c r="O57" s="46">
        <f t="shared" si="19"/>
        <v>112.59530717592594</v>
      </c>
      <c r="P57" s="46">
        <f t="shared" si="19"/>
        <v>130.17420717592594</v>
      </c>
      <c r="Q57" s="46">
        <f t="shared" si="19"/>
        <v>137.64790717592595</v>
      </c>
      <c r="R57" s="46">
        <f t="shared" si="19"/>
        <v>33.279507175925936</v>
      </c>
      <c r="S57" s="46">
        <f t="shared" si="19"/>
        <v>115.67420717592594</v>
      </c>
      <c r="T57" s="46">
        <f t="shared" si="19"/>
        <v>129.56900717592595</v>
      </c>
      <c r="U57" s="46">
        <f t="shared" si="19"/>
        <v>137.59530717592594</v>
      </c>
      <c r="V57" s="46">
        <f t="shared" si="19"/>
        <v>53.674207175925936</v>
      </c>
      <c r="W57" s="46">
        <f t="shared" si="19"/>
        <v>120.35850717592595</v>
      </c>
      <c r="X57" s="46">
        <f t="shared" si="19"/>
        <v>131.99000717592594</v>
      </c>
      <c r="Y57" s="59">
        <f t="shared" si="19"/>
        <v>5.0953071759259316</v>
      </c>
    </row>
    <row r="58" spans="1:25" x14ac:dyDescent="0.25">
      <c r="A58" s="47" t="s">
        <v>84</v>
      </c>
      <c r="B58" s="48">
        <f t="shared" ref="B58:Y58" si="20">B24-$B$36</f>
        <v>5.0690071759259325</v>
      </c>
      <c r="C58" s="49">
        <f t="shared" si="20"/>
        <v>92.911107175925935</v>
      </c>
      <c r="D58" s="49">
        <f t="shared" si="20"/>
        <v>129.46370717592595</v>
      </c>
      <c r="E58" s="49">
        <f t="shared" si="20"/>
        <v>136.30580717592593</v>
      </c>
      <c r="F58" s="49">
        <f t="shared" si="20"/>
        <v>8.9374071759259337</v>
      </c>
      <c r="G58" s="49">
        <f t="shared" si="20"/>
        <v>102.46370717592595</v>
      </c>
      <c r="H58" s="49">
        <f t="shared" si="20"/>
        <v>128.70060717592594</v>
      </c>
      <c r="I58" s="49">
        <f t="shared" si="20"/>
        <v>135.12160717592593</v>
      </c>
      <c r="J58" s="49">
        <f t="shared" si="20"/>
        <v>16.911107175925927</v>
      </c>
      <c r="K58" s="49">
        <f t="shared" si="20"/>
        <v>112.49000717592594</v>
      </c>
      <c r="L58" s="49">
        <f t="shared" si="20"/>
        <v>130.30580717592593</v>
      </c>
      <c r="M58" s="49">
        <f t="shared" si="20"/>
        <v>136.56900717592595</v>
      </c>
      <c r="N58" s="49">
        <f t="shared" si="20"/>
        <v>22.990007175925932</v>
      </c>
      <c r="O58" s="49">
        <f t="shared" si="20"/>
        <v>115.77950717592594</v>
      </c>
      <c r="P58" s="49">
        <f t="shared" si="20"/>
        <v>129.91110717592593</v>
      </c>
      <c r="Q58" s="49">
        <f t="shared" si="20"/>
        <v>135.83210717592593</v>
      </c>
      <c r="R58" s="49">
        <f t="shared" si="20"/>
        <v>37.990007175925932</v>
      </c>
      <c r="S58" s="49">
        <f t="shared" si="20"/>
        <v>119.09530717592594</v>
      </c>
      <c r="T58" s="49">
        <f t="shared" si="20"/>
        <v>130.14790717592595</v>
      </c>
      <c r="U58" s="49">
        <f t="shared" si="20"/>
        <v>136.72690717592593</v>
      </c>
      <c r="V58" s="49">
        <f t="shared" si="20"/>
        <v>59.569007175925925</v>
      </c>
      <c r="W58" s="49">
        <f t="shared" si="20"/>
        <v>122.41110717592593</v>
      </c>
      <c r="X58" s="49">
        <f t="shared" si="20"/>
        <v>130.30580717592593</v>
      </c>
      <c r="Y58" s="60">
        <f t="shared" si="20"/>
        <v>-12.825792824074071</v>
      </c>
    </row>
    <row r="59" spans="1:25" x14ac:dyDescent="0.25">
      <c r="A59" s="42" t="s">
        <v>79</v>
      </c>
      <c r="B59" s="43">
        <f t="shared" ref="B59:Y59" si="21">B25-$B$36</f>
        <v>-7.167892824074066</v>
      </c>
      <c r="C59" s="44">
        <f t="shared" si="21"/>
        <v>88.700607175925938</v>
      </c>
      <c r="D59" s="44">
        <f t="shared" si="21"/>
        <v>130.30580717592593</v>
      </c>
      <c r="E59" s="44">
        <f t="shared" si="21"/>
        <v>139.35850717592595</v>
      </c>
      <c r="F59" s="44">
        <f t="shared" si="21"/>
        <v>6.1216071759259378</v>
      </c>
      <c r="G59" s="44">
        <f t="shared" si="21"/>
        <v>101.46370717592595</v>
      </c>
      <c r="H59" s="44">
        <f t="shared" si="21"/>
        <v>130.96370717592595</v>
      </c>
      <c r="I59" s="44">
        <f t="shared" si="21"/>
        <v>138.70060717592594</v>
      </c>
      <c r="J59" s="44">
        <f t="shared" si="21"/>
        <v>12.858507175925929</v>
      </c>
      <c r="K59" s="44">
        <f t="shared" si="21"/>
        <v>110.72690717592593</v>
      </c>
      <c r="L59" s="44">
        <f t="shared" si="21"/>
        <v>132.72690717592593</v>
      </c>
      <c r="M59" s="44">
        <f t="shared" si="21"/>
        <v>140.06900717592595</v>
      </c>
      <c r="N59" s="44">
        <f t="shared" si="21"/>
        <v>22.963707175925926</v>
      </c>
      <c r="O59" s="44">
        <f t="shared" si="21"/>
        <v>117.35850717592595</v>
      </c>
      <c r="P59" s="44">
        <f t="shared" si="21"/>
        <v>133.22690717592593</v>
      </c>
      <c r="Q59" s="44">
        <f t="shared" si="21"/>
        <v>140.20060717592594</v>
      </c>
      <c r="R59" s="44">
        <f t="shared" si="21"/>
        <v>36.832107175925934</v>
      </c>
      <c r="S59" s="44">
        <f t="shared" si="21"/>
        <v>119.12160717592593</v>
      </c>
      <c r="T59" s="44">
        <f t="shared" si="21"/>
        <v>132.96370717592595</v>
      </c>
      <c r="U59" s="44">
        <f t="shared" si="21"/>
        <v>140.04270717592593</v>
      </c>
      <c r="V59" s="44">
        <f t="shared" si="21"/>
        <v>57.621607175925938</v>
      </c>
      <c r="W59" s="44">
        <f t="shared" si="21"/>
        <v>122.62160717592593</v>
      </c>
      <c r="X59" s="44">
        <f t="shared" si="21"/>
        <v>133.91110717592593</v>
      </c>
      <c r="Y59" s="58">
        <f t="shared" si="21"/>
        <v>-1.2467928240740704</v>
      </c>
    </row>
    <row r="60" spans="1:25" x14ac:dyDescent="0.25">
      <c r="A60" s="42" t="s">
        <v>80</v>
      </c>
      <c r="B60" s="45">
        <f t="shared" ref="B60:Y60" si="22">B26-$B$36</f>
        <v>7.5427071759259334</v>
      </c>
      <c r="C60" s="46">
        <f t="shared" si="22"/>
        <v>92.121607175925931</v>
      </c>
      <c r="D60" s="46">
        <f t="shared" si="22"/>
        <v>130.83210717592593</v>
      </c>
      <c r="E60" s="46">
        <f t="shared" si="22"/>
        <v>139.01640717592593</v>
      </c>
      <c r="F60" s="46">
        <f t="shared" si="22"/>
        <v>13.226907175925938</v>
      </c>
      <c r="G60" s="46">
        <f t="shared" si="22"/>
        <v>104.67420717592594</v>
      </c>
      <c r="H60" s="46">
        <f t="shared" si="22"/>
        <v>131.70060717592594</v>
      </c>
      <c r="I60" s="46">
        <f t="shared" si="22"/>
        <v>138.33210717592593</v>
      </c>
      <c r="J60" s="46">
        <f t="shared" si="22"/>
        <v>21.121607175925938</v>
      </c>
      <c r="K60" s="46">
        <f t="shared" si="22"/>
        <v>115.22690717592593</v>
      </c>
      <c r="L60" s="46">
        <f t="shared" si="22"/>
        <v>133.59530717592594</v>
      </c>
      <c r="M60" s="46">
        <f t="shared" si="22"/>
        <v>139.88480717592594</v>
      </c>
      <c r="N60" s="46">
        <f t="shared" si="22"/>
        <v>28.884807175925935</v>
      </c>
      <c r="O60" s="46">
        <f t="shared" si="22"/>
        <v>120.88480717592594</v>
      </c>
      <c r="P60" s="46">
        <f t="shared" si="22"/>
        <v>134.25320717592595</v>
      </c>
      <c r="Q60" s="46">
        <f t="shared" si="22"/>
        <v>140.20060717592594</v>
      </c>
      <c r="R60" s="46">
        <f t="shared" si="22"/>
        <v>41.358507175925929</v>
      </c>
      <c r="S60" s="46">
        <f t="shared" si="22"/>
        <v>122.62160717592593</v>
      </c>
      <c r="T60" s="46">
        <f t="shared" si="22"/>
        <v>133.85850717592595</v>
      </c>
      <c r="U60" s="46">
        <f t="shared" si="22"/>
        <v>140.51640717592593</v>
      </c>
      <c r="V60" s="46">
        <f t="shared" si="22"/>
        <v>62.358507175925929</v>
      </c>
      <c r="W60" s="46">
        <f t="shared" si="22"/>
        <v>125.75320717592595</v>
      </c>
      <c r="X60" s="46">
        <f t="shared" si="22"/>
        <v>134.83210717592593</v>
      </c>
      <c r="Y60" s="59">
        <f t="shared" si="22"/>
        <v>-5.2993928240740686</v>
      </c>
    </row>
    <row r="61" spans="1:25" x14ac:dyDescent="0.25">
      <c r="A61" s="42" t="s">
        <v>81</v>
      </c>
      <c r="B61" s="45">
        <f t="shared" ref="B61:Y61" si="23">B27-$B$36</f>
        <v>-4.5099928240740681</v>
      </c>
      <c r="C61" s="46">
        <f t="shared" si="23"/>
        <v>88.516407175925934</v>
      </c>
      <c r="D61" s="46">
        <f t="shared" si="23"/>
        <v>130.22690717592593</v>
      </c>
      <c r="E61" s="46">
        <f t="shared" si="23"/>
        <v>138.04270717592593</v>
      </c>
      <c r="F61" s="46">
        <f t="shared" si="23"/>
        <v>6.9637071759259257</v>
      </c>
      <c r="G61" s="46">
        <f t="shared" si="23"/>
        <v>101.12160717592593</v>
      </c>
      <c r="H61" s="46">
        <f t="shared" si="23"/>
        <v>130.67420717592594</v>
      </c>
      <c r="I61" s="46">
        <f t="shared" si="23"/>
        <v>138.09530717592594</v>
      </c>
      <c r="J61" s="46">
        <f t="shared" si="23"/>
        <v>10.75320717592593</v>
      </c>
      <c r="K61" s="46">
        <f t="shared" si="23"/>
        <v>109.35850717592595</v>
      </c>
      <c r="L61" s="46">
        <f t="shared" si="23"/>
        <v>131.51640717592593</v>
      </c>
      <c r="M61" s="46">
        <f t="shared" si="23"/>
        <v>137.93740717592593</v>
      </c>
      <c r="N61" s="46">
        <f t="shared" si="23"/>
        <v>21.700607175925931</v>
      </c>
      <c r="O61" s="46">
        <f t="shared" si="23"/>
        <v>114.33210717592593</v>
      </c>
      <c r="P61" s="46">
        <f t="shared" si="23"/>
        <v>131.12160717592593</v>
      </c>
      <c r="Q61" s="46">
        <f t="shared" si="23"/>
        <v>138.30580717592593</v>
      </c>
      <c r="R61" s="46">
        <f t="shared" si="23"/>
        <v>36.542707175925933</v>
      </c>
      <c r="S61" s="46">
        <f t="shared" si="23"/>
        <v>118.41110717592593</v>
      </c>
      <c r="T61" s="46">
        <f t="shared" si="23"/>
        <v>132.46370717592595</v>
      </c>
      <c r="U61" s="46">
        <f t="shared" si="23"/>
        <v>139.43740717592593</v>
      </c>
      <c r="V61" s="46">
        <f t="shared" si="23"/>
        <v>56.332107175925934</v>
      </c>
      <c r="W61" s="46">
        <f t="shared" si="23"/>
        <v>121.41110717592593</v>
      </c>
      <c r="X61" s="46">
        <f t="shared" si="23"/>
        <v>132.91110717592593</v>
      </c>
      <c r="Y61" s="59">
        <f t="shared" si="23"/>
        <v>0.83210717592593397</v>
      </c>
    </row>
    <row r="62" spans="1:25" x14ac:dyDescent="0.25">
      <c r="A62" s="42" t="s">
        <v>82</v>
      </c>
      <c r="B62" s="45">
        <f t="shared" ref="B62:Y62" si="24">B28-$B$36</f>
        <v>8.8848071759259355</v>
      </c>
      <c r="C62" s="46">
        <f t="shared" si="24"/>
        <v>95.490007175925939</v>
      </c>
      <c r="D62" s="46">
        <f t="shared" si="24"/>
        <v>132.06900717592595</v>
      </c>
      <c r="E62" s="46">
        <f t="shared" si="24"/>
        <v>139.46370717592595</v>
      </c>
      <c r="F62" s="46">
        <f t="shared" si="24"/>
        <v>14.358507175925929</v>
      </c>
      <c r="G62" s="46">
        <f t="shared" si="24"/>
        <v>106.04270717592593</v>
      </c>
      <c r="H62" s="46">
        <f t="shared" si="24"/>
        <v>132.17420717592594</v>
      </c>
      <c r="I62" s="46">
        <f t="shared" si="24"/>
        <v>138.70060717592594</v>
      </c>
      <c r="J62" s="46">
        <f t="shared" si="24"/>
        <v>19.332107175925934</v>
      </c>
      <c r="K62" s="46">
        <f t="shared" si="24"/>
        <v>114.85850717592595</v>
      </c>
      <c r="L62" s="46">
        <f t="shared" si="24"/>
        <v>132.20060717592594</v>
      </c>
      <c r="M62" s="46">
        <f t="shared" si="24"/>
        <v>139.01640717592593</v>
      </c>
      <c r="N62" s="46">
        <f t="shared" si="24"/>
        <v>26.358507175925929</v>
      </c>
      <c r="O62" s="46">
        <f t="shared" si="24"/>
        <v>119.22690717592593</v>
      </c>
      <c r="P62" s="46">
        <f t="shared" si="24"/>
        <v>132.72690717592593</v>
      </c>
      <c r="Q62" s="46">
        <f t="shared" si="24"/>
        <v>139.22690717592593</v>
      </c>
      <c r="R62" s="46">
        <f t="shared" si="24"/>
        <v>43.595307175925932</v>
      </c>
      <c r="S62" s="46">
        <f t="shared" si="24"/>
        <v>123.49000717592594</v>
      </c>
      <c r="T62" s="46">
        <f t="shared" si="24"/>
        <v>134.04270717592593</v>
      </c>
      <c r="U62" s="46">
        <f t="shared" si="24"/>
        <v>140.25320717592595</v>
      </c>
      <c r="V62" s="46">
        <f t="shared" si="24"/>
        <v>63.911107175925927</v>
      </c>
      <c r="W62" s="46">
        <f t="shared" si="24"/>
        <v>126.25320717592595</v>
      </c>
      <c r="X62" s="46">
        <f t="shared" si="24"/>
        <v>134.25320717592595</v>
      </c>
      <c r="Y62" s="59">
        <f t="shared" si="24"/>
        <v>-3.7730928240740695</v>
      </c>
    </row>
    <row r="63" spans="1:25" x14ac:dyDescent="0.25">
      <c r="A63" s="42" t="s">
        <v>83</v>
      </c>
      <c r="B63" s="45">
        <f t="shared" ref="B63:Y63" si="25">B29-$B$36</f>
        <v>-8.6414928240740707</v>
      </c>
      <c r="C63" s="46">
        <f t="shared" si="25"/>
        <v>83.016407175925934</v>
      </c>
      <c r="D63" s="46">
        <f t="shared" si="25"/>
        <v>126.33210717592593</v>
      </c>
      <c r="E63" s="46">
        <f t="shared" si="25"/>
        <v>135.14790717592595</v>
      </c>
      <c r="F63" s="46">
        <f t="shared" si="25"/>
        <v>0.20060717592593136</v>
      </c>
      <c r="G63" s="46">
        <f t="shared" si="25"/>
        <v>95.753207175925951</v>
      </c>
      <c r="H63" s="46">
        <f t="shared" si="25"/>
        <v>127.04270717592593</v>
      </c>
      <c r="I63" s="46">
        <f t="shared" si="25"/>
        <v>135.01640717592593</v>
      </c>
      <c r="J63" s="46">
        <f t="shared" si="25"/>
        <v>11.700607175925931</v>
      </c>
      <c r="K63" s="46">
        <f t="shared" si="25"/>
        <v>106.70060717592594</v>
      </c>
      <c r="L63" s="46">
        <f t="shared" si="25"/>
        <v>129.70060717592594</v>
      </c>
      <c r="M63" s="46">
        <f t="shared" si="25"/>
        <v>137.01640717592593</v>
      </c>
      <c r="N63" s="46">
        <f t="shared" si="25"/>
        <v>17.621607175925938</v>
      </c>
      <c r="O63" s="46">
        <f t="shared" si="25"/>
        <v>112.72690717592593</v>
      </c>
      <c r="P63" s="46">
        <f t="shared" si="25"/>
        <v>130.20060717592594</v>
      </c>
      <c r="Q63" s="46">
        <f t="shared" si="25"/>
        <v>137.35850717592595</v>
      </c>
      <c r="R63" s="46">
        <f t="shared" si="25"/>
        <v>32.858507175925929</v>
      </c>
      <c r="S63" s="46">
        <f t="shared" si="25"/>
        <v>115.35850717592595</v>
      </c>
      <c r="T63" s="46">
        <f t="shared" si="25"/>
        <v>129.43740717592593</v>
      </c>
      <c r="U63" s="46">
        <f t="shared" si="25"/>
        <v>137.59530717592594</v>
      </c>
      <c r="V63" s="46">
        <f t="shared" si="25"/>
        <v>53.121607175925938</v>
      </c>
      <c r="W63" s="46">
        <f t="shared" si="25"/>
        <v>120.06900717592595</v>
      </c>
      <c r="X63" s="46">
        <f t="shared" si="25"/>
        <v>132.33210717592593</v>
      </c>
      <c r="Y63" s="59">
        <f t="shared" si="25"/>
        <v>5.0953071759259316</v>
      </c>
    </row>
    <row r="64" spans="1:25" x14ac:dyDescent="0.25">
      <c r="A64" s="47" t="s">
        <v>84</v>
      </c>
      <c r="B64" s="48">
        <f t="shared" ref="B64:Y64" si="26">B30-$B$36</f>
        <v>7.0427071759259334</v>
      </c>
      <c r="C64" s="49">
        <f t="shared" si="26"/>
        <v>91.779507175925943</v>
      </c>
      <c r="D64" s="49">
        <f t="shared" si="26"/>
        <v>129.85850717592595</v>
      </c>
      <c r="E64" s="49">
        <f t="shared" si="26"/>
        <v>137.75320717592595</v>
      </c>
      <c r="F64" s="49">
        <f t="shared" si="26"/>
        <v>11.726907175925938</v>
      </c>
      <c r="G64" s="49">
        <f t="shared" si="26"/>
        <v>101.30580717592593</v>
      </c>
      <c r="H64" s="49">
        <f t="shared" si="26"/>
        <v>129.04270717592593</v>
      </c>
      <c r="I64" s="49">
        <f t="shared" si="26"/>
        <v>135.85850717592595</v>
      </c>
      <c r="J64" s="49">
        <f t="shared" si="26"/>
        <v>18.726907175925938</v>
      </c>
      <c r="K64" s="49">
        <f t="shared" si="26"/>
        <v>111.96370717592595</v>
      </c>
      <c r="L64" s="49">
        <f t="shared" si="26"/>
        <v>130.99000717592594</v>
      </c>
      <c r="M64" s="49">
        <f t="shared" si="26"/>
        <v>137.80580717592593</v>
      </c>
      <c r="N64" s="49">
        <f t="shared" si="26"/>
        <v>25.726907175925938</v>
      </c>
      <c r="O64" s="49">
        <f t="shared" si="26"/>
        <v>115.54270717592593</v>
      </c>
      <c r="P64" s="49">
        <f t="shared" si="26"/>
        <v>130.77950717592594</v>
      </c>
      <c r="Q64" s="49">
        <f t="shared" si="26"/>
        <v>137.22690717592593</v>
      </c>
      <c r="R64" s="49">
        <f t="shared" si="26"/>
        <v>37.463707175925926</v>
      </c>
      <c r="S64" s="49">
        <f t="shared" si="26"/>
        <v>119.46370717592595</v>
      </c>
      <c r="T64" s="49">
        <f t="shared" si="26"/>
        <v>131.20060717592594</v>
      </c>
      <c r="U64" s="49">
        <f t="shared" si="26"/>
        <v>137.35850717592595</v>
      </c>
      <c r="V64" s="49">
        <f t="shared" si="26"/>
        <v>59.121607175925938</v>
      </c>
      <c r="W64" s="49">
        <f t="shared" si="26"/>
        <v>122.88480717592594</v>
      </c>
      <c r="X64" s="49">
        <f t="shared" si="26"/>
        <v>131.83210717592593</v>
      </c>
      <c r="Y64" s="60">
        <f t="shared" si="26"/>
        <v>-9.0362928240740672</v>
      </c>
    </row>
    <row r="65" spans="1:25" x14ac:dyDescent="0.25">
      <c r="A65" s="50" t="s">
        <v>39</v>
      </c>
      <c r="B65" s="43">
        <f>AVERAGE(B41:B64)</f>
        <v>1.8897681712962984</v>
      </c>
      <c r="C65" s="44">
        <f t="shared" ref="C65:Y65" si="27">AVERAGE(C41:C64)</f>
        <v>87.75708483796295</v>
      </c>
      <c r="D65" s="44">
        <f t="shared" si="27"/>
        <v>126.11235567129633</v>
      </c>
      <c r="E65" s="44">
        <f t="shared" si="27"/>
        <v>134.04765983796298</v>
      </c>
      <c r="F65" s="44">
        <f t="shared" si="27"/>
        <v>7.9840765046296305</v>
      </c>
      <c r="G65" s="44">
        <f t="shared" si="27"/>
        <v>99.557526504629649</v>
      </c>
      <c r="H65" s="44">
        <f t="shared" si="27"/>
        <v>126.98078067129632</v>
      </c>
      <c r="I65" s="44">
        <f t="shared" si="27"/>
        <v>133.93362233796299</v>
      </c>
      <c r="J65" s="44">
        <f t="shared" si="27"/>
        <v>14.600297337962965</v>
      </c>
      <c r="K65" s="44">
        <f t="shared" si="27"/>
        <v>109.11345567129631</v>
      </c>
      <c r="L65" s="44">
        <f t="shared" si="27"/>
        <v>128.24283900462964</v>
      </c>
      <c r="M65" s="44">
        <f t="shared" si="27"/>
        <v>134.90073900462963</v>
      </c>
      <c r="N65" s="44">
        <f t="shared" si="27"/>
        <v>23.293268171296305</v>
      </c>
      <c r="O65" s="44">
        <f t="shared" si="27"/>
        <v>114.38318483796297</v>
      </c>
      <c r="P65" s="44">
        <f t="shared" si="27"/>
        <v>128.87660983796297</v>
      </c>
      <c r="Q65" s="44">
        <f t="shared" si="27"/>
        <v>135.19678900462964</v>
      </c>
      <c r="R65" s="44">
        <f t="shared" si="27"/>
        <v>36.900722337962968</v>
      </c>
      <c r="S65" s="44">
        <f t="shared" si="27"/>
        <v>117.33273900462962</v>
      </c>
      <c r="T65" s="44">
        <f t="shared" si="27"/>
        <v>129.15949733796296</v>
      </c>
      <c r="U65" s="44">
        <f t="shared" si="27"/>
        <v>135.55753483796295</v>
      </c>
      <c r="V65" s="44">
        <f t="shared" si="27"/>
        <v>58.248309837962971</v>
      </c>
      <c r="W65" s="44">
        <f t="shared" si="27"/>
        <v>121.02024733796294</v>
      </c>
      <c r="X65" s="44">
        <f t="shared" si="27"/>
        <v>130.32176817129633</v>
      </c>
      <c r="Y65" s="58">
        <f t="shared" si="27"/>
        <v>-3.6464318287037027</v>
      </c>
    </row>
    <row r="66" spans="1:25" x14ac:dyDescent="0.25">
      <c r="A66" s="34" t="s">
        <v>44</v>
      </c>
      <c r="B66" s="45">
        <f>_xlfn.STDEV.S(B41:B64)</f>
        <v>5.624667638635735</v>
      </c>
      <c r="C66" s="46">
        <f t="shared" ref="C66:Y66" si="28">_xlfn.STDEV.S(C41:C64)</f>
        <v>4.1553460248130172</v>
      </c>
      <c r="D66" s="46">
        <f t="shared" si="28"/>
        <v>4.184886677864581</v>
      </c>
      <c r="E66" s="46">
        <f t="shared" si="28"/>
        <v>4.2083457775206332</v>
      </c>
      <c r="F66" s="46">
        <f t="shared" si="28"/>
        <v>4.3341375437832292</v>
      </c>
      <c r="G66" s="46">
        <f t="shared" si="28"/>
        <v>3.4446366967084008</v>
      </c>
      <c r="H66" s="46">
        <f t="shared" si="28"/>
        <v>3.6585197310868818</v>
      </c>
      <c r="I66" s="46">
        <f t="shared" si="28"/>
        <v>3.7630905572493991</v>
      </c>
      <c r="J66" s="46">
        <f t="shared" si="28"/>
        <v>4.0238695560643301</v>
      </c>
      <c r="K66" s="46">
        <f t="shared" si="28"/>
        <v>3.2115850314910195</v>
      </c>
      <c r="L66" s="46">
        <f t="shared" si="28"/>
        <v>3.6051456138655915</v>
      </c>
      <c r="M66" s="46">
        <f t="shared" si="28"/>
        <v>3.7879692014178366</v>
      </c>
      <c r="N66" s="46">
        <f t="shared" si="28"/>
        <v>3.5829920078122663</v>
      </c>
      <c r="O66" s="46">
        <f t="shared" si="28"/>
        <v>3.0816253157021203</v>
      </c>
      <c r="P66" s="46">
        <f t="shared" si="28"/>
        <v>3.3867472643814573</v>
      </c>
      <c r="Q66" s="46">
        <f t="shared" si="28"/>
        <v>3.6478001986716229</v>
      </c>
      <c r="R66" s="46">
        <f t="shared" si="28"/>
        <v>3.2053732224123421</v>
      </c>
      <c r="S66" s="46">
        <f t="shared" si="28"/>
        <v>3.0882986764062199</v>
      </c>
      <c r="T66" s="46">
        <f t="shared" si="28"/>
        <v>3.4796223798291868</v>
      </c>
      <c r="U66" s="46">
        <f t="shared" si="28"/>
        <v>3.756621364175472</v>
      </c>
      <c r="V66" s="46">
        <f t="shared" si="28"/>
        <v>3.7963519714381082</v>
      </c>
      <c r="W66" s="46">
        <f t="shared" si="28"/>
        <v>2.9356394523639566</v>
      </c>
      <c r="X66" s="46">
        <f t="shared" si="28"/>
        <v>3.242882001988018</v>
      </c>
      <c r="Y66" s="59">
        <f t="shared" si="28"/>
        <v>5.1562034146915598</v>
      </c>
    </row>
    <row r="67" spans="1:25" x14ac:dyDescent="0.25">
      <c r="A67" s="51" t="s">
        <v>108</v>
      </c>
      <c r="B67" s="48">
        <f>1/B66^2</f>
        <v>3.160867345079222E-2</v>
      </c>
      <c r="C67" s="49">
        <f t="shared" ref="C67:Y67" si="29">1/C66^2</f>
        <v>5.7914273324472125E-2</v>
      </c>
      <c r="D67" s="49">
        <f t="shared" si="29"/>
        <v>5.7099538148954861E-2</v>
      </c>
      <c r="E67" s="49">
        <f t="shared" si="29"/>
        <v>5.6464718509091627E-2</v>
      </c>
      <c r="F67" s="49">
        <f t="shared" si="29"/>
        <v>5.3234676705529338E-2</v>
      </c>
      <c r="G67" s="49">
        <f t="shared" si="29"/>
        <v>8.4277792610694957E-2</v>
      </c>
      <c r="H67" s="49">
        <f t="shared" si="29"/>
        <v>7.4711799479578136E-2</v>
      </c>
      <c r="I67" s="49">
        <f t="shared" si="29"/>
        <v>7.0617227194783819E-2</v>
      </c>
      <c r="J67" s="49">
        <f t="shared" si="29"/>
        <v>6.1760700466845841E-2</v>
      </c>
      <c r="K67" s="49">
        <f t="shared" si="29"/>
        <v>9.6952977204343829E-2</v>
      </c>
      <c r="L67" s="49">
        <f t="shared" si="29"/>
        <v>7.6940389119201688E-2</v>
      </c>
      <c r="M67" s="49">
        <f t="shared" si="29"/>
        <v>6.9692672947176224E-2</v>
      </c>
      <c r="N67" s="49">
        <f t="shared" si="29"/>
        <v>7.7894773913831442E-2</v>
      </c>
      <c r="O67" s="49">
        <f t="shared" si="29"/>
        <v>0.10530290046883868</v>
      </c>
      <c r="P67" s="49">
        <f t="shared" si="29"/>
        <v>8.7183524645151403E-2</v>
      </c>
      <c r="Q67" s="49">
        <f t="shared" si="29"/>
        <v>7.5151545217181481E-2</v>
      </c>
      <c r="R67" s="49">
        <f t="shared" si="29"/>
        <v>9.7329118705826931E-2</v>
      </c>
      <c r="S67" s="49">
        <f t="shared" si="29"/>
        <v>0.10484830389672033</v>
      </c>
      <c r="T67" s="49">
        <f t="shared" si="29"/>
        <v>8.2591579007799149E-2</v>
      </c>
      <c r="U67" s="49">
        <f t="shared" si="29"/>
        <v>7.0860653287886891E-2</v>
      </c>
      <c r="V67" s="49">
        <f t="shared" si="29"/>
        <v>6.9385234308805235E-2</v>
      </c>
      <c r="W67" s="49">
        <f t="shared" si="29"/>
        <v>0.11603648612560112</v>
      </c>
      <c r="X67" s="49">
        <f t="shared" si="29"/>
        <v>9.5090626169986953E-2</v>
      </c>
      <c r="Y67" s="60">
        <f t="shared" si="29"/>
        <v>3.7613168167882495E-2</v>
      </c>
    </row>
    <row r="68" spans="1:25" x14ac:dyDescent="0.25">
      <c r="A68" s="65" t="s">
        <v>109</v>
      </c>
      <c r="B68" s="62">
        <f>B3/B65</f>
        <v>0</v>
      </c>
      <c r="C68" s="63">
        <f t="shared" ref="C68:Y68" si="30">C3/C65</f>
        <v>8.3185796344652271E-2</v>
      </c>
      <c r="D68" s="63">
        <f t="shared" si="30"/>
        <v>0.22848900467222258</v>
      </c>
      <c r="E68" s="63">
        <f t="shared" si="30"/>
        <v>0.43757571054133626</v>
      </c>
      <c r="F68" s="63">
        <f t="shared" si="30"/>
        <v>2.7212434676108239E-2</v>
      </c>
      <c r="G68" s="63">
        <f t="shared" si="30"/>
        <v>0.10897040120187172</v>
      </c>
      <c r="H68" s="63">
        <f t="shared" si="30"/>
        <v>0.2566615406697913</v>
      </c>
      <c r="I68" s="63">
        <f t="shared" si="30"/>
        <v>0.5064156839226821</v>
      </c>
      <c r="J68" s="63">
        <f t="shared" si="30"/>
        <v>3.075394431754553E-2</v>
      </c>
      <c r="K68" s="63">
        <f t="shared" si="30"/>
        <v>0.13287907536462681</v>
      </c>
      <c r="L68" s="63">
        <f t="shared" si="30"/>
        <v>0.28202863525920807</v>
      </c>
      <c r="M68" s="63">
        <f t="shared" si="30"/>
        <v>0.57049353893723909</v>
      </c>
      <c r="N68" s="63">
        <f t="shared" si="30"/>
        <v>3.8553347520777097E-2</v>
      </c>
      <c r="O68" s="63">
        <f t="shared" si="30"/>
        <v>0.15866813481996278</v>
      </c>
      <c r="P68" s="63">
        <f t="shared" si="30"/>
        <v>0.31456543929504571</v>
      </c>
      <c r="Q68" s="63">
        <f t="shared" si="30"/>
        <v>0.63386120802813928</v>
      </c>
      <c r="R68" s="63">
        <f t="shared" si="30"/>
        <v>4.9065471388655343E-2</v>
      </c>
      <c r="S68" s="63">
        <f t="shared" si="30"/>
        <v>0.18492406634174638</v>
      </c>
      <c r="T68" s="63">
        <f t="shared" si="30"/>
        <v>0.34926450594213171</v>
      </c>
      <c r="U68" s="63">
        <f t="shared" si="30"/>
        <v>0.69968814432466186</v>
      </c>
      <c r="V68" s="63">
        <f t="shared" si="30"/>
        <v>6.2166656547827298E-2</v>
      </c>
      <c r="W68" s="63">
        <f t="shared" si="30"/>
        <v>0.20945023054307685</v>
      </c>
      <c r="X68" s="63">
        <f t="shared" si="30"/>
        <v>0.38122202729108501</v>
      </c>
      <c r="Y68" s="64">
        <f t="shared" si="30"/>
        <v>0</v>
      </c>
    </row>
    <row r="70" spans="1:25" x14ac:dyDescent="0.25">
      <c r="A70" s="52" t="s">
        <v>107</v>
      </c>
      <c r="B70" s="24">
        <f>AVERAGE(B41:B64,Y41:Y64)</f>
        <v>-0.87833182870370186</v>
      </c>
      <c r="C70" s="24">
        <f>_xlfn.STDEV.S(B41:B64,Y41:Y64)</f>
        <v>6.0264143362513058</v>
      </c>
    </row>
    <row r="73" spans="1:25" ht="18.75" x14ac:dyDescent="0.3">
      <c r="A73" s="18" t="s">
        <v>57</v>
      </c>
    </row>
    <row r="74" spans="1:25" x14ac:dyDescent="0.25">
      <c r="A74" t="s">
        <v>58</v>
      </c>
      <c r="B74">
        <f>SLOPE(C33:X33,C3:X3)</f>
        <v>4.9584894720424884E-3</v>
      </c>
    </row>
    <row r="75" spans="1:25" x14ac:dyDescent="0.25">
      <c r="A75" t="s">
        <v>59</v>
      </c>
      <c r="B75">
        <f>INTERCEPT(C33:X33,C3:X3)</f>
        <v>9.7897925857122758E-3</v>
      </c>
    </row>
    <row r="76" spans="1:25" x14ac:dyDescent="0.25">
      <c r="A76" s="23" t="s">
        <v>52</v>
      </c>
      <c r="B76">
        <f>1/B74</f>
        <v>201.67432151228962</v>
      </c>
    </row>
    <row r="77" spans="1:25" x14ac:dyDescent="0.25">
      <c r="A77" s="23" t="s">
        <v>53</v>
      </c>
      <c r="B77">
        <f>B76*B75</f>
        <v>1.9743497774695666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91"/>
  <sheetViews>
    <sheetView workbookViewId="0">
      <selection sqref="A1:XFD1"/>
    </sheetView>
  </sheetViews>
  <sheetFormatPr defaultRowHeight="15" x14ac:dyDescent="0.25"/>
  <cols>
    <col min="1" max="1" width="19.140625" customWidth="1"/>
    <col min="2" max="2" width="10.85546875" customWidth="1"/>
    <col min="3" max="3" width="10.140625" customWidth="1"/>
    <col min="4" max="4" width="9.28515625" bestFit="1" customWidth="1"/>
    <col min="5" max="5" width="12.140625" bestFit="1" customWidth="1"/>
    <col min="6" max="6" width="12" bestFit="1" customWidth="1"/>
    <col min="7" max="7" width="9.28515625" bestFit="1" customWidth="1"/>
    <col min="9" max="9" width="1.7109375" style="81" customWidth="1"/>
    <col min="11" max="11" width="19.7109375" customWidth="1"/>
    <col min="12" max="15" width="9.28515625" bestFit="1" customWidth="1"/>
    <col min="16" max="16" width="11" bestFit="1" customWidth="1"/>
    <col min="17" max="17" width="9.28515625" bestFit="1" customWidth="1"/>
    <col min="19" max="19" width="1.7109375" style="81" customWidth="1"/>
    <col min="21" max="21" width="19.5703125" customWidth="1"/>
    <col min="29" max="29" width="1.7109375" style="81" customWidth="1"/>
    <col min="31" max="31" width="20.5703125" customWidth="1"/>
    <col min="32" max="35" width="9.28515625" bestFit="1" customWidth="1"/>
    <col min="36" max="36" width="12" bestFit="1" customWidth="1"/>
    <col min="37" max="37" width="9.28515625" bestFit="1" customWidth="1"/>
    <col min="39" max="39" width="1.7109375" style="81" customWidth="1"/>
    <col min="41" max="41" width="18.5703125" customWidth="1"/>
    <col min="42" max="45" width="9.28515625" bestFit="1" customWidth="1"/>
    <col min="46" max="46" width="12" bestFit="1" customWidth="1"/>
    <col min="47" max="47" width="9.28515625" bestFit="1" customWidth="1"/>
    <col min="49" max="49" width="1.7109375" style="81" customWidth="1"/>
    <col min="51" max="51" width="18.42578125" customWidth="1"/>
    <col min="59" max="59" width="1.7109375" style="81" customWidth="1"/>
    <col min="61" max="61" width="18.42578125" customWidth="1"/>
    <col min="69" max="69" width="1.7109375" style="81" customWidth="1"/>
    <col min="71" max="71" width="17.85546875" customWidth="1"/>
    <col min="79" max="79" width="1.7109375" style="81" customWidth="1"/>
    <col min="81" max="81" width="18.140625" customWidth="1"/>
    <col min="89" max="89" width="1.7109375" style="81" customWidth="1"/>
    <col min="91" max="91" width="18.7109375" customWidth="1"/>
    <col min="99" max="99" width="1.7109375" style="81" customWidth="1"/>
    <col min="101" max="101" width="18.28515625" customWidth="1"/>
    <col min="109" max="109" width="1.7109375" style="81" customWidth="1"/>
    <col min="111" max="111" width="18.85546875" customWidth="1"/>
    <col min="119" max="119" width="1.7109375" style="81" customWidth="1"/>
    <col min="121" max="121" width="18" customWidth="1"/>
    <col min="129" max="129" width="1.7109375" style="81" customWidth="1"/>
    <col min="131" max="131" width="18.5703125" customWidth="1"/>
    <col min="139" max="139" width="1.7109375" style="81" customWidth="1"/>
    <col min="141" max="141" width="17.28515625" customWidth="1"/>
    <col min="149" max="149" width="1.7109375" style="81" customWidth="1"/>
    <col min="151" max="151" width="19.28515625" customWidth="1"/>
    <col min="159" max="159" width="1.7109375" style="81" customWidth="1"/>
    <col min="161" max="161" width="20.28515625" customWidth="1"/>
    <col min="169" max="169" width="1.7109375" style="81" customWidth="1"/>
    <col min="171" max="171" width="19.28515625" customWidth="1"/>
    <col min="179" max="179" width="1.7109375" style="81" customWidth="1"/>
    <col min="181" max="181" width="17.7109375" customWidth="1"/>
    <col min="189" max="189" width="1.7109375" style="81" customWidth="1"/>
    <col min="191" max="191" width="17.5703125" customWidth="1"/>
    <col min="199" max="199" width="1.7109375" style="81" customWidth="1"/>
    <col min="201" max="201" width="18.140625" customWidth="1"/>
    <col min="209" max="209" width="1.7109375" style="81" customWidth="1"/>
    <col min="211" max="211" width="19.28515625" customWidth="1"/>
    <col min="219" max="219" width="1.7109375" style="81" customWidth="1"/>
    <col min="221" max="221" width="18.42578125" customWidth="1"/>
  </cols>
  <sheetData>
    <row r="1" spans="1:223" ht="18.75" x14ac:dyDescent="0.3">
      <c r="A1" s="18" t="s">
        <v>115</v>
      </c>
      <c r="K1" s="18" t="s">
        <v>140</v>
      </c>
      <c r="L1" s="18">
        <v>0.22</v>
      </c>
      <c r="U1" s="18" t="s">
        <v>140</v>
      </c>
      <c r="V1" s="18">
        <v>0.45</v>
      </c>
      <c r="AE1" s="18" t="s">
        <v>140</v>
      </c>
      <c r="AF1" s="18">
        <v>0.9</v>
      </c>
      <c r="AO1" s="18" t="s">
        <v>140</v>
      </c>
      <c r="AP1" s="18">
        <v>1.81</v>
      </c>
      <c r="AY1" s="18" t="s">
        <v>140</v>
      </c>
      <c r="AZ1" s="18">
        <v>3.62</v>
      </c>
      <c r="BI1" s="18" t="s">
        <v>140</v>
      </c>
      <c r="BJ1" s="18">
        <v>7.3</v>
      </c>
      <c r="BS1" s="18" t="s">
        <v>140</v>
      </c>
      <c r="BT1" s="18">
        <v>10.85</v>
      </c>
      <c r="CC1" s="18" t="s">
        <v>140</v>
      </c>
      <c r="CD1" s="18">
        <v>14.5</v>
      </c>
      <c r="CM1" s="18" t="s">
        <v>140</v>
      </c>
      <c r="CN1" s="18">
        <v>18.149999999999999</v>
      </c>
      <c r="CW1" s="18" t="s">
        <v>140</v>
      </c>
      <c r="CX1" s="18">
        <v>21.7</v>
      </c>
      <c r="DG1" s="18" t="s">
        <v>140</v>
      </c>
      <c r="DH1" s="18">
        <v>25.35</v>
      </c>
      <c r="DQ1" s="18" t="s">
        <v>140</v>
      </c>
      <c r="DR1" s="18">
        <v>28.8</v>
      </c>
      <c r="EA1" s="18" t="s">
        <v>140</v>
      </c>
      <c r="EB1" s="18">
        <v>32.590000000000003</v>
      </c>
      <c r="EK1" s="18" t="s">
        <v>140</v>
      </c>
      <c r="EL1" s="18">
        <v>36.17</v>
      </c>
      <c r="EU1" s="18" t="s">
        <v>140</v>
      </c>
      <c r="EV1" s="18">
        <v>40.54</v>
      </c>
      <c r="FE1" s="18" t="s">
        <v>140</v>
      </c>
      <c r="FF1" s="18">
        <v>45.11</v>
      </c>
      <c r="FO1" s="18" t="s">
        <v>140</v>
      </c>
      <c r="FP1" s="18">
        <v>49.68</v>
      </c>
      <c r="FY1" s="18" t="s">
        <v>140</v>
      </c>
      <c r="FZ1" s="18">
        <v>58.66</v>
      </c>
      <c r="GI1" s="18" t="s">
        <v>140</v>
      </c>
      <c r="GJ1" s="18">
        <v>67.83</v>
      </c>
      <c r="GS1" s="18" t="s">
        <v>140</v>
      </c>
      <c r="GT1" s="18">
        <v>76.959999999999994</v>
      </c>
      <c r="HC1" s="18" t="s">
        <v>140</v>
      </c>
      <c r="HD1" s="18">
        <v>85.7</v>
      </c>
      <c r="HM1" s="18" t="s">
        <v>140</v>
      </c>
      <c r="HN1" s="18">
        <v>94.85</v>
      </c>
    </row>
    <row r="3" spans="1:223" x14ac:dyDescent="0.25">
      <c r="A3" s="76" t="s">
        <v>116</v>
      </c>
      <c r="B3" s="77" t="s">
        <v>117</v>
      </c>
      <c r="C3" s="78" t="s">
        <v>118</v>
      </c>
      <c r="K3" s="76" t="s">
        <v>116</v>
      </c>
      <c r="L3" s="77" t="s">
        <v>117</v>
      </c>
      <c r="M3" s="78" t="s">
        <v>118</v>
      </c>
      <c r="U3" s="76" t="s">
        <v>116</v>
      </c>
      <c r="V3" s="77" t="s">
        <v>117</v>
      </c>
      <c r="W3" s="78" t="s">
        <v>118</v>
      </c>
      <c r="AE3" s="76" t="s">
        <v>116</v>
      </c>
      <c r="AF3" s="77" t="s">
        <v>117</v>
      </c>
      <c r="AG3" s="78" t="s">
        <v>118</v>
      </c>
      <c r="AO3" s="76" t="s">
        <v>116</v>
      </c>
      <c r="AP3" s="77" t="s">
        <v>117</v>
      </c>
      <c r="AQ3" s="78" t="s">
        <v>118</v>
      </c>
      <c r="AY3" s="76" t="s">
        <v>116</v>
      </c>
      <c r="AZ3" s="77" t="s">
        <v>117</v>
      </c>
      <c r="BA3" s="78" t="s">
        <v>118</v>
      </c>
      <c r="BI3" s="76" t="s">
        <v>116</v>
      </c>
      <c r="BJ3" s="77" t="s">
        <v>117</v>
      </c>
      <c r="BK3" s="78" t="s">
        <v>118</v>
      </c>
      <c r="BS3" s="76" t="s">
        <v>116</v>
      </c>
      <c r="BT3" s="77" t="s">
        <v>117</v>
      </c>
      <c r="BU3" s="78" t="s">
        <v>118</v>
      </c>
      <c r="CC3" s="76" t="s">
        <v>116</v>
      </c>
      <c r="CD3" s="77" t="s">
        <v>117</v>
      </c>
      <c r="CE3" s="78" t="s">
        <v>118</v>
      </c>
      <c r="CM3" s="76" t="s">
        <v>116</v>
      </c>
      <c r="CN3" s="77" t="s">
        <v>117</v>
      </c>
      <c r="CO3" s="78" t="s">
        <v>118</v>
      </c>
      <c r="CW3" s="76" t="s">
        <v>116</v>
      </c>
      <c r="CX3" s="77" t="s">
        <v>117</v>
      </c>
      <c r="CY3" s="78" t="s">
        <v>118</v>
      </c>
      <c r="DG3" s="76" t="s">
        <v>116</v>
      </c>
      <c r="DH3" s="77" t="s">
        <v>117</v>
      </c>
      <c r="DI3" s="78" t="s">
        <v>118</v>
      </c>
      <c r="DQ3" s="76" t="s">
        <v>116</v>
      </c>
      <c r="DR3" s="77" t="s">
        <v>117</v>
      </c>
      <c r="DS3" s="78" t="s">
        <v>118</v>
      </c>
      <c r="EA3" s="76" t="s">
        <v>116</v>
      </c>
      <c r="EB3" s="77" t="s">
        <v>117</v>
      </c>
      <c r="EC3" s="78" t="s">
        <v>118</v>
      </c>
      <c r="EK3" s="76" t="s">
        <v>116</v>
      </c>
      <c r="EL3" s="77" t="s">
        <v>117</v>
      </c>
      <c r="EM3" s="78" t="s">
        <v>118</v>
      </c>
      <c r="EU3" s="76" t="s">
        <v>116</v>
      </c>
      <c r="EV3" s="77" t="s">
        <v>117</v>
      </c>
      <c r="EW3" s="78" t="s">
        <v>118</v>
      </c>
      <c r="FE3" s="76" t="s">
        <v>116</v>
      </c>
      <c r="FF3" s="77" t="s">
        <v>117</v>
      </c>
      <c r="FG3" s="78" t="s">
        <v>118</v>
      </c>
      <c r="FO3" s="76" t="s">
        <v>116</v>
      </c>
      <c r="FP3" s="77" t="s">
        <v>117</v>
      </c>
      <c r="FQ3" s="78" t="s">
        <v>118</v>
      </c>
      <c r="FY3" s="76" t="s">
        <v>116</v>
      </c>
      <c r="FZ3" s="77" t="s">
        <v>117</v>
      </c>
      <c r="GA3" s="78" t="s">
        <v>118</v>
      </c>
      <c r="GI3" s="76" t="s">
        <v>116</v>
      </c>
      <c r="GJ3" s="77" t="s">
        <v>117</v>
      </c>
      <c r="GK3" s="78" t="s">
        <v>118</v>
      </c>
      <c r="GS3" s="76" t="s">
        <v>116</v>
      </c>
      <c r="GT3" s="77" t="s">
        <v>117</v>
      </c>
      <c r="GU3" s="78" t="s">
        <v>118</v>
      </c>
      <c r="HC3" s="76" t="s">
        <v>116</v>
      </c>
      <c r="HD3" s="77" t="s">
        <v>117</v>
      </c>
      <c r="HE3" s="78" t="s">
        <v>118</v>
      </c>
      <c r="HM3" s="76" t="s">
        <v>116</v>
      </c>
      <c r="HN3" s="77" t="s">
        <v>117</v>
      </c>
      <c r="HO3" s="78" t="s">
        <v>118</v>
      </c>
    </row>
    <row r="4" spans="1:223" x14ac:dyDescent="0.25">
      <c r="A4" s="79" t="s">
        <v>120</v>
      </c>
      <c r="B4" s="44">
        <v>70</v>
      </c>
      <c r="C4" s="58">
        <v>49.789499999999997</v>
      </c>
      <c r="K4" s="79" t="s">
        <v>120</v>
      </c>
      <c r="L4" s="44">
        <v>74</v>
      </c>
      <c r="M4" s="58">
        <v>59.1053</v>
      </c>
      <c r="U4" s="79" t="s">
        <v>120</v>
      </c>
      <c r="V4" s="44">
        <v>78.131600000000006</v>
      </c>
      <c r="W4" s="58">
        <v>65.342100000000002</v>
      </c>
      <c r="AE4" s="79" t="s">
        <v>120</v>
      </c>
      <c r="AF4" s="44">
        <v>87.131600000000006</v>
      </c>
      <c r="AG4" s="58">
        <v>76.736800000000002</v>
      </c>
      <c r="AO4" s="79" t="s">
        <v>120</v>
      </c>
      <c r="AP4" s="44">
        <v>100.02630000000001</v>
      </c>
      <c r="AQ4" s="58">
        <v>92.578900000000004</v>
      </c>
      <c r="AY4" s="79" t="s">
        <v>120</v>
      </c>
      <c r="AZ4" s="44">
        <v>121.8947</v>
      </c>
      <c r="BA4" s="58">
        <v>114.0526</v>
      </c>
      <c r="BI4" s="79" t="s">
        <v>120</v>
      </c>
      <c r="BJ4" s="44">
        <v>155.8947</v>
      </c>
      <c r="BK4" s="58">
        <v>145.8947</v>
      </c>
      <c r="BS4" s="79" t="s">
        <v>120</v>
      </c>
      <c r="BT4" s="44">
        <v>166.2895</v>
      </c>
      <c r="BU4" s="58">
        <v>159.1053</v>
      </c>
      <c r="CC4" s="79" t="s">
        <v>120</v>
      </c>
      <c r="CD4" s="44">
        <v>173.4211</v>
      </c>
      <c r="CE4" s="58">
        <v>168.5789</v>
      </c>
      <c r="CM4" s="79" t="s">
        <v>120</v>
      </c>
      <c r="CN4" s="44">
        <v>179.0789</v>
      </c>
      <c r="CO4" s="58">
        <v>175.1053</v>
      </c>
      <c r="CW4" s="79" t="s">
        <v>120</v>
      </c>
      <c r="CX4" s="44">
        <v>181.15790000000001</v>
      </c>
      <c r="CY4" s="58">
        <v>177.1842</v>
      </c>
      <c r="DG4" s="79" t="s">
        <v>120</v>
      </c>
      <c r="DH4" s="44">
        <v>185.65790000000001</v>
      </c>
      <c r="DI4" s="58">
        <v>180.8947</v>
      </c>
      <c r="DQ4" s="79" t="s">
        <v>120</v>
      </c>
      <c r="DR4" s="44">
        <v>190.44739999999999</v>
      </c>
      <c r="DS4" s="58">
        <v>188.6053</v>
      </c>
      <c r="EA4" s="79" t="s">
        <v>120</v>
      </c>
      <c r="EB4" s="44">
        <v>191.3158</v>
      </c>
      <c r="EC4" s="58">
        <v>189.2895</v>
      </c>
      <c r="EK4" s="79" t="s">
        <v>120</v>
      </c>
      <c r="EL4" s="44">
        <v>191.2895</v>
      </c>
      <c r="EM4" s="58">
        <v>190.47370000000001</v>
      </c>
      <c r="EU4" s="79" t="s">
        <v>120</v>
      </c>
      <c r="EV4" s="44">
        <v>192.1842</v>
      </c>
      <c r="EW4" s="58">
        <v>191.3947</v>
      </c>
      <c r="FE4" s="79" t="s">
        <v>120</v>
      </c>
      <c r="FF4" s="44">
        <v>192.26320000000001</v>
      </c>
      <c r="FG4" s="58">
        <v>191.44739999999999</v>
      </c>
      <c r="FO4" s="79" t="s">
        <v>120</v>
      </c>
      <c r="FP4" s="44">
        <v>194.36840000000001</v>
      </c>
      <c r="FQ4" s="58">
        <v>192.1842</v>
      </c>
      <c r="FY4" s="79" t="s">
        <v>120</v>
      </c>
      <c r="FZ4" s="44">
        <v>196.8158</v>
      </c>
      <c r="GA4" s="58">
        <v>197.47370000000001</v>
      </c>
      <c r="GI4" s="79" t="s">
        <v>120</v>
      </c>
      <c r="GJ4" s="44">
        <v>196.47370000000001</v>
      </c>
      <c r="GK4" s="58">
        <v>197.02629999999999</v>
      </c>
      <c r="GS4" s="79" t="s">
        <v>120</v>
      </c>
      <c r="GT4" s="44">
        <v>196.76320000000001</v>
      </c>
      <c r="GU4" s="58">
        <v>197.7105</v>
      </c>
      <c r="HC4" s="79" t="s">
        <v>120</v>
      </c>
      <c r="HD4" s="44">
        <v>197.65790000000001</v>
      </c>
      <c r="HE4" s="58">
        <v>197.9211</v>
      </c>
      <c r="HM4" s="79" t="s">
        <v>120</v>
      </c>
      <c r="HN4" s="44">
        <v>197.36840000000001</v>
      </c>
      <c r="HO4" s="58">
        <v>198.13159999999999</v>
      </c>
    </row>
    <row r="5" spans="1:223" x14ac:dyDescent="0.25">
      <c r="A5" s="70"/>
      <c r="B5" s="46">
        <v>70.3947</v>
      </c>
      <c r="C5" s="59">
        <v>64.710499999999996</v>
      </c>
      <c r="K5" s="70"/>
      <c r="L5" s="46">
        <v>74.473699999999994</v>
      </c>
      <c r="M5" s="59">
        <v>69.447400000000002</v>
      </c>
      <c r="U5" s="70"/>
      <c r="V5" s="46">
        <v>80</v>
      </c>
      <c r="W5" s="59">
        <v>78</v>
      </c>
      <c r="AE5" s="70"/>
      <c r="AF5" s="46">
        <v>87.631600000000006</v>
      </c>
      <c r="AG5" s="59">
        <v>85.236800000000002</v>
      </c>
      <c r="AO5" s="70"/>
      <c r="AP5" s="46">
        <v>100.8158</v>
      </c>
      <c r="AQ5" s="59">
        <v>98.763199999999998</v>
      </c>
      <c r="AY5" s="70"/>
      <c r="AZ5" s="46">
        <v>122.86839999999999</v>
      </c>
      <c r="BA5" s="59">
        <v>121.5526</v>
      </c>
      <c r="BI5" s="70"/>
      <c r="BJ5" s="46">
        <v>147.84209999999999</v>
      </c>
      <c r="BK5" s="59">
        <v>150.86840000000001</v>
      </c>
      <c r="BS5" s="70"/>
      <c r="BT5" s="46">
        <v>160.8158</v>
      </c>
      <c r="BU5" s="59">
        <v>163.15790000000001</v>
      </c>
      <c r="CC5" s="70"/>
      <c r="CD5" s="46">
        <v>171.9211</v>
      </c>
      <c r="CE5" s="59">
        <v>173.15790000000001</v>
      </c>
      <c r="CM5" s="70"/>
      <c r="CN5" s="46">
        <v>177.4211</v>
      </c>
      <c r="CO5" s="59">
        <v>178.6053</v>
      </c>
      <c r="CW5" s="70"/>
      <c r="CX5" s="46">
        <v>180.2105</v>
      </c>
      <c r="CY5" s="59">
        <v>180.47370000000001</v>
      </c>
      <c r="DG5" s="70"/>
      <c r="DH5" s="46">
        <v>184.65790000000001</v>
      </c>
      <c r="DI5" s="59">
        <v>184.55260000000001</v>
      </c>
      <c r="DQ5" s="70"/>
      <c r="DR5" s="46">
        <v>185.94739999999999</v>
      </c>
      <c r="DS5" s="59">
        <v>189.1842</v>
      </c>
      <c r="EA5" s="70"/>
      <c r="EB5" s="46">
        <v>187.7895</v>
      </c>
      <c r="EC5" s="59">
        <v>190.36840000000001</v>
      </c>
      <c r="EK5" s="70"/>
      <c r="EL5" s="46">
        <v>189.05260000000001</v>
      </c>
      <c r="EM5" s="59">
        <v>191.26320000000001</v>
      </c>
      <c r="EU5" s="70"/>
      <c r="EV5" s="46">
        <v>190.26320000000001</v>
      </c>
      <c r="EW5" s="59">
        <v>192.5</v>
      </c>
      <c r="FE5" s="70"/>
      <c r="FF5" s="46">
        <v>190.44739999999999</v>
      </c>
      <c r="FG5" s="59">
        <v>192.3947</v>
      </c>
      <c r="FO5" s="70"/>
      <c r="FP5" s="46">
        <v>192.05260000000001</v>
      </c>
      <c r="FQ5" s="59">
        <v>193.3158</v>
      </c>
      <c r="FY5" s="70"/>
      <c r="FZ5" s="46">
        <v>194.8947</v>
      </c>
      <c r="GA5" s="59">
        <v>196.7105</v>
      </c>
      <c r="GI5" s="70"/>
      <c r="GJ5" s="46">
        <v>194.94739999999999</v>
      </c>
      <c r="GK5" s="59">
        <v>196.44739999999999</v>
      </c>
      <c r="GS5" s="70"/>
      <c r="GT5" s="46">
        <v>195.65790000000001</v>
      </c>
      <c r="GU5" s="59">
        <v>197.9211</v>
      </c>
      <c r="HC5" s="70"/>
      <c r="HD5" s="46">
        <v>196.6053</v>
      </c>
      <c r="HE5" s="59">
        <v>198.4211</v>
      </c>
      <c r="HM5" s="70"/>
      <c r="HN5" s="46">
        <v>197.36840000000001</v>
      </c>
      <c r="HO5" s="59">
        <v>198.15790000000001</v>
      </c>
    </row>
    <row r="6" spans="1:223" x14ac:dyDescent="0.25">
      <c r="A6" s="70"/>
      <c r="B6" s="46">
        <v>68.447400000000002</v>
      </c>
      <c r="C6" s="59">
        <v>52</v>
      </c>
      <c r="K6" s="70"/>
      <c r="L6" s="46">
        <v>70.263199999999998</v>
      </c>
      <c r="M6" s="59">
        <v>59.789499999999997</v>
      </c>
      <c r="U6" s="70"/>
      <c r="V6" s="46">
        <v>77.736800000000002</v>
      </c>
      <c r="W6" s="59">
        <v>67.657899999999998</v>
      </c>
      <c r="AE6" s="70"/>
      <c r="AF6" s="46">
        <v>89.736800000000002</v>
      </c>
      <c r="AG6" s="59">
        <v>79.026300000000006</v>
      </c>
      <c r="AO6" s="70"/>
      <c r="AP6" s="46">
        <v>104.97369999999999</v>
      </c>
      <c r="AQ6" s="59">
        <v>93.368399999999994</v>
      </c>
      <c r="AY6" s="70"/>
      <c r="AZ6" s="46">
        <v>129.6842</v>
      </c>
      <c r="BA6" s="59">
        <v>114.5</v>
      </c>
      <c r="BI6" s="70"/>
      <c r="BJ6" s="46">
        <v>150.52629999999999</v>
      </c>
      <c r="BK6" s="59">
        <v>146.0789</v>
      </c>
      <c r="BS6" s="70"/>
      <c r="BT6" s="46">
        <v>163.15790000000001</v>
      </c>
      <c r="BU6" s="59">
        <v>158.15790000000001</v>
      </c>
      <c r="CC6" s="70"/>
      <c r="CD6" s="46">
        <v>174.2895</v>
      </c>
      <c r="CE6" s="59">
        <v>167.3158</v>
      </c>
      <c r="CM6" s="70"/>
      <c r="CN6" s="46">
        <v>180.02629999999999</v>
      </c>
      <c r="CO6" s="59">
        <v>172.13159999999999</v>
      </c>
      <c r="CW6" s="70"/>
      <c r="CX6" s="46">
        <v>184.1842</v>
      </c>
      <c r="CY6" s="59">
        <v>176.26320000000001</v>
      </c>
      <c r="DG6" s="70"/>
      <c r="DH6" s="46">
        <v>189.1842</v>
      </c>
      <c r="DI6" s="59">
        <v>179.4211</v>
      </c>
      <c r="DQ6" s="70"/>
      <c r="DR6" s="46">
        <v>188.13159999999999</v>
      </c>
      <c r="DS6" s="59">
        <v>187.86840000000001</v>
      </c>
      <c r="EA6" s="70"/>
      <c r="EB6" s="46">
        <v>189.94739999999999</v>
      </c>
      <c r="EC6" s="59">
        <v>188.55260000000001</v>
      </c>
      <c r="EK6" s="70"/>
      <c r="EL6" s="46">
        <v>192.6842</v>
      </c>
      <c r="EM6" s="59">
        <v>189.1842</v>
      </c>
      <c r="EU6" s="70"/>
      <c r="EV6" s="46">
        <v>193.4211</v>
      </c>
      <c r="EW6" s="59">
        <v>189.26320000000001</v>
      </c>
      <c r="FE6" s="70"/>
      <c r="FF6" s="46">
        <v>195.05260000000001</v>
      </c>
      <c r="FG6" s="59">
        <v>190.36840000000001</v>
      </c>
      <c r="FO6" s="70"/>
      <c r="FP6" s="46">
        <v>197.05260000000001</v>
      </c>
      <c r="FQ6" s="59">
        <v>190.86840000000001</v>
      </c>
      <c r="FY6" s="70"/>
      <c r="FZ6" s="46">
        <v>195.63159999999999</v>
      </c>
      <c r="GA6" s="59">
        <v>195.86840000000001</v>
      </c>
      <c r="GI6" s="70"/>
      <c r="GJ6" s="46">
        <v>196.84209999999999</v>
      </c>
      <c r="GK6" s="59">
        <v>195.86840000000001</v>
      </c>
      <c r="GS6" s="70"/>
      <c r="GT6" s="46">
        <v>199.5</v>
      </c>
      <c r="GU6" s="59">
        <v>196.13159999999999</v>
      </c>
      <c r="HC6" s="70"/>
      <c r="HD6" s="46">
        <v>200.2895</v>
      </c>
      <c r="HE6" s="59">
        <v>196.3947</v>
      </c>
      <c r="HM6" s="70"/>
      <c r="HN6" s="46">
        <v>201.52629999999999</v>
      </c>
      <c r="HO6" s="59">
        <v>197.26320000000001</v>
      </c>
    </row>
    <row r="7" spans="1:223" x14ac:dyDescent="0.25">
      <c r="A7" s="70"/>
      <c r="B7" s="46">
        <v>71.026300000000006</v>
      </c>
      <c r="C7" s="59">
        <v>64.447400000000002</v>
      </c>
      <c r="K7" s="70"/>
      <c r="L7" s="46">
        <v>78.921099999999996</v>
      </c>
      <c r="M7" s="59">
        <v>70.947400000000002</v>
      </c>
      <c r="U7" s="70"/>
      <c r="V7" s="46">
        <v>85.131600000000006</v>
      </c>
      <c r="W7" s="59">
        <v>76.078900000000004</v>
      </c>
      <c r="AE7" s="70"/>
      <c r="AF7" s="46">
        <v>93.421099999999996</v>
      </c>
      <c r="AG7" s="59">
        <v>84.789500000000004</v>
      </c>
      <c r="AO7" s="70"/>
      <c r="AP7" s="46">
        <v>104.7368</v>
      </c>
      <c r="AQ7" s="59">
        <v>101.3158</v>
      </c>
      <c r="AY7" s="70"/>
      <c r="AZ7" s="46">
        <v>125.7632</v>
      </c>
      <c r="BA7" s="59">
        <v>122.0789</v>
      </c>
      <c r="BI7" s="70"/>
      <c r="BJ7" s="46">
        <v>151.6842</v>
      </c>
      <c r="BK7" s="59">
        <v>152.5</v>
      </c>
      <c r="BS7" s="70"/>
      <c r="BT7" s="46">
        <v>164.6842</v>
      </c>
      <c r="BU7" s="59">
        <v>163.6842</v>
      </c>
      <c r="CC7" s="70"/>
      <c r="CD7" s="46">
        <v>174.65790000000001</v>
      </c>
      <c r="CE7" s="59">
        <v>172.4211</v>
      </c>
      <c r="CM7" s="70"/>
      <c r="CN7" s="46">
        <v>180.23679999999999</v>
      </c>
      <c r="CO7" s="59">
        <v>177.23679999999999</v>
      </c>
      <c r="CW7" s="70"/>
      <c r="CX7" s="46">
        <v>182.23679999999999</v>
      </c>
      <c r="CY7" s="59">
        <v>181.5789</v>
      </c>
      <c r="DG7" s="70"/>
      <c r="DH7" s="46">
        <v>186.44739999999999</v>
      </c>
      <c r="DI7" s="59">
        <v>184.2105</v>
      </c>
      <c r="DQ7" s="70"/>
      <c r="DR7" s="46">
        <v>188.76320000000001</v>
      </c>
      <c r="DS7" s="59">
        <v>189.7105</v>
      </c>
      <c r="EA7" s="70"/>
      <c r="EB7" s="46">
        <v>190.3158</v>
      </c>
      <c r="EC7" s="59">
        <v>190.47370000000001</v>
      </c>
      <c r="EK7" s="70"/>
      <c r="EL7" s="46">
        <v>192.3158</v>
      </c>
      <c r="EM7" s="59">
        <v>190.7895</v>
      </c>
      <c r="EU7" s="70"/>
      <c r="EV7" s="46">
        <v>193.5</v>
      </c>
      <c r="EW7" s="59">
        <v>190.8158</v>
      </c>
      <c r="FE7" s="70"/>
      <c r="FF7" s="46">
        <v>193.34209999999999</v>
      </c>
      <c r="FG7" s="59">
        <v>192.26320000000001</v>
      </c>
      <c r="FO7" s="70"/>
      <c r="FP7" s="46">
        <v>194.6842</v>
      </c>
      <c r="FQ7" s="59">
        <v>192.5789</v>
      </c>
      <c r="FY7" s="70"/>
      <c r="FZ7" s="46">
        <v>196.9211</v>
      </c>
      <c r="GA7" s="59">
        <v>197.4211</v>
      </c>
      <c r="GI7" s="70"/>
      <c r="GJ7" s="46">
        <v>197.44739999999999</v>
      </c>
      <c r="GK7" s="59">
        <v>197.05260000000001</v>
      </c>
      <c r="GS7" s="70"/>
      <c r="GT7" s="46">
        <v>198.8158</v>
      </c>
      <c r="GU7" s="59">
        <v>197.1053</v>
      </c>
      <c r="HC7" s="70"/>
      <c r="HD7" s="46">
        <v>199.05260000000001</v>
      </c>
      <c r="HE7" s="59">
        <v>197.1053</v>
      </c>
      <c r="HM7" s="70"/>
      <c r="HN7" s="46">
        <v>198.94739999999999</v>
      </c>
      <c r="HO7" s="59">
        <v>198.47370000000001</v>
      </c>
    </row>
    <row r="8" spans="1:223" x14ac:dyDescent="0.25">
      <c r="A8" s="70"/>
      <c r="B8" s="46">
        <v>70.210499999999996</v>
      </c>
      <c r="C8" s="59">
        <v>52.131599999999999</v>
      </c>
      <c r="K8" s="70"/>
      <c r="L8" s="46">
        <v>73.157899999999998</v>
      </c>
      <c r="M8" s="59">
        <v>61.5</v>
      </c>
      <c r="U8" s="70"/>
      <c r="V8" s="46">
        <v>81.1053</v>
      </c>
      <c r="W8" s="59">
        <v>69.421099999999996</v>
      </c>
      <c r="AE8" s="70"/>
      <c r="AF8" s="46">
        <v>85.710499999999996</v>
      </c>
      <c r="AG8" s="59">
        <v>76.578900000000004</v>
      </c>
      <c r="AO8" s="70"/>
      <c r="AP8" s="46">
        <v>100.8947</v>
      </c>
      <c r="AQ8" s="59">
        <v>91.684200000000004</v>
      </c>
      <c r="AY8" s="70"/>
      <c r="AZ8" s="46">
        <v>119.5</v>
      </c>
      <c r="BA8" s="59">
        <v>112.0789</v>
      </c>
      <c r="BI8" s="70"/>
      <c r="BJ8" s="46">
        <v>155.1053</v>
      </c>
      <c r="BK8" s="59">
        <v>141.55260000000001</v>
      </c>
      <c r="BS8" s="70"/>
      <c r="BT8" s="46">
        <v>164.26320000000001</v>
      </c>
      <c r="BU8" s="59">
        <v>154.3947</v>
      </c>
      <c r="CC8" s="70"/>
      <c r="CD8" s="46">
        <v>173.4211</v>
      </c>
      <c r="CE8" s="59">
        <v>165</v>
      </c>
      <c r="CM8" s="70"/>
      <c r="CN8" s="46">
        <v>177.73679999999999</v>
      </c>
      <c r="CO8" s="59">
        <v>171</v>
      </c>
      <c r="CW8" s="70"/>
      <c r="CX8" s="46">
        <v>181</v>
      </c>
      <c r="CY8" s="59">
        <v>174.0789</v>
      </c>
      <c r="DG8" s="70"/>
      <c r="DH8" s="46">
        <v>182.6842</v>
      </c>
      <c r="DI8" s="59">
        <v>178.76320000000001</v>
      </c>
      <c r="DQ8" s="70"/>
      <c r="DR8" s="46">
        <v>191.44739999999999</v>
      </c>
      <c r="DS8" s="59">
        <v>185</v>
      </c>
      <c r="EA8" s="70"/>
      <c r="EB8" s="46">
        <v>191.94739999999999</v>
      </c>
      <c r="EC8" s="59">
        <v>185.65790000000001</v>
      </c>
      <c r="EK8" s="70"/>
      <c r="EL8" s="46">
        <v>192.8158</v>
      </c>
      <c r="EM8" s="59">
        <v>187.8158</v>
      </c>
      <c r="EU8" s="70"/>
      <c r="EV8" s="46">
        <v>193.3947</v>
      </c>
      <c r="EW8" s="59">
        <v>188.5789</v>
      </c>
      <c r="FE8" s="70"/>
      <c r="FF8" s="46">
        <v>193.13159999999999</v>
      </c>
      <c r="FG8" s="59">
        <v>187.97370000000001</v>
      </c>
      <c r="FO8" s="70"/>
      <c r="FP8" s="46">
        <v>193.97370000000001</v>
      </c>
      <c r="FQ8" s="59">
        <v>190.3947</v>
      </c>
      <c r="FY8" s="70"/>
      <c r="FZ8" s="46">
        <v>199.1842</v>
      </c>
      <c r="GA8" s="59">
        <v>194.13159999999999</v>
      </c>
      <c r="GI8" s="70"/>
      <c r="GJ8" s="46">
        <v>199.05260000000001</v>
      </c>
      <c r="GK8" s="59">
        <v>194.02629999999999</v>
      </c>
      <c r="GS8" s="70"/>
      <c r="GT8" s="46">
        <v>199.5</v>
      </c>
      <c r="GU8" s="59">
        <v>195.5789</v>
      </c>
      <c r="HC8" s="70"/>
      <c r="HD8" s="46">
        <v>198.9211</v>
      </c>
      <c r="HE8" s="59">
        <v>196.05260000000001</v>
      </c>
      <c r="HM8" s="70"/>
      <c r="HN8" s="46">
        <v>199.34209999999999</v>
      </c>
      <c r="HO8" s="59">
        <v>196</v>
      </c>
    </row>
    <row r="9" spans="1:223" x14ac:dyDescent="0.25">
      <c r="A9" s="70"/>
      <c r="B9" s="46">
        <v>70.736800000000002</v>
      </c>
      <c r="C9" s="59">
        <v>63.473700000000001</v>
      </c>
      <c r="K9" s="71"/>
      <c r="L9" s="49">
        <v>79.842100000000002</v>
      </c>
      <c r="M9" s="60">
        <v>67.342100000000002</v>
      </c>
      <c r="U9" s="71"/>
      <c r="V9" s="49">
        <v>82.947400000000002</v>
      </c>
      <c r="W9" s="60">
        <v>75.315799999999996</v>
      </c>
      <c r="AE9" s="71"/>
      <c r="AF9" s="49">
        <v>96.210499999999996</v>
      </c>
      <c r="AG9" s="60">
        <v>81.3947</v>
      </c>
      <c r="AO9" s="71"/>
      <c r="AP9" s="49">
        <v>107.52630000000001</v>
      </c>
      <c r="AQ9" s="60">
        <v>96.3947</v>
      </c>
      <c r="AY9" s="71"/>
      <c r="AZ9" s="49">
        <v>130.1053</v>
      </c>
      <c r="BA9" s="60">
        <v>117.97369999999999</v>
      </c>
      <c r="BI9" s="71"/>
      <c r="BJ9" s="49">
        <v>155.76320000000001</v>
      </c>
      <c r="BK9" s="60">
        <v>151.3158</v>
      </c>
      <c r="BS9" s="71"/>
      <c r="BT9" s="49">
        <v>167.5</v>
      </c>
      <c r="BU9" s="60">
        <v>160.86840000000001</v>
      </c>
      <c r="CC9" s="71"/>
      <c r="CD9" s="49">
        <v>175.8158</v>
      </c>
      <c r="CE9" s="60">
        <v>170.8947</v>
      </c>
      <c r="CM9" s="71"/>
      <c r="CN9" s="49">
        <v>181.15790000000001</v>
      </c>
      <c r="CO9" s="60">
        <v>174.1842</v>
      </c>
      <c r="CW9" s="71"/>
      <c r="CX9" s="49">
        <v>182.73679999999999</v>
      </c>
      <c r="CY9" s="60">
        <v>177.5</v>
      </c>
      <c r="DG9" s="71"/>
      <c r="DH9" s="49">
        <v>185.65790000000001</v>
      </c>
      <c r="DI9" s="60">
        <v>180.8158</v>
      </c>
      <c r="DQ9" s="71"/>
      <c r="DR9" s="49">
        <v>189.6053</v>
      </c>
      <c r="DS9" s="60">
        <v>187.86840000000001</v>
      </c>
      <c r="EA9" s="71"/>
      <c r="EB9" s="49">
        <v>190.6842</v>
      </c>
      <c r="EC9" s="60">
        <v>187.1053</v>
      </c>
      <c r="EK9" s="71"/>
      <c r="EL9" s="49">
        <v>191.13159999999999</v>
      </c>
      <c r="EM9" s="60">
        <v>188.7105</v>
      </c>
      <c r="EU9" s="71"/>
      <c r="EV9" s="49">
        <v>191.86840000000001</v>
      </c>
      <c r="EW9" s="60">
        <v>188.3158</v>
      </c>
      <c r="FE9" s="71"/>
      <c r="FF9" s="49">
        <v>191.34209999999999</v>
      </c>
      <c r="FG9" s="60">
        <v>188.55260000000001</v>
      </c>
      <c r="FO9" s="71"/>
      <c r="FP9" s="49">
        <v>192.23679999999999</v>
      </c>
      <c r="FQ9" s="60">
        <v>188.7105</v>
      </c>
      <c r="FY9" s="71"/>
      <c r="FZ9" s="49">
        <v>196.76320000000001</v>
      </c>
      <c r="GA9" s="60">
        <v>194.7105</v>
      </c>
      <c r="GI9" s="71"/>
      <c r="GJ9" s="49">
        <v>196.73679999999999</v>
      </c>
      <c r="GK9" s="60">
        <v>193.52629999999999</v>
      </c>
      <c r="GS9" s="71"/>
      <c r="GT9" s="49">
        <v>197.6053</v>
      </c>
      <c r="GU9" s="60">
        <v>194.97370000000001</v>
      </c>
      <c r="HC9" s="71"/>
      <c r="HD9" s="49">
        <v>198.15790000000001</v>
      </c>
      <c r="HE9" s="60">
        <v>194.23679999999999</v>
      </c>
      <c r="HM9" s="71"/>
      <c r="HN9" s="49">
        <v>197.9211</v>
      </c>
      <c r="HO9" s="60">
        <v>195.13159999999999</v>
      </c>
    </row>
    <row r="10" spans="1:223" x14ac:dyDescent="0.25">
      <c r="A10" s="70"/>
      <c r="B10" s="46">
        <v>69.026300000000006</v>
      </c>
      <c r="C10" s="59">
        <v>55</v>
      </c>
      <c r="K10" s="79" t="s">
        <v>119</v>
      </c>
      <c r="L10" s="44">
        <v>73.026300000000006</v>
      </c>
      <c r="M10" s="58">
        <v>64.526300000000006</v>
      </c>
      <c r="U10" s="79" t="s">
        <v>119</v>
      </c>
      <c r="V10" s="44">
        <v>76.789500000000004</v>
      </c>
      <c r="W10" s="58">
        <v>71.263199999999998</v>
      </c>
      <c r="AE10" s="79" t="s">
        <v>119</v>
      </c>
      <c r="AF10" s="44">
        <v>87.263199999999998</v>
      </c>
      <c r="AG10" s="58">
        <v>81.368399999999994</v>
      </c>
      <c r="AO10" s="79" t="s">
        <v>119</v>
      </c>
      <c r="AP10" s="44">
        <v>99.184200000000004</v>
      </c>
      <c r="AQ10" s="58">
        <v>95.236800000000002</v>
      </c>
      <c r="AY10" s="79" t="s">
        <v>119</v>
      </c>
      <c r="AZ10" s="44">
        <v>120.0789</v>
      </c>
      <c r="BA10" s="58">
        <v>116.02630000000001</v>
      </c>
      <c r="BI10" s="79" t="s">
        <v>119</v>
      </c>
      <c r="BJ10" s="44">
        <v>155.7895</v>
      </c>
      <c r="BK10" s="58">
        <v>147.1053</v>
      </c>
      <c r="BS10" s="79" t="s">
        <v>119</v>
      </c>
      <c r="BT10" s="44">
        <v>165.84209999999999</v>
      </c>
      <c r="BU10" s="58">
        <v>159.86840000000001</v>
      </c>
      <c r="CC10" s="79" t="s">
        <v>119</v>
      </c>
      <c r="CD10" s="44">
        <v>173</v>
      </c>
      <c r="CE10" s="58">
        <v>169.13159999999999</v>
      </c>
      <c r="CM10" s="79" t="s">
        <v>119</v>
      </c>
      <c r="CN10" s="44">
        <v>178.1842</v>
      </c>
      <c r="CO10" s="58">
        <v>175.76320000000001</v>
      </c>
      <c r="CW10" s="79" t="s">
        <v>119</v>
      </c>
      <c r="CX10" s="44">
        <v>181.2105</v>
      </c>
      <c r="CY10" s="58">
        <v>177.52629999999999</v>
      </c>
      <c r="DG10" s="79" t="s">
        <v>119</v>
      </c>
      <c r="DH10" s="44">
        <v>185.13159999999999</v>
      </c>
      <c r="DI10" s="58">
        <v>181.02629999999999</v>
      </c>
      <c r="DQ10" s="79" t="s">
        <v>119</v>
      </c>
      <c r="DR10" s="44">
        <v>191.26320000000001</v>
      </c>
      <c r="DS10" s="58">
        <v>188.7105</v>
      </c>
      <c r="EA10" s="79" t="s">
        <v>119</v>
      </c>
      <c r="EB10" s="44">
        <v>191.65790000000001</v>
      </c>
      <c r="EC10" s="58">
        <v>189.36840000000001</v>
      </c>
      <c r="EK10" s="79" t="s">
        <v>119</v>
      </c>
      <c r="EL10" s="44">
        <v>192.3947</v>
      </c>
      <c r="EM10" s="58">
        <v>191.13159999999999</v>
      </c>
      <c r="EU10" s="79" t="s">
        <v>119</v>
      </c>
      <c r="EV10" s="44">
        <v>192.8947</v>
      </c>
      <c r="EW10" s="58">
        <v>191.63159999999999</v>
      </c>
      <c r="FE10" s="79" t="s">
        <v>119</v>
      </c>
      <c r="FF10" s="44">
        <v>193.55260000000001</v>
      </c>
      <c r="FG10" s="58">
        <v>191.36840000000001</v>
      </c>
      <c r="FO10" s="79" t="s">
        <v>119</v>
      </c>
      <c r="FP10" s="44">
        <v>195.1053</v>
      </c>
      <c r="FQ10" s="58">
        <v>192.3158</v>
      </c>
      <c r="FY10" s="79" t="s">
        <v>119</v>
      </c>
      <c r="FZ10" s="44">
        <v>198.1842</v>
      </c>
      <c r="GA10" s="58">
        <v>197.76320000000001</v>
      </c>
      <c r="GI10" s="79" t="s">
        <v>119</v>
      </c>
      <c r="GJ10" s="44">
        <v>198.2105</v>
      </c>
      <c r="GK10" s="58">
        <v>197.1053</v>
      </c>
      <c r="GS10" s="79" t="s">
        <v>119</v>
      </c>
      <c r="GT10" s="44">
        <v>197.84209999999999</v>
      </c>
      <c r="GU10" s="58">
        <v>198.47370000000001</v>
      </c>
      <c r="HC10" s="79" t="s">
        <v>119</v>
      </c>
      <c r="HD10" s="44">
        <v>198.65790000000001</v>
      </c>
      <c r="HE10" s="58">
        <v>198.6053</v>
      </c>
      <c r="HM10" s="79" t="s">
        <v>119</v>
      </c>
      <c r="HN10" s="44">
        <v>199.05260000000001</v>
      </c>
      <c r="HO10" s="58">
        <v>198.44739999999999</v>
      </c>
    </row>
    <row r="11" spans="1:223" x14ac:dyDescent="0.25">
      <c r="A11" s="70"/>
      <c r="B11" s="46">
        <v>57.526299999999999</v>
      </c>
      <c r="C11" s="59">
        <v>48.763199999999998</v>
      </c>
      <c r="K11" s="70"/>
      <c r="L11" s="46">
        <v>74.421099999999996</v>
      </c>
      <c r="M11" s="59">
        <v>71.631600000000006</v>
      </c>
      <c r="U11" s="70"/>
      <c r="V11" s="46">
        <v>80.447400000000002</v>
      </c>
      <c r="W11" s="59">
        <v>79.526300000000006</v>
      </c>
      <c r="AE11" s="70"/>
      <c r="AF11" s="46">
        <v>87.131600000000006</v>
      </c>
      <c r="AG11" s="59">
        <v>87.289500000000004</v>
      </c>
      <c r="AO11" s="70"/>
      <c r="AP11" s="46">
        <v>100.47369999999999</v>
      </c>
      <c r="AQ11" s="59">
        <v>99.763199999999998</v>
      </c>
      <c r="AY11" s="70"/>
      <c r="AZ11" s="46">
        <v>123</v>
      </c>
      <c r="BA11" s="59">
        <v>120.7632</v>
      </c>
      <c r="BI11" s="70"/>
      <c r="BJ11" s="46">
        <v>148.23679999999999</v>
      </c>
      <c r="BK11" s="59">
        <v>150.52629999999999</v>
      </c>
      <c r="BS11" s="70"/>
      <c r="BT11" s="46">
        <v>161.65790000000001</v>
      </c>
      <c r="BU11" s="59">
        <v>163.0789</v>
      </c>
      <c r="CC11" s="70"/>
      <c r="CD11" s="46">
        <v>171.23679999999999</v>
      </c>
      <c r="CE11" s="59">
        <v>173.63159999999999</v>
      </c>
      <c r="CM11" s="70"/>
      <c r="CN11" s="46">
        <v>175.94739999999999</v>
      </c>
      <c r="CO11" s="59">
        <v>179.2895</v>
      </c>
      <c r="CW11" s="70"/>
      <c r="CX11" s="46">
        <v>180.1053</v>
      </c>
      <c r="CY11" s="59">
        <v>181.02629999999999</v>
      </c>
      <c r="DG11" s="70"/>
      <c r="DH11" s="46">
        <v>184.5789</v>
      </c>
      <c r="DI11" s="59">
        <v>184.15790000000001</v>
      </c>
      <c r="DQ11" s="70"/>
      <c r="DR11" s="46">
        <v>186.15790000000001</v>
      </c>
      <c r="DS11" s="59">
        <v>189.23679999999999</v>
      </c>
      <c r="EA11" s="70"/>
      <c r="EB11" s="46">
        <v>188.63159999999999</v>
      </c>
      <c r="EC11" s="59">
        <v>190.1053</v>
      </c>
      <c r="EK11" s="70"/>
      <c r="EL11" s="46">
        <v>189.55260000000001</v>
      </c>
      <c r="EM11" s="59">
        <v>192</v>
      </c>
      <c r="EU11" s="70"/>
      <c r="EV11" s="46">
        <v>189.9211</v>
      </c>
      <c r="EW11" s="59">
        <v>192.65790000000001</v>
      </c>
      <c r="FE11" s="70"/>
      <c r="FF11" s="46">
        <v>191.0789</v>
      </c>
      <c r="FG11" s="59">
        <v>192.26320000000001</v>
      </c>
      <c r="FO11" s="70"/>
      <c r="FP11" s="46">
        <v>192.55260000000001</v>
      </c>
      <c r="FQ11" s="59">
        <v>193.23679999999999</v>
      </c>
      <c r="FY11" s="70"/>
      <c r="FZ11" s="46">
        <v>194.6053</v>
      </c>
      <c r="GA11" s="59">
        <v>197.4211</v>
      </c>
      <c r="GI11" s="70"/>
      <c r="GJ11" s="46">
        <v>195.6053</v>
      </c>
      <c r="GK11" s="59">
        <v>196.73679999999999</v>
      </c>
      <c r="GS11" s="70"/>
      <c r="GT11" s="46">
        <v>195.8158</v>
      </c>
      <c r="GU11" s="59">
        <v>198.2895</v>
      </c>
      <c r="HC11" s="70"/>
      <c r="HD11" s="46">
        <v>195.5789</v>
      </c>
      <c r="HE11" s="59">
        <v>198.6053</v>
      </c>
      <c r="HM11" s="70"/>
      <c r="HN11" s="46">
        <v>196.5789</v>
      </c>
      <c r="HO11" s="59">
        <v>198.9211</v>
      </c>
    </row>
    <row r="12" spans="1:223" x14ac:dyDescent="0.25">
      <c r="A12" s="70"/>
      <c r="B12" s="46">
        <v>69.868399999999994</v>
      </c>
      <c r="C12" s="59">
        <v>57.236800000000002</v>
      </c>
      <c r="K12" s="70"/>
      <c r="L12" s="46">
        <v>69.131600000000006</v>
      </c>
      <c r="M12" s="59">
        <v>65.368399999999994</v>
      </c>
      <c r="U12" s="70"/>
      <c r="V12" s="46">
        <v>76.947400000000002</v>
      </c>
      <c r="W12" s="59">
        <v>69.157899999999998</v>
      </c>
      <c r="AE12" s="70"/>
      <c r="AF12" s="46">
        <v>88.684200000000004</v>
      </c>
      <c r="AG12" s="59">
        <v>80.1053</v>
      </c>
      <c r="AO12" s="70"/>
      <c r="AP12" s="46">
        <v>103.13160000000001</v>
      </c>
      <c r="AQ12" s="59">
        <v>94.947400000000002</v>
      </c>
      <c r="AY12" s="70"/>
      <c r="AZ12" s="46">
        <v>128.13159999999999</v>
      </c>
      <c r="BA12" s="59">
        <v>114.7368</v>
      </c>
      <c r="BI12" s="70"/>
      <c r="BJ12" s="46">
        <v>147.94739999999999</v>
      </c>
      <c r="BK12" s="59">
        <v>146.9211</v>
      </c>
      <c r="BS12" s="70"/>
      <c r="BT12" s="46">
        <v>161</v>
      </c>
      <c r="BU12" s="59">
        <v>159.52629999999999</v>
      </c>
      <c r="CC12" s="70"/>
      <c r="CD12" s="46">
        <v>172.5789</v>
      </c>
      <c r="CE12" s="59">
        <v>167.76320000000001</v>
      </c>
      <c r="CM12" s="70"/>
      <c r="CN12" s="46">
        <v>179.05260000000001</v>
      </c>
      <c r="CO12" s="59">
        <v>172.73679999999999</v>
      </c>
      <c r="CW12" s="70"/>
      <c r="CX12" s="46">
        <v>182.6842</v>
      </c>
      <c r="CY12" s="59">
        <v>176.8158</v>
      </c>
      <c r="DG12" s="70"/>
      <c r="DH12" s="46">
        <v>188.1842</v>
      </c>
      <c r="DI12" s="59">
        <v>179.8158</v>
      </c>
      <c r="DQ12" s="70"/>
      <c r="DR12" s="46">
        <v>187.0789</v>
      </c>
      <c r="DS12" s="59">
        <v>188.63159999999999</v>
      </c>
      <c r="EA12" s="70"/>
      <c r="EB12" s="46">
        <v>189.0789</v>
      </c>
      <c r="EC12" s="59">
        <v>189.0789</v>
      </c>
      <c r="EK12" s="70"/>
      <c r="EL12" s="46">
        <v>192.13159999999999</v>
      </c>
      <c r="EM12" s="59">
        <v>189.9211</v>
      </c>
      <c r="EU12" s="70"/>
      <c r="EV12" s="46">
        <v>192.94739999999999</v>
      </c>
      <c r="EW12" s="59">
        <v>189.52629999999999</v>
      </c>
      <c r="FE12" s="70"/>
      <c r="FF12" s="46">
        <v>194.2105</v>
      </c>
      <c r="FG12" s="59">
        <v>190.86840000000001</v>
      </c>
      <c r="FO12" s="70"/>
      <c r="FP12" s="46">
        <v>196.6053</v>
      </c>
      <c r="FQ12" s="59">
        <v>191.3158</v>
      </c>
      <c r="FY12" s="70"/>
      <c r="FZ12" s="46">
        <v>195.2105</v>
      </c>
      <c r="GA12" s="59">
        <v>196.44739999999999</v>
      </c>
      <c r="GI12" s="70"/>
      <c r="GJ12" s="46">
        <v>196.02629999999999</v>
      </c>
      <c r="GK12" s="59">
        <v>196.5</v>
      </c>
      <c r="GS12" s="70"/>
      <c r="GT12" s="46">
        <v>198.7105</v>
      </c>
      <c r="GU12" s="59">
        <v>196.34209999999999</v>
      </c>
      <c r="HC12" s="70"/>
      <c r="HD12" s="46">
        <v>199.94739999999999</v>
      </c>
      <c r="HE12" s="59">
        <v>196.7105</v>
      </c>
      <c r="HM12" s="70"/>
      <c r="HN12" s="46">
        <v>200.3158</v>
      </c>
      <c r="HO12" s="59">
        <v>197.84209999999999</v>
      </c>
    </row>
    <row r="13" spans="1:223" x14ac:dyDescent="0.25">
      <c r="A13" s="70"/>
      <c r="B13" s="46">
        <v>61.026299999999999</v>
      </c>
      <c r="C13" s="59">
        <v>52.342100000000002</v>
      </c>
      <c r="K13" s="70"/>
      <c r="L13" s="46">
        <v>77.210499999999996</v>
      </c>
      <c r="M13" s="59">
        <v>72.763199999999998</v>
      </c>
      <c r="U13" s="70"/>
      <c r="V13" s="46">
        <v>83.552599999999998</v>
      </c>
      <c r="W13" s="59">
        <v>77.736800000000002</v>
      </c>
      <c r="AE13" s="70"/>
      <c r="AF13" s="46">
        <v>92.552599999999998</v>
      </c>
      <c r="AG13" s="59">
        <v>84.763199999999998</v>
      </c>
      <c r="AO13" s="70"/>
      <c r="AP13" s="46">
        <v>104.0789</v>
      </c>
      <c r="AQ13" s="59">
        <v>102</v>
      </c>
      <c r="AY13" s="70"/>
      <c r="AZ13" s="46">
        <v>125.47369999999999</v>
      </c>
      <c r="BA13" s="59">
        <v>122.3158</v>
      </c>
      <c r="BI13" s="70"/>
      <c r="BJ13" s="46">
        <v>151.05260000000001</v>
      </c>
      <c r="BK13" s="59">
        <v>153.8947</v>
      </c>
      <c r="BS13" s="70"/>
      <c r="BT13" s="46">
        <v>164.34209999999999</v>
      </c>
      <c r="BU13" s="59">
        <v>164.44739999999999</v>
      </c>
      <c r="CC13" s="70"/>
      <c r="CD13" s="46">
        <v>174.52629999999999</v>
      </c>
      <c r="CE13" s="59">
        <v>173.26320000000001</v>
      </c>
      <c r="CM13" s="70"/>
      <c r="CN13" s="46">
        <v>179.5789</v>
      </c>
      <c r="CO13" s="59">
        <v>177.63159999999999</v>
      </c>
      <c r="CW13" s="70"/>
      <c r="CX13" s="46">
        <v>181.7895</v>
      </c>
      <c r="CY13" s="59">
        <v>181.8947</v>
      </c>
      <c r="DG13" s="70"/>
      <c r="DH13" s="46">
        <v>186.0789</v>
      </c>
      <c r="DI13" s="59">
        <v>184.65790000000001</v>
      </c>
      <c r="DQ13" s="70"/>
      <c r="DR13" s="46">
        <v>188.52629999999999</v>
      </c>
      <c r="DS13" s="59">
        <v>190.47370000000001</v>
      </c>
      <c r="EA13" s="70"/>
      <c r="EB13" s="46">
        <v>190.7895</v>
      </c>
      <c r="EC13" s="59">
        <v>190.5789</v>
      </c>
      <c r="EK13" s="70"/>
      <c r="EL13" s="46">
        <v>191.8947</v>
      </c>
      <c r="EM13" s="59">
        <v>190.6053</v>
      </c>
      <c r="EU13" s="70"/>
      <c r="EV13" s="46">
        <v>193.34209999999999</v>
      </c>
      <c r="EW13" s="59">
        <v>191.13159999999999</v>
      </c>
      <c r="FE13" s="70"/>
      <c r="FF13" s="46">
        <v>193.2105</v>
      </c>
      <c r="FG13" s="59">
        <v>192.44739999999999</v>
      </c>
      <c r="FO13" s="70"/>
      <c r="FP13" s="46">
        <v>194.5</v>
      </c>
      <c r="FQ13" s="59">
        <v>192.65790000000001</v>
      </c>
      <c r="FY13" s="70"/>
      <c r="FZ13" s="46">
        <v>196.5789</v>
      </c>
      <c r="GA13" s="59">
        <v>197.86840000000001</v>
      </c>
      <c r="GI13" s="70"/>
      <c r="GJ13" s="46">
        <v>197.3947</v>
      </c>
      <c r="GK13" s="59">
        <v>197.1053</v>
      </c>
      <c r="GS13" s="70"/>
      <c r="GT13" s="46">
        <v>198.55260000000001</v>
      </c>
      <c r="GU13" s="59">
        <v>197.4211</v>
      </c>
      <c r="HC13" s="70"/>
      <c r="HD13" s="46">
        <v>199.23679999999999</v>
      </c>
      <c r="HE13" s="59">
        <v>197.63159999999999</v>
      </c>
      <c r="HM13" s="70"/>
      <c r="HN13" s="46">
        <v>199.2895</v>
      </c>
      <c r="HO13" s="59">
        <v>198.65790000000001</v>
      </c>
    </row>
    <row r="14" spans="1:223" x14ac:dyDescent="0.25">
      <c r="A14" s="70"/>
      <c r="B14" s="46">
        <v>62.473700000000001</v>
      </c>
      <c r="C14" s="59">
        <v>63.5</v>
      </c>
      <c r="K14" s="70"/>
      <c r="L14" s="46">
        <v>76.947400000000002</v>
      </c>
      <c r="M14" s="59">
        <v>58.6053</v>
      </c>
      <c r="U14" s="70"/>
      <c r="V14" s="46">
        <v>86.578900000000004</v>
      </c>
      <c r="W14" s="59">
        <v>70.1053</v>
      </c>
      <c r="AE14" s="70"/>
      <c r="AF14" s="46">
        <v>91.210499999999996</v>
      </c>
      <c r="AG14" s="59">
        <v>76.026300000000006</v>
      </c>
      <c r="AO14" s="70"/>
      <c r="AP14" s="46">
        <v>101.5</v>
      </c>
      <c r="AQ14" s="59">
        <v>91.263199999999998</v>
      </c>
      <c r="AY14" s="70"/>
      <c r="AZ14" s="46">
        <v>119.47369999999999</v>
      </c>
      <c r="BA14" s="59">
        <v>111.52630000000001</v>
      </c>
      <c r="BI14" s="70"/>
      <c r="BJ14" s="46">
        <v>155.94739999999999</v>
      </c>
      <c r="BK14" s="59">
        <v>141.4211</v>
      </c>
      <c r="BS14" s="70"/>
      <c r="BT14" s="46">
        <v>164.94739999999999</v>
      </c>
      <c r="BU14" s="59">
        <v>154.15790000000001</v>
      </c>
      <c r="CC14" s="70"/>
      <c r="CD14" s="46">
        <v>173.97370000000001</v>
      </c>
      <c r="CE14" s="59">
        <v>165.1053</v>
      </c>
      <c r="CM14" s="70"/>
      <c r="CN14" s="46">
        <v>178.6842</v>
      </c>
      <c r="CO14" s="59">
        <v>171.13159999999999</v>
      </c>
      <c r="CW14" s="70"/>
      <c r="CX14" s="46">
        <v>181.65790000000001</v>
      </c>
      <c r="CY14" s="59">
        <v>173.76320000000001</v>
      </c>
      <c r="DG14" s="70"/>
      <c r="DH14" s="46">
        <v>183.8158</v>
      </c>
      <c r="DI14" s="59">
        <v>178.47370000000001</v>
      </c>
      <c r="DQ14" s="70"/>
      <c r="DR14" s="46">
        <v>192.26320000000001</v>
      </c>
      <c r="DS14" s="59">
        <v>184.73679999999999</v>
      </c>
      <c r="EA14" s="70"/>
      <c r="EB14" s="46">
        <v>192.1053</v>
      </c>
      <c r="EC14" s="59">
        <v>185.44739999999999</v>
      </c>
      <c r="EK14" s="70"/>
      <c r="EL14" s="46">
        <v>192.86840000000001</v>
      </c>
      <c r="EM14" s="59">
        <v>188.1053</v>
      </c>
      <c r="EU14" s="70"/>
      <c r="EV14" s="46">
        <v>193.86840000000001</v>
      </c>
      <c r="EW14" s="59">
        <v>188.6053</v>
      </c>
      <c r="FE14" s="70"/>
      <c r="FF14" s="46">
        <v>193.55260000000001</v>
      </c>
      <c r="FG14" s="59">
        <v>187.84209999999999</v>
      </c>
      <c r="FO14" s="70"/>
      <c r="FP14" s="46">
        <v>193.7105</v>
      </c>
      <c r="FQ14" s="59">
        <v>190.73679999999999</v>
      </c>
      <c r="FY14" s="70"/>
      <c r="FZ14" s="46">
        <v>199.86840000000001</v>
      </c>
      <c r="GA14" s="59">
        <v>193.55260000000001</v>
      </c>
      <c r="GI14" s="70"/>
      <c r="GJ14" s="46">
        <v>199.7105</v>
      </c>
      <c r="GK14" s="59">
        <v>193.4211</v>
      </c>
      <c r="GS14" s="70"/>
      <c r="GT14" s="46">
        <v>199.9211</v>
      </c>
      <c r="GU14" s="59">
        <v>195.4211</v>
      </c>
      <c r="HC14" s="70"/>
      <c r="HD14" s="46">
        <v>199.52629999999999</v>
      </c>
      <c r="HE14" s="59">
        <v>195.76320000000001</v>
      </c>
      <c r="HM14" s="70"/>
      <c r="HN14" s="46">
        <v>199.3947</v>
      </c>
      <c r="HO14" s="59">
        <v>196</v>
      </c>
    </row>
    <row r="15" spans="1:223" x14ac:dyDescent="0.25">
      <c r="A15" s="71"/>
      <c r="B15" s="49">
        <v>59.552599999999998</v>
      </c>
      <c r="C15" s="60">
        <v>45.578899999999997</v>
      </c>
      <c r="K15" s="71"/>
      <c r="L15" s="49">
        <v>79.184200000000004</v>
      </c>
      <c r="M15" s="60">
        <v>70.131600000000006</v>
      </c>
      <c r="U15" s="71"/>
      <c r="V15" s="49">
        <v>84.421099999999996</v>
      </c>
      <c r="W15" s="60">
        <v>77.131600000000006</v>
      </c>
      <c r="AE15" s="71"/>
      <c r="AF15" s="49">
        <v>95.026300000000006</v>
      </c>
      <c r="AG15" s="60">
        <v>84.131600000000006</v>
      </c>
      <c r="AO15" s="71"/>
      <c r="AP15" s="49">
        <v>105.2105</v>
      </c>
      <c r="AQ15" s="60">
        <v>95.868399999999994</v>
      </c>
      <c r="AY15" s="71"/>
      <c r="AZ15" s="49">
        <v>126.97369999999999</v>
      </c>
      <c r="BA15" s="60">
        <v>117.52630000000001</v>
      </c>
      <c r="BI15" s="71"/>
      <c r="BJ15" s="49">
        <v>152.23679999999999</v>
      </c>
      <c r="BK15" s="60">
        <v>150.1842</v>
      </c>
      <c r="BS15" s="71"/>
      <c r="BT15" s="49">
        <v>164.84209999999999</v>
      </c>
      <c r="BU15" s="60">
        <v>159.7105</v>
      </c>
      <c r="CC15" s="71"/>
      <c r="CD15" s="49">
        <v>173.36840000000001</v>
      </c>
      <c r="CE15" s="60">
        <v>170.36840000000001</v>
      </c>
      <c r="CM15" s="71"/>
      <c r="CN15" s="49">
        <v>179.44739999999999</v>
      </c>
      <c r="CO15" s="60">
        <v>173.94739999999999</v>
      </c>
      <c r="CW15" s="71"/>
      <c r="CX15" s="49">
        <v>181.15790000000001</v>
      </c>
      <c r="CY15" s="60">
        <v>177.86840000000001</v>
      </c>
      <c r="DG15" s="71"/>
      <c r="DH15" s="49">
        <v>184.44739999999999</v>
      </c>
      <c r="DI15" s="60">
        <v>181.2895</v>
      </c>
      <c r="DQ15" s="71"/>
      <c r="DR15" s="49">
        <v>188.8947</v>
      </c>
      <c r="DS15" s="60">
        <v>188.26320000000001</v>
      </c>
      <c r="EA15" s="71"/>
      <c r="EB15" s="49">
        <v>189.9211</v>
      </c>
      <c r="EC15" s="60">
        <v>187.44739999999999</v>
      </c>
      <c r="EK15" s="71"/>
      <c r="EL15" s="49">
        <v>190.4211</v>
      </c>
      <c r="EM15" s="60">
        <v>189.3947</v>
      </c>
      <c r="EU15" s="71"/>
      <c r="EV15" s="49">
        <v>191.94739999999999</v>
      </c>
      <c r="EW15" s="60">
        <v>189.1842</v>
      </c>
      <c r="FE15" s="71"/>
      <c r="FF15" s="49">
        <v>191.36840000000001</v>
      </c>
      <c r="FG15" s="60">
        <v>189.6053</v>
      </c>
      <c r="FO15" s="71"/>
      <c r="FP15" s="49">
        <v>192.44739999999999</v>
      </c>
      <c r="FQ15" s="60">
        <v>190.23679999999999</v>
      </c>
      <c r="FY15" s="71"/>
      <c r="FZ15" s="49">
        <v>197.0789</v>
      </c>
      <c r="GA15" s="60">
        <v>196.15790000000001</v>
      </c>
      <c r="GI15" s="71"/>
      <c r="GJ15" s="49">
        <v>197</v>
      </c>
      <c r="GK15" s="60">
        <v>194.26320000000001</v>
      </c>
      <c r="GS15" s="71"/>
      <c r="GT15" s="49">
        <v>197.47370000000001</v>
      </c>
      <c r="GU15" s="60">
        <v>196.2105</v>
      </c>
      <c r="HC15" s="71"/>
      <c r="HD15" s="49">
        <v>198.13159999999999</v>
      </c>
      <c r="HE15" s="60">
        <v>195.63159999999999</v>
      </c>
      <c r="HM15" s="71"/>
      <c r="HN15" s="49">
        <v>197.6053</v>
      </c>
      <c r="HO15" s="60">
        <v>195.76320000000001</v>
      </c>
    </row>
    <row r="16" spans="1:223" x14ac:dyDescent="0.25">
      <c r="A16" s="79" t="s">
        <v>119</v>
      </c>
      <c r="B16" s="44">
        <v>74</v>
      </c>
      <c r="C16" s="58">
        <v>51.236800000000002</v>
      </c>
    </row>
    <row r="17" spans="1:224" x14ac:dyDescent="0.25">
      <c r="A17" s="70"/>
      <c r="B17" s="46">
        <v>69.421099999999996</v>
      </c>
      <c r="C17" s="59">
        <v>65.947400000000002</v>
      </c>
      <c r="K17" s="1" t="s">
        <v>121</v>
      </c>
      <c r="U17" s="1" t="s">
        <v>121</v>
      </c>
      <c r="AE17" s="1" t="s">
        <v>121</v>
      </c>
      <c r="AO17" s="1" t="s">
        <v>121</v>
      </c>
      <c r="AY17" s="1" t="s">
        <v>121</v>
      </c>
      <c r="BI17" s="1" t="s">
        <v>121</v>
      </c>
      <c r="BS17" s="1" t="s">
        <v>121</v>
      </c>
      <c r="CC17" s="1" t="s">
        <v>121</v>
      </c>
      <c r="CM17" s="1" t="s">
        <v>121</v>
      </c>
      <c r="CW17" s="1" t="s">
        <v>121</v>
      </c>
      <c r="DG17" s="1" t="s">
        <v>121</v>
      </c>
      <c r="DQ17" s="1" t="s">
        <v>121</v>
      </c>
      <c r="EA17" s="1" t="s">
        <v>121</v>
      </c>
      <c r="EK17" s="1" t="s">
        <v>121</v>
      </c>
      <c r="EU17" s="1" t="s">
        <v>121</v>
      </c>
      <c r="FE17" s="1" t="s">
        <v>121</v>
      </c>
      <c r="FO17" s="1" t="s">
        <v>121</v>
      </c>
      <c r="FY17" s="1" t="s">
        <v>121</v>
      </c>
      <c r="GI17" s="1" t="s">
        <v>121</v>
      </c>
      <c r="GS17" s="1" t="s">
        <v>121</v>
      </c>
      <c r="HC17" s="1" t="s">
        <v>121</v>
      </c>
      <c r="HM17" s="1" t="s">
        <v>121</v>
      </c>
    </row>
    <row r="18" spans="1:224" x14ac:dyDescent="0.25">
      <c r="A18" s="70"/>
      <c r="B18" s="46">
        <v>65.921099999999996</v>
      </c>
      <c r="C18" s="59">
        <v>53.8947</v>
      </c>
    </row>
    <row r="19" spans="1:224" x14ac:dyDescent="0.25">
      <c r="A19" s="70"/>
      <c r="B19" s="46">
        <v>70.263199999999998</v>
      </c>
      <c r="C19" s="59">
        <v>67.289500000000004</v>
      </c>
      <c r="K19" t="s">
        <v>122</v>
      </c>
      <c r="L19" t="s">
        <v>117</v>
      </c>
      <c r="M19" t="s">
        <v>118</v>
      </c>
      <c r="N19" t="s">
        <v>123</v>
      </c>
      <c r="U19" t="s">
        <v>122</v>
      </c>
      <c r="V19" t="s">
        <v>117</v>
      </c>
      <c r="W19" t="s">
        <v>118</v>
      </c>
      <c r="X19" t="s">
        <v>123</v>
      </c>
      <c r="AE19" t="s">
        <v>122</v>
      </c>
      <c r="AF19" t="s">
        <v>117</v>
      </c>
      <c r="AG19" t="s">
        <v>118</v>
      </c>
      <c r="AH19" t="s">
        <v>123</v>
      </c>
      <c r="AO19" t="s">
        <v>122</v>
      </c>
      <c r="AP19" t="s">
        <v>117</v>
      </c>
      <c r="AQ19" t="s">
        <v>118</v>
      </c>
      <c r="AR19" t="s">
        <v>123</v>
      </c>
      <c r="AY19" t="s">
        <v>122</v>
      </c>
      <c r="AZ19" t="s">
        <v>117</v>
      </c>
      <c r="BA19" t="s">
        <v>118</v>
      </c>
      <c r="BB19" t="s">
        <v>123</v>
      </c>
      <c r="BI19" t="s">
        <v>122</v>
      </c>
      <c r="BJ19" t="s">
        <v>117</v>
      </c>
      <c r="BK19" t="s">
        <v>118</v>
      </c>
      <c r="BL19" t="s">
        <v>123</v>
      </c>
      <c r="BS19" t="s">
        <v>122</v>
      </c>
      <c r="BT19" t="s">
        <v>117</v>
      </c>
      <c r="BU19" t="s">
        <v>118</v>
      </c>
      <c r="BV19" t="s">
        <v>123</v>
      </c>
      <c r="CC19" t="s">
        <v>122</v>
      </c>
      <c r="CD19" t="s">
        <v>117</v>
      </c>
      <c r="CE19" t="s">
        <v>118</v>
      </c>
      <c r="CF19" t="s">
        <v>123</v>
      </c>
      <c r="CM19" t="s">
        <v>122</v>
      </c>
      <c r="CN19" t="s">
        <v>117</v>
      </c>
      <c r="CO19" t="s">
        <v>118</v>
      </c>
      <c r="CP19" t="s">
        <v>123</v>
      </c>
      <c r="CW19" t="s">
        <v>122</v>
      </c>
      <c r="CX19" t="s">
        <v>117</v>
      </c>
      <c r="CY19" t="s">
        <v>118</v>
      </c>
      <c r="CZ19" t="s">
        <v>123</v>
      </c>
      <c r="DG19" t="s">
        <v>122</v>
      </c>
      <c r="DH19" t="s">
        <v>117</v>
      </c>
      <c r="DI19" t="s">
        <v>118</v>
      </c>
      <c r="DJ19" t="s">
        <v>123</v>
      </c>
      <c r="DQ19" t="s">
        <v>122</v>
      </c>
      <c r="DR19" t="s">
        <v>117</v>
      </c>
      <c r="DS19" t="s">
        <v>118</v>
      </c>
      <c r="DT19" t="s">
        <v>123</v>
      </c>
      <c r="EA19" t="s">
        <v>122</v>
      </c>
      <c r="EB19" t="s">
        <v>117</v>
      </c>
      <c r="EC19" t="s">
        <v>118</v>
      </c>
      <c r="ED19" t="s">
        <v>123</v>
      </c>
      <c r="EK19" t="s">
        <v>122</v>
      </c>
      <c r="EL19" t="s">
        <v>117</v>
      </c>
      <c r="EM19" t="s">
        <v>118</v>
      </c>
      <c r="EN19" t="s">
        <v>123</v>
      </c>
      <c r="EU19" t="s">
        <v>122</v>
      </c>
      <c r="EV19" t="s">
        <v>117</v>
      </c>
      <c r="EW19" t="s">
        <v>118</v>
      </c>
      <c r="EX19" t="s">
        <v>123</v>
      </c>
      <c r="FE19" t="s">
        <v>122</v>
      </c>
      <c r="FF19" t="s">
        <v>117</v>
      </c>
      <c r="FG19" t="s">
        <v>118</v>
      </c>
      <c r="FH19" t="s">
        <v>123</v>
      </c>
      <c r="FO19" t="s">
        <v>122</v>
      </c>
      <c r="FP19" t="s">
        <v>117</v>
      </c>
      <c r="FQ19" t="s">
        <v>118</v>
      </c>
      <c r="FR19" t="s">
        <v>123</v>
      </c>
      <c r="FY19" t="s">
        <v>122</v>
      </c>
      <c r="FZ19" t="s">
        <v>117</v>
      </c>
      <c r="GA19" t="s">
        <v>118</v>
      </c>
      <c r="GB19" t="s">
        <v>123</v>
      </c>
      <c r="GI19" t="s">
        <v>122</v>
      </c>
      <c r="GJ19" t="s">
        <v>117</v>
      </c>
      <c r="GK19" t="s">
        <v>118</v>
      </c>
      <c r="GL19" t="s">
        <v>123</v>
      </c>
      <c r="GS19" t="s">
        <v>122</v>
      </c>
      <c r="GT19" t="s">
        <v>117</v>
      </c>
      <c r="GU19" t="s">
        <v>118</v>
      </c>
      <c r="GV19" t="s">
        <v>123</v>
      </c>
      <c r="HC19" t="s">
        <v>122</v>
      </c>
      <c r="HD19" t="s">
        <v>117</v>
      </c>
      <c r="HE19" t="s">
        <v>118</v>
      </c>
      <c r="HF19" t="s">
        <v>123</v>
      </c>
      <c r="HM19" t="s">
        <v>122</v>
      </c>
      <c r="HN19" t="s">
        <v>117</v>
      </c>
      <c r="HO19" t="s">
        <v>118</v>
      </c>
      <c r="HP19" t="s">
        <v>123</v>
      </c>
    </row>
    <row r="20" spans="1:224" ht="15.75" thickBot="1" x14ac:dyDescent="0.3">
      <c r="A20" s="70"/>
      <c r="B20" s="46">
        <v>71.736800000000002</v>
      </c>
      <c r="C20" s="59">
        <v>49.763199999999998</v>
      </c>
      <c r="K20" s="73" t="s">
        <v>120</v>
      </c>
      <c r="L20" s="73"/>
      <c r="M20" s="73"/>
      <c r="N20" s="73"/>
      <c r="U20" s="73" t="s">
        <v>120</v>
      </c>
      <c r="V20" s="73"/>
      <c r="W20" s="73"/>
      <c r="X20" s="73"/>
      <c r="AE20" s="73" t="s">
        <v>120</v>
      </c>
      <c r="AF20" s="73"/>
      <c r="AG20" s="73"/>
      <c r="AH20" s="73"/>
      <c r="AO20" s="73" t="s">
        <v>120</v>
      </c>
      <c r="AP20" s="73"/>
      <c r="AQ20" s="73"/>
      <c r="AR20" s="73"/>
      <c r="AY20" s="73" t="s">
        <v>120</v>
      </c>
      <c r="AZ20" s="73"/>
      <c r="BA20" s="73"/>
      <c r="BB20" s="73"/>
      <c r="BI20" s="73" t="s">
        <v>120</v>
      </c>
      <c r="BJ20" s="73"/>
      <c r="BK20" s="73"/>
      <c r="BL20" s="73"/>
      <c r="BS20" s="73" t="s">
        <v>120</v>
      </c>
      <c r="BT20" s="73"/>
      <c r="BU20" s="73"/>
      <c r="BV20" s="73"/>
      <c r="CC20" s="73" t="s">
        <v>120</v>
      </c>
      <c r="CD20" s="73"/>
      <c r="CE20" s="73"/>
      <c r="CF20" s="73"/>
      <c r="CM20" s="73" t="s">
        <v>120</v>
      </c>
      <c r="CN20" s="73"/>
      <c r="CO20" s="73"/>
      <c r="CP20" s="73"/>
      <c r="CW20" s="73" t="s">
        <v>120</v>
      </c>
      <c r="CX20" s="73"/>
      <c r="CY20" s="73"/>
      <c r="CZ20" s="73"/>
      <c r="DG20" s="73" t="s">
        <v>120</v>
      </c>
      <c r="DH20" s="73"/>
      <c r="DI20" s="73"/>
      <c r="DJ20" s="73"/>
      <c r="DQ20" s="73" t="s">
        <v>120</v>
      </c>
      <c r="DR20" s="73"/>
      <c r="DS20" s="73"/>
      <c r="DT20" s="73"/>
      <c r="EA20" s="73" t="s">
        <v>120</v>
      </c>
      <c r="EB20" s="73"/>
      <c r="EC20" s="73"/>
      <c r="ED20" s="73"/>
      <c r="EK20" s="73" t="s">
        <v>120</v>
      </c>
      <c r="EL20" s="73"/>
      <c r="EM20" s="73"/>
      <c r="EN20" s="73"/>
      <c r="EU20" s="73" t="s">
        <v>120</v>
      </c>
      <c r="EV20" s="73"/>
      <c r="EW20" s="73"/>
      <c r="EX20" s="73"/>
      <c r="FE20" s="73" t="s">
        <v>120</v>
      </c>
      <c r="FF20" s="73"/>
      <c r="FG20" s="73"/>
      <c r="FH20" s="73"/>
      <c r="FO20" s="73" t="s">
        <v>120</v>
      </c>
      <c r="FP20" s="73"/>
      <c r="FQ20" s="73"/>
      <c r="FR20" s="73"/>
      <c r="FY20" s="73" t="s">
        <v>120</v>
      </c>
      <c r="FZ20" s="73"/>
      <c r="GA20" s="73"/>
      <c r="GB20" s="73"/>
      <c r="GI20" s="73" t="s">
        <v>120</v>
      </c>
      <c r="GJ20" s="73"/>
      <c r="GK20" s="73"/>
      <c r="GL20" s="73"/>
      <c r="GS20" s="73" t="s">
        <v>120</v>
      </c>
      <c r="GT20" s="73"/>
      <c r="GU20" s="73"/>
      <c r="GV20" s="73"/>
      <c r="HC20" s="73" t="s">
        <v>120</v>
      </c>
      <c r="HD20" s="73"/>
      <c r="HE20" s="73"/>
      <c r="HF20" s="73"/>
      <c r="HM20" s="73" t="s">
        <v>120</v>
      </c>
      <c r="HN20" s="73"/>
      <c r="HO20" s="73"/>
      <c r="HP20" s="73"/>
    </row>
    <row r="21" spans="1:224" x14ac:dyDescent="0.25">
      <c r="A21" s="70"/>
      <c r="B21" s="46">
        <v>73.184200000000004</v>
      </c>
      <c r="C21" s="59">
        <v>65.447400000000002</v>
      </c>
      <c r="K21" s="72" t="s">
        <v>124</v>
      </c>
      <c r="L21" s="72">
        <v>6</v>
      </c>
      <c r="M21" s="72">
        <v>6</v>
      </c>
      <c r="N21" s="72">
        <v>12</v>
      </c>
      <c r="U21" s="72" t="s">
        <v>124</v>
      </c>
      <c r="V21" s="72">
        <v>6</v>
      </c>
      <c r="W21" s="72">
        <v>6</v>
      </c>
      <c r="X21" s="72">
        <v>12</v>
      </c>
      <c r="AE21" s="72" t="s">
        <v>124</v>
      </c>
      <c r="AF21" s="72">
        <v>6</v>
      </c>
      <c r="AG21" s="72">
        <v>6</v>
      </c>
      <c r="AH21" s="72">
        <v>12</v>
      </c>
      <c r="AO21" s="72" t="s">
        <v>124</v>
      </c>
      <c r="AP21" s="72">
        <v>6</v>
      </c>
      <c r="AQ21" s="72">
        <v>6</v>
      </c>
      <c r="AR21" s="72">
        <v>12</v>
      </c>
      <c r="AY21" s="72" t="s">
        <v>124</v>
      </c>
      <c r="AZ21" s="72">
        <v>6</v>
      </c>
      <c r="BA21" s="72">
        <v>6</v>
      </c>
      <c r="BB21" s="72">
        <v>12</v>
      </c>
      <c r="BI21" s="72" t="s">
        <v>124</v>
      </c>
      <c r="BJ21" s="72">
        <v>6</v>
      </c>
      <c r="BK21" s="72">
        <v>6</v>
      </c>
      <c r="BL21" s="72">
        <v>12</v>
      </c>
      <c r="BS21" s="72" t="s">
        <v>124</v>
      </c>
      <c r="BT21" s="72">
        <v>6</v>
      </c>
      <c r="BU21" s="72">
        <v>6</v>
      </c>
      <c r="BV21" s="72">
        <v>12</v>
      </c>
      <c r="CC21" s="72" t="s">
        <v>124</v>
      </c>
      <c r="CD21" s="72">
        <v>6</v>
      </c>
      <c r="CE21" s="72">
        <v>6</v>
      </c>
      <c r="CF21" s="72">
        <v>12</v>
      </c>
      <c r="CM21" s="72" t="s">
        <v>124</v>
      </c>
      <c r="CN21" s="72">
        <v>6</v>
      </c>
      <c r="CO21" s="72">
        <v>6</v>
      </c>
      <c r="CP21" s="72">
        <v>12</v>
      </c>
      <c r="CW21" s="72" t="s">
        <v>124</v>
      </c>
      <c r="CX21" s="72">
        <v>6</v>
      </c>
      <c r="CY21" s="72">
        <v>6</v>
      </c>
      <c r="CZ21" s="72">
        <v>12</v>
      </c>
      <c r="DG21" s="72" t="s">
        <v>124</v>
      </c>
      <c r="DH21" s="72">
        <v>6</v>
      </c>
      <c r="DI21" s="72">
        <v>6</v>
      </c>
      <c r="DJ21" s="72">
        <v>12</v>
      </c>
      <c r="DQ21" s="72" t="s">
        <v>124</v>
      </c>
      <c r="DR21" s="72">
        <v>6</v>
      </c>
      <c r="DS21" s="72">
        <v>6</v>
      </c>
      <c r="DT21" s="72">
        <v>12</v>
      </c>
      <c r="EA21" s="72" t="s">
        <v>124</v>
      </c>
      <c r="EB21" s="72">
        <v>6</v>
      </c>
      <c r="EC21" s="72">
        <v>6</v>
      </c>
      <c r="ED21" s="72">
        <v>12</v>
      </c>
      <c r="EK21" s="72" t="s">
        <v>124</v>
      </c>
      <c r="EL21" s="72">
        <v>6</v>
      </c>
      <c r="EM21" s="72">
        <v>6</v>
      </c>
      <c r="EN21" s="72">
        <v>12</v>
      </c>
      <c r="EU21" s="72" t="s">
        <v>124</v>
      </c>
      <c r="EV21" s="72">
        <v>6</v>
      </c>
      <c r="EW21" s="72">
        <v>6</v>
      </c>
      <c r="EX21" s="72">
        <v>12</v>
      </c>
      <c r="FE21" s="72" t="s">
        <v>124</v>
      </c>
      <c r="FF21" s="72">
        <v>6</v>
      </c>
      <c r="FG21" s="72">
        <v>6</v>
      </c>
      <c r="FH21" s="72">
        <v>12</v>
      </c>
      <c r="FO21" s="72" t="s">
        <v>124</v>
      </c>
      <c r="FP21" s="72">
        <v>6</v>
      </c>
      <c r="FQ21" s="72">
        <v>6</v>
      </c>
      <c r="FR21" s="72">
        <v>12</v>
      </c>
      <c r="FY21" s="72" t="s">
        <v>124</v>
      </c>
      <c r="FZ21" s="72">
        <v>6</v>
      </c>
      <c r="GA21" s="72">
        <v>6</v>
      </c>
      <c r="GB21" s="72">
        <v>12</v>
      </c>
      <c r="GI21" s="72" t="s">
        <v>124</v>
      </c>
      <c r="GJ21" s="72">
        <v>6</v>
      </c>
      <c r="GK21" s="72">
        <v>6</v>
      </c>
      <c r="GL21" s="72">
        <v>12</v>
      </c>
      <c r="GS21" s="72" t="s">
        <v>124</v>
      </c>
      <c r="GT21" s="72">
        <v>6</v>
      </c>
      <c r="GU21" s="72">
        <v>6</v>
      </c>
      <c r="GV21" s="72">
        <v>12</v>
      </c>
      <c r="HC21" s="72" t="s">
        <v>124</v>
      </c>
      <c r="HD21" s="72">
        <v>6</v>
      </c>
      <c r="HE21" s="72">
        <v>6</v>
      </c>
      <c r="HF21" s="72">
        <v>12</v>
      </c>
      <c r="HM21" s="72" t="s">
        <v>124</v>
      </c>
      <c r="HN21" s="72">
        <v>6</v>
      </c>
      <c r="HO21" s="72">
        <v>6</v>
      </c>
      <c r="HP21" s="72">
        <v>12</v>
      </c>
    </row>
    <row r="22" spans="1:224" x14ac:dyDescent="0.25">
      <c r="A22" s="70"/>
      <c r="B22" s="46">
        <v>68.710499999999996</v>
      </c>
      <c r="C22" s="59">
        <v>57.157899999999998</v>
      </c>
      <c r="K22" s="72" t="s">
        <v>125</v>
      </c>
      <c r="L22" s="72">
        <v>450.65800000000002</v>
      </c>
      <c r="M22" s="72">
        <v>388.13170000000002</v>
      </c>
      <c r="N22" s="72">
        <v>838.78969999999993</v>
      </c>
      <c r="U22" s="72" t="s">
        <v>125</v>
      </c>
      <c r="V22" s="72">
        <v>485.05270000000002</v>
      </c>
      <c r="W22" s="72">
        <v>431.81579999999997</v>
      </c>
      <c r="X22" s="72">
        <v>916.86849999999993</v>
      </c>
      <c r="AE22" s="72" t="s">
        <v>125</v>
      </c>
      <c r="AF22" s="72">
        <v>539.84210000000007</v>
      </c>
      <c r="AG22" s="72">
        <v>483.76299999999998</v>
      </c>
      <c r="AH22" s="72">
        <v>1023.6051</v>
      </c>
      <c r="AO22" s="72" t="s">
        <v>125</v>
      </c>
      <c r="AP22" s="72">
        <v>618.97360000000003</v>
      </c>
      <c r="AQ22" s="72">
        <v>574.10519999999997</v>
      </c>
      <c r="AR22" s="72">
        <v>1193.0788000000002</v>
      </c>
      <c r="AY22" s="72" t="s">
        <v>125</v>
      </c>
      <c r="AZ22" s="72">
        <v>749.81580000000008</v>
      </c>
      <c r="BA22" s="72">
        <v>702.23669999999993</v>
      </c>
      <c r="BB22" s="72">
        <v>1452.0525</v>
      </c>
      <c r="BI22" s="72" t="s">
        <v>125</v>
      </c>
      <c r="BJ22" s="72">
        <v>916.81579999999997</v>
      </c>
      <c r="BK22" s="72">
        <v>888.21039999999994</v>
      </c>
      <c r="BL22" s="72">
        <v>1805.0262</v>
      </c>
      <c r="BS22" s="72" t="s">
        <v>125</v>
      </c>
      <c r="BT22" s="72">
        <v>986.7106</v>
      </c>
      <c r="BU22" s="72">
        <v>959.36840000000007</v>
      </c>
      <c r="BV22" s="72">
        <v>1946.0790000000002</v>
      </c>
      <c r="CC22" s="72" t="s">
        <v>125</v>
      </c>
      <c r="CD22" s="72">
        <v>1043.5265000000002</v>
      </c>
      <c r="CE22" s="72">
        <v>1017.3684000000001</v>
      </c>
      <c r="CF22" s="72">
        <v>2060.8949000000002</v>
      </c>
      <c r="CM22" s="72" t="s">
        <v>125</v>
      </c>
      <c r="CN22" s="72">
        <v>1075.6578</v>
      </c>
      <c r="CO22" s="72">
        <v>1048.2632000000001</v>
      </c>
      <c r="CP22" s="72">
        <v>2123.9209999999998</v>
      </c>
      <c r="CW22" s="72" t="s">
        <v>125</v>
      </c>
      <c r="CX22" s="72">
        <v>1091.5262</v>
      </c>
      <c r="CY22" s="72">
        <v>1067.0789</v>
      </c>
      <c r="CZ22" s="72">
        <v>2158.6050999999998</v>
      </c>
      <c r="DG22" s="72" t="s">
        <v>125</v>
      </c>
      <c r="DH22" s="72">
        <v>1114.2895000000001</v>
      </c>
      <c r="DI22" s="72">
        <v>1088.6579000000002</v>
      </c>
      <c r="DJ22" s="72">
        <v>2202.9474</v>
      </c>
      <c r="DQ22" s="72" t="s">
        <v>125</v>
      </c>
      <c r="DR22" s="72">
        <v>1134.3423</v>
      </c>
      <c r="DS22" s="72">
        <v>1128.2367999999999</v>
      </c>
      <c r="DT22" s="72">
        <v>2262.5790999999999</v>
      </c>
      <c r="EA22" s="72" t="s">
        <v>125</v>
      </c>
      <c r="EB22" s="72">
        <v>1142.0001</v>
      </c>
      <c r="EC22" s="72">
        <v>1131.4474</v>
      </c>
      <c r="ED22" s="72">
        <v>2273.4475000000002</v>
      </c>
      <c r="EK22" s="72" t="s">
        <v>125</v>
      </c>
      <c r="EL22" s="72">
        <v>1149.2894999999999</v>
      </c>
      <c r="EM22" s="72">
        <v>1138.2368999999999</v>
      </c>
      <c r="EN22" s="72">
        <v>2287.5264000000006</v>
      </c>
      <c r="EU22" s="72" t="s">
        <v>125</v>
      </c>
      <c r="EV22" s="72">
        <v>1154.6316000000002</v>
      </c>
      <c r="EW22" s="72">
        <v>1140.8684000000001</v>
      </c>
      <c r="EX22" s="72">
        <v>2295.5</v>
      </c>
      <c r="FE22" s="72" t="s">
        <v>125</v>
      </c>
      <c r="FF22" s="72">
        <v>1155.579</v>
      </c>
      <c r="FG22" s="72">
        <v>1143</v>
      </c>
      <c r="FH22" s="72">
        <v>2298.5790000000002</v>
      </c>
      <c r="FO22" s="72" t="s">
        <v>125</v>
      </c>
      <c r="FP22" s="72">
        <v>1164.3683000000001</v>
      </c>
      <c r="FQ22" s="72">
        <v>1148.0525</v>
      </c>
      <c r="FR22" s="72">
        <v>2312.4207999999999</v>
      </c>
      <c r="FY22" s="72" t="s">
        <v>125</v>
      </c>
      <c r="FZ22" s="72">
        <v>1180.2106000000001</v>
      </c>
      <c r="GA22" s="72">
        <v>1176.3157999999999</v>
      </c>
      <c r="GB22" s="72">
        <v>2356.5264000000002</v>
      </c>
      <c r="GI22" s="72" t="s">
        <v>125</v>
      </c>
      <c r="GJ22" s="72">
        <v>1181.5</v>
      </c>
      <c r="GK22" s="72">
        <v>1173.9473</v>
      </c>
      <c r="GL22" s="72">
        <v>2355.4472999999998</v>
      </c>
      <c r="GS22" s="72" t="s">
        <v>125</v>
      </c>
      <c r="GT22" s="72">
        <v>1187.8422</v>
      </c>
      <c r="GU22" s="72">
        <v>1179.4211</v>
      </c>
      <c r="GV22" s="72">
        <v>2367.2633000000001</v>
      </c>
      <c r="HC22" s="72" t="s">
        <v>125</v>
      </c>
      <c r="HD22" s="72">
        <v>1190.6842999999999</v>
      </c>
      <c r="HE22" s="72">
        <v>1180.1315999999999</v>
      </c>
      <c r="HF22" s="72">
        <v>2370.8159000000001</v>
      </c>
      <c r="HM22" s="72" t="s">
        <v>125</v>
      </c>
      <c r="HN22" s="72">
        <v>1192.4737</v>
      </c>
      <c r="HO22" s="72">
        <v>1183.1579999999999</v>
      </c>
      <c r="HP22" s="72">
        <v>2375.6317000000004</v>
      </c>
    </row>
    <row r="23" spans="1:224" x14ac:dyDescent="0.25">
      <c r="A23" s="70"/>
      <c r="B23" s="46">
        <v>56.184199999999997</v>
      </c>
      <c r="C23" s="59">
        <v>53.1053</v>
      </c>
      <c r="K23" s="72" t="s">
        <v>126</v>
      </c>
      <c r="L23" s="72">
        <v>75.109666666666669</v>
      </c>
      <c r="M23" s="72">
        <v>64.688616666666675</v>
      </c>
      <c r="N23" s="72">
        <v>69.899141666666665</v>
      </c>
      <c r="U23" s="72" t="s">
        <v>126</v>
      </c>
      <c r="V23" s="72">
        <v>80.842116666666669</v>
      </c>
      <c r="W23" s="72">
        <v>71.96929999999999</v>
      </c>
      <c r="X23" s="72">
        <v>76.405708333333322</v>
      </c>
      <c r="AE23" s="72" t="s">
        <v>126</v>
      </c>
      <c r="AF23" s="72">
        <v>89.973683333333341</v>
      </c>
      <c r="AG23" s="72">
        <v>80.627166666666668</v>
      </c>
      <c r="AH23" s="72">
        <v>85.300425000000004</v>
      </c>
      <c r="AO23" s="72" t="s">
        <v>126</v>
      </c>
      <c r="AP23" s="72">
        <v>103.16226666666667</v>
      </c>
      <c r="AQ23" s="72">
        <v>95.68419999999999</v>
      </c>
      <c r="AR23" s="72">
        <v>99.423233333333357</v>
      </c>
      <c r="AY23" s="72" t="s">
        <v>126</v>
      </c>
      <c r="AZ23" s="72">
        <v>124.96930000000002</v>
      </c>
      <c r="BA23" s="72">
        <v>117.03944999999999</v>
      </c>
      <c r="BB23" s="72">
        <v>121.004375</v>
      </c>
      <c r="BI23" s="72" t="s">
        <v>126</v>
      </c>
      <c r="BJ23" s="72">
        <v>152.80263333333332</v>
      </c>
      <c r="BK23" s="72">
        <v>148.03506666666667</v>
      </c>
      <c r="BL23" s="72">
        <v>150.41884999999999</v>
      </c>
      <c r="BS23" s="72" t="s">
        <v>126</v>
      </c>
      <c r="BT23" s="72">
        <v>164.45176666666666</v>
      </c>
      <c r="BU23" s="72">
        <v>159.89473333333333</v>
      </c>
      <c r="BV23" s="72">
        <v>162.17325000000002</v>
      </c>
      <c r="CC23" s="72" t="s">
        <v>126</v>
      </c>
      <c r="CD23" s="72">
        <v>173.92108333333337</v>
      </c>
      <c r="CE23" s="72">
        <v>169.56140000000002</v>
      </c>
      <c r="CF23" s="72">
        <v>171.7412416666667</v>
      </c>
      <c r="CM23" s="72" t="s">
        <v>126</v>
      </c>
      <c r="CN23" s="72">
        <v>179.27629999999999</v>
      </c>
      <c r="CO23" s="72">
        <v>174.71053333333336</v>
      </c>
      <c r="CP23" s="72">
        <v>176.99341666666666</v>
      </c>
      <c r="CW23" s="72" t="s">
        <v>126</v>
      </c>
      <c r="CX23" s="72">
        <v>181.92103333333333</v>
      </c>
      <c r="CY23" s="72">
        <v>177.84648333333334</v>
      </c>
      <c r="CZ23" s="72">
        <v>179.8837583333333</v>
      </c>
      <c r="DG23" s="72" t="s">
        <v>126</v>
      </c>
      <c r="DH23" s="72">
        <v>185.71491666666668</v>
      </c>
      <c r="DI23" s="72">
        <v>181.44298333333336</v>
      </c>
      <c r="DJ23" s="72">
        <v>183.57894999999999</v>
      </c>
      <c r="DQ23" s="72" t="s">
        <v>126</v>
      </c>
      <c r="DR23" s="72">
        <v>189.05705</v>
      </c>
      <c r="DS23" s="72">
        <v>188.03946666666664</v>
      </c>
      <c r="DT23" s="72">
        <v>188.54825833333334</v>
      </c>
      <c r="EA23" s="72" t="s">
        <v>126</v>
      </c>
      <c r="EB23" s="72">
        <v>190.33335</v>
      </c>
      <c r="EC23" s="72">
        <v>188.57456666666667</v>
      </c>
      <c r="ED23" s="72">
        <v>189.45395833333336</v>
      </c>
      <c r="EK23" s="72" t="s">
        <v>126</v>
      </c>
      <c r="EL23" s="72">
        <v>191.54824999999997</v>
      </c>
      <c r="EM23" s="72">
        <v>189.70614999999998</v>
      </c>
      <c r="EN23" s="72">
        <v>190.62720000000004</v>
      </c>
      <c r="EU23" s="72" t="s">
        <v>126</v>
      </c>
      <c r="EV23" s="72">
        <v>192.43860000000004</v>
      </c>
      <c r="EW23" s="72">
        <v>190.14473333333333</v>
      </c>
      <c r="EX23" s="72">
        <v>191.29166666666666</v>
      </c>
      <c r="FE23" s="72" t="s">
        <v>126</v>
      </c>
      <c r="FF23" s="72">
        <v>192.59649999999999</v>
      </c>
      <c r="FG23" s="72">
        <v>190.5</v>
      </c>
      <c r="FH23" s="72">
        <v>191.54825000000002</v>
      </c>
      <c r="FO23" s="72" t="s">
        <v>126</v>
      </c>
      <c r="FP23" s="72">
        <v>194.06138333333334</v>
      </c>
      <c r="FQ23" s="72">
        <v>191.34208333333333</v>
      </c>
      <c r="FR23" s="72">
        <v>192.70173333333332</v>
      </c>
      <c r="FY23" s="72" t="s">
        <v>126</v>
      </c>
      <c r="FZ23" s="72">
        <v>196.70176666666669</v>
      </c>
      <c r="GA23" s="72">
        <v>196.05263333333332</v>
      </c>
      <c r="GB23" s="72">
        <v>196.37720000000002</v>
      </c>
      <c r="GI23" s="72" t="s">
        <v>126</v>
      </c>
      <c r="GJ23" s="72">
        <v>196.91666666666666</v>
      </c>
      <c r="GK23" s="72">
        <v>195.65788333333333</v>
      </c>
      <c r="GL23" s="72">
        <v>196.28727499999999</v>
      </c>
      <c r="GS23" s="72" t="s">
        <v>126</v>
      </c>
      <c r="GT23" s="72">
        <v>197.97370000000001</v>
      </c>
      <c r="GU23" s="72">
        <v>196.57018333333335</v>
      </c>
      <c r="GV23" s="72">
        <v>197.27194166666666</v>
      </c>
      <c r="HC23" s="72" t="s">
        <v>126</v>
      </c>
      <c r="HD23" s="72">
        <v>198.44738333333331</v>
      </c>
      <c r="HE23" s="72">
        <v>196.68859999999998</v>
      </c>
      <c r="HF23" s="72">
        <v>197.56799166666667</v>
      </c>
      <c r="HM23" s="72" t="s">
        <v>126</v>
      </c>
      <c r="HN23" s="72">
        <v>198.74561666666668</v>
      </c>
      <c r="HO23" s="72">
        <v>197.19299999999998</v>
      </c>
      <c r="HP23" s="72">
        <v>197.96930833333337</v>
      </c>
    </row>
    <row r="24" spans="1:224" x14ac:dyDescent="0.25">
      <c r="A24" s="70"/>
      <c r="B24" s="46">
        <v>67.289500000000004</v>
      </c>
      <c r="C24" s="59">
        <v>59.236800000000002</v>
      </c>
      <c r="K24" s="72" t="s">
        <v>127</v>
      </c>
      <c r="L24" s="72">
        <v>13.17127905866667</v>
      </c>
      <c r="M24" s="72">
        <v>26.840281357666679</v>
      </c>
      <c r="N24" s="72">
        <v>47.804786489924247</v>
      </c>
      <c r="U24" s="72" t="s">
        <v>127</v>
      </c>
      <c r="V24" s="72">
        <v>8.1200406656666679</v>
      </c>
      <c r="W24" s="72">
        <v>26.691697988000008</v>
      </c>
      <c r="X24" s="72">
        <v>37.294483642651528</v>
      </c>
      <c r="AE24" s="72" t="s">
        <v>127</v>
      </c>
      <c r="AF24" s="72">
        <v>16.515240333666647</v>
      </c>
      <c r="AG24" s="72">
        <v>14.649807110666666</v>
      </c>
      <c r="AH24" s="72">
        <v>37.990668965681792</v>
      </c>
      <c r="AO24" s="72" t="s">
        <v>127</v>
      </c>
      <c r="AP24" s="72">
        <v>9.0574568426666708</v>
      </c>
      <c r="AQ24" s="72">
        <v>14.54115750799998</v>
      </c>
      <c r="AR24" s="72">
        <v>25.977955906060597</v>
      </c>
      <c r="AY24" s="72" t="s">
        <v>127</v>
      </c>
      <c r="AZ24" s="72">
        <v>18.603848736000014</v>
      </c>
      <c r="BA24" s="72">
        <v>17.322907562999994</v>
      </c>
      <c r="BB24" s="72">
        <v>33.48012223295455</v>
      </c>
      <c r="BI24" s="72" t="s">
        <v>127</v>
      </c>
      <c r="BJ24" s="72">
        <v>10.933516510666712</v>
      </c>
      <c r="BK24" s="72">
        <v>17.831350046666635</v>
      </c>
      <c r="BL24" s="72">
        <v>19.273946231818176</v>
      </c>
      <c r="BS24" s="72" t="s">
        <v>127</v>
      </c>
      <c r="BT24" s="72">
        <v>5.5305834906666673</v>
      </c>
      <c r="BU24" s="72">
        <v>11.969300554666683</v>
      </c>
      <c r="BV24" s="72">
        <v>13.618098057272732</v>
      </c>
      <c r="CC24" s="72" t="s">
        <v>127</v>
      </c>
      <c r="CD24" s="72">
        <v>1.7536961776666729</v>
      </c>
      <c r="CE24" s="72">
        <v>9.9409561600000149</v>
      </c>
      <c r="CF24" s="72">
        <v>10.49943436265152</v>
      </c>
      <c r="CM24" s="72" t="s">
        <v>127</v>
      </c>
      <c r="CN24" s="72">
        <v>2.1752545720000125</v>
      </c>
      <c r="CO24" s="72">
        <v>8.4806105826666602</v>
      </c>
      <c r="CP24" s="72">
        <v>10.528909230606063</v>
      </c>
      <c r="CW24" s="72" t="s">
        <v>127</v>
      </c>
      <c r="CX24" s="72">
        <v>2.0487412746666638</v>
      </c>
      <c r="CY24" s="72">
        <v>7.6186683576666656</v>
      </c>
      <c r="CZ24" s="72">
        <v>8.9220837517424076</v>
      </c>
      <c r="DG24" s="72" t="s">
        <v>127</v>
      </c>
      <c r="DH24" s="72">
        <v>4.5762976456666582</v>
      </c>
      <c r="DI24" s="72">
        <v>5.8584177576666701</v>
      </c>
      <c r="DJ24" s="72">
        <v>9.7201654754545501</v>
      </c>
      <c r="DQ24" s="72" t="s">
        <v>127</v>
      </c>
      <c r="DR24" s="72">
        <v>3.7120305909999987</v>
      </c>
      <c r="DS24" s="72">
        <v>2.7439638786666647</v>
      </c>
      <c r="DT24" s="72">
        <v>3.2169454426515078</v>
      </c>
      <c r="EA24" s="72" t="s">
        <v>127</v>
      </c>
      <c r="EB24" s="72">
        <v>2.0627798709999885</v>
      </c>
      <c r="EC24" s="72">
        <v>3.6003693266666659</v>
      </c>
      <c r="ED24" s="72">
        <v>3.4177911299242258</v>
      </c>
      <c r="EK24" s="72" t="s">
        <v>127</v>
      </c>
      <c r="EL24" s="72">
        <v>1.991003222999987</v>
      </c>
      <c r="EM24" s="72">
        <v>1.8048717550000155</v>
      </c>
      <c r="EN24" s="72">
        <v>2.6508520109090896</v>
      </c>
      <c r="EU24" s="72" t="s">
        <v>127</v>
      </c>
      <c r="EV24" s="72">
        <v>1.6256431959999857</v>
      </c>
      <c r="EW24" s="72">
        <v>2.8267920786666618</v>
      </c>
      <c r="EX24" s="72">
        <v>3.4588772024242362</v>
      </c>
      <c r="FE24" s="72" t="s">
        <v>127</v>
      </c>
      <c r="FF24" s="72">
        <v>2.6355835280000219</v>
      </c>
      <c r="FG24" s="72">
        <v>3.5576412199999856</v>
      </c>
      <c r="FH24" s="72">
        <v>4.013823680909085</v>
      </c>
      <c r="FO24" s="72" t="s">
        <v>127</v>
      </c>
      <c r="FP24" s="72">
        <v>3.3603080336666822</v>
      </c>
      <c r="FQ24" s="72">
        <v>2.8363150696666692</v>
      </c>
      <c r="FR24" s="72">
        <v>4.8333539078788013</v>
      </c>
      <c r="FY24" s="72" t="s">
        <v>127</v>
      </c>
      <c r="FZ24" s="72">
        <v>2.1276213306666736</v>
      </c>
      <c r="GA24" s="72">
        <v>1.9701105826666754</v>
      </c>
      <c r="GB24" s="72">
        <v>1.9775256200000078</v>
      </c>
      <c r="GI24" s="72" t="s">
        <v>127</v>
      </c>
      <c r="GJ24" s="72">
        <v>1.7912063906666844</v>
      </c>
      <c r="GK24" s="72">
        <v>2.3382328536666783</v>
      </c>
      <c r="GL24" s="72">
        <v>2.3091638784091026</v>
      </c>
      <c r="GS24" s="72" t="s">
        <v>127</v>
      </c>
      <c r="GT24" s="72">
        <v>2.4664548479999815</v>
      </c>
      <c r="GU24" s="72">
        <v>1.4270809616666571</v>
      </c>
      <c r="GV24" s="72">
        <v>2.307023286287869</v>
      </c>
      <c r="HC24" s="72" t="s">
        <v>127</v>
      </c>
      <c r="HD24" s="72">
        <v>1.6168888096666667</v>
      </c>
      <c r="HE24" s="72">
        <v>2.2392895680000029</v>
      </c>
      <c r="HF24" s="72">
        <v>2.5964407571969788</v>
      </c>
      <c r="HM24" s="72" t="s">
        <v>127</v>
      </c>
      <c r="HN24" s="72">
        <v>2.520397581666646</v>
      </c>
      <c r="HO24" s="72">
        <v>1.8259482920000127</v>
      </c>
      <c r="HP24" s="72">
        <v>2.6330531735605978</v>
      </c>
    </row>
    <row r="25" spans="1:224" x14ac:dyDescent="0.25">
      <c r="A25" s="70"/>
      <c r="B25" s="46">
        <v>57.052599999999998</v>
      </c>
      <c r="C25" s="59">
        <v>54.631599999999999</v>
      </c>
      <c r="K25" s="72"/>
      <c r="L25" s="72"/>
      <c r="M25" s="72"/>
      <c r="N25" s="72"/>
      <c r="U25" s="72"/>
      <c r="V25" s="72"/>
      <c r="W25" s="72"/>
      <c r="X25" s="72"/>
      <c r="AE25" s="72"/>
      <c r="AF25" s="72"/>
      <c r="AG25" s="72"/>
      <c r="AH25" s="72"/>
      <c r="AO25" s="72"/>
      <c r="AP25" s="72"/>
      <c r="AQ25" s="72"/>
      <c r="AR25" s="72"/>
      <c r="AY25" s="72"/>
      <c r="AZ25" s="72"/>
      <c r="BA25" s="72"/>
      <c r="BB25" s="72"/>
      <c r="BI25" s="72"/>
      <c r="BJ25" s="72"/>
      <c r="BK25" s="72"/>
      <c r="BL25" s="72"/>
      <c r="BS25" s="72"/>
      <c r="BT25" s="72"/>
      <c r="BU25" s="72"/>
      <c r="BV25" s="72"/>
      <c r="CC25" s="72"/>
      <c r="CD25" s="72"/>
      <c r="CE25" s="72"/>
      <c r="CF25" s="72"/>
      <c r="CM25" s="72"/>
      <c r="CN25" s="72"/>
      <c r="CO25" s="72"/>
      <c r="CP25" s="72"/>
      <c r="CW25" s="72"/>
      <c r="CX25" s="72"/>
      <c r="CY25" s="72"/>
      <c r="CZ25" s="72"/>
      <c r="DG25" s="72"/>
      <c r="DH25" s="72"/>
      <c r="DI25" s="72"/>
      <c r="DJ25" s="72"/>
      <c r="DQ25" s="72"/>
      <c r="DR25" s="72"/>
      <c r="DS25" s="72"/>
      <c r="DT25" s="72"/>
      <c r="EA25" s="72"/>
      <c r="EB25" s="72"/>
      <c r="EC25" s="72"/>
      <c r="ED25" s="72"/>
      <c r="EK25" s="72"/>
      <c r="EL25" s="72"/>
      <c r="EM25" s="72"/>
      <c r="EN25" s="72"/>
      <c r="EU25" s="72"/>
      <c r="EV25" s="72"/>
      <c r="EW25" s="72"/>
      <c r="EX25" s="72"/>
      <c r="FE25" s="72"/>
      <c r="FF25" s="72"/>
      <c r="FG25" s="72"/>
      <c r="FH25" s="72"/>
      <c r="FO25" s="72"/>
      <c r="FP25" s="72"/>
      <c r="FQ25" s="72"/>
      <c r="FR25" s="72"/>
      <c r="FY25" s="72"/>
      <c r="FZ25" s="72"/>
      <c r="GA25" s="72"/>
      <c r="GB25" s="72"/>
      <c r="GI25" s="72"/>
      <c r="GJ25" s="72"/>
      <c r="GK25" s="72"/>
      <c r="GL25" s="72"/>
      <c r="GS25" s="72"/>
      <c r="GT25" s="72"/>
      <c r="GU25" s="72"/>
      <c r="GV25" s="72"/>
      <c r="HC25" s="72"/>
      <c r="HD25" s="72"/>
      <c r="HE25" s="72"/>
      <c r="HF25" s="72"/>
      <c r="HM25" s="72"/>
      <c r="HN25" s="72"/>
      <c r="HO25" s="72"/>
      <c r="HP25" s="72"/>
    </row>
    <row r="26" spans="1:224" ht="15.75" thickBot="1" x14ac:dyDescent="0.3">
      <c r="A26" s="70"/>
      <c r="B26" s="46">
        <v>63.8947</v>
      </c>
      <c r="C26" s="59">
        <v>63.5</v>
      </c>
      <c r="K26" s="73" t="s">
        <v>119</v>
      </c>
      <c r="L26" s="73"/>
      <c r="M26" s="73"/>
      <c r="N26" s="73"/>
      <c r="U26" s="73" t="s">
        <v>119</v>
      </c>
      <c r="V26" s="73"/>
      <c r="W26" s="73"/>
      <c r="X26" s="73"/>
      <c r="AE26" s="73" t="s">
        <v>119</v>
      </c>
      <c r="AF26" s="73"/>
      <c r="AG26" s="73"/>
      <c r="AH26" s="73"/>
      <c r="AO26" s="73" t="s">
        <v>119</v>
      </c>
      <c r="AP26" s="73"/>
      <c r="AQ26" s="73"/>
      <c r="AR26" s="73"/>
      <c r="AY26" s="73" t="s">
        <v>119</v>
      </c>
      <c r="AZ26" s="73"/>
      <c r="BA26" s="73"/>
      <c r="BB26" s="73"/>
      <c r="BI26" s="73" t="s">
        <v>119</v>
      </c>
      <c r="BJ26" s="73"/>
      <c r="BK26" s="73"/>
      <c r="BL26" s="73"/>
      <c r="BS26" s="73" t="s">
        <v>119</v>
      </c>
      <c r="BT26" s="73"/>
      <c r="BU26" s="73"/>
      <c r="BV26" s="73"/>
      <c r="CC26" s="73" t="s">
        <v>119</v>
      </c>
      <c r="CD26" s="73"/>
      <c r="CE26" s="73"/>
      <c r="CF26" s="73"/>
      <c r="CM26" s="73" t="s">
        <v>119</v>
      </c>
      <c r="CN26" s="73"/>
      <c r="CO26" s="73"/>
      <c r="CP26" s="73"/>
      <c r="CW26" s="73" t="s">
        <v>119</v>
      </c>
      <c r="CX26" s="73"/>
      <c r="CY26" s="73"/>
      <c r="CZ26" s="73"/>
      <c r="DG26" s="73" t="s">
        <v>119</v>
      </c>
      <c r="DH26" s="73"/>
      <c r="DI26" s="73"/>
      <c r="DJ26" s="73"/>
      <c r="DQ26" s="73" t="s">
        <v>119</v>
      </c>
      <c r="DR26" s="73"/>
      <c r="DS26" s="73"/>
      <c r="DT26" s="73"/>
      <c r="EA26" s="73" t="s">
        <v>119</v>
      </c>
      <c r="EB26" s="73"/>
      <c r="EC26" s="73"/>
      <c r="ED26" s="73"/>
      <c r="EK26" s="73" t="s">
        <v>119</v>
      </c>
      <c r="EL26" s="73"/>
      <c r="EM26" s="73"/>
      <c r="EN26" s="73"/>
      <c r="EU26" s="73" t="s">
        <v>119</v>
      </c>
      <c r="EV26" s="73"/>
      <c r="EW26" s="73"/>
      <c r="EX26" s="73"/>
      <c r="FE26" s="73" t="s">
        <v>119</v>
      </c>
      <c r="FF26" s="73"/>
      <c r="FG26" s="73"/>
      <c r="FH26" s="73"/>
      <c r="FO26" s="73" t="s">
        <v>119</v>
      </c>
      <c r="FP26" s="73"/>
      <c r="FQ26" s="73"/>
      <c r="FR26" s="73"/>
      <c r="FY26" s="73" t="s">
        <v>119</v>
      </c>
      <c r="FZ26" s="73"/>
      <c r="GA26" s="73"/>
      <c r="GB26" s="73"/>
      <c r="GI26" s="73" t="s">
        <v>119</v>
      </c>
      <c r="GJ26" s="73"/>
      <c r="GK26" s="73"/>
      <c r="GL26" s="73"/>
      <c r="GS26" s="73" t="s">
        <v>119</v>
      </c>
      <c r="GT26" s="73"/>
      <c r="GU26" s="73"/>
      <c r="GV26" s="73"/>
      <c r="HC26" s="73" t="s">
        <v>119</v>
      </c>
      <c r="HD26" s="73"/>
      <c r="HE26" s="73"/>
      <c r="HF26" s="73"/>
      <c r="HM26" s="73" t="s">
        <v>119</v>
      </c>
      <c r="HN26" s="73"/>
      <c r="HO26" s="73"/>
      <c r="HP26" s="73"/>
    </row>
    <row r="27" spans="1:224" x14ac:dyDescent="0.25">
      <c r="A27" s="71"/>
      <c r="B27" s="49">
        <v>60.578899999999997</v>
      </c>
      <c r="C27" s="60">
        <v>49.368400000000001</v>
      </c>
      <c r="K27" s="72" t="s">
        <v>124</v>
      </c>
      <c r="L27" s="72">
        <v>6</v>
      </c>
      <c r="M27" s="72">
        <v>6</v>
      </c>
      <c r="N27" s="72">
        <v>12</v>
      </c>
      <c r="U27" s="72" t="s">
        <v>124</v>
      </c>
      <c r="V27" s="72">
        <v>6</v>
      </c>
      <c r="W27" s="72">
        <v>6</v>
      </c>
      <c r="X27" s="72">
        <v>12</v>
      </c>
      <c r="AE27" s="72" t="s">
        <v>124</v>
      </c>
      <c r="AF27" s="72">
        <v>6</v>
      </c>
      <c r="AG27" s="72">
        <v>6</v>
      </c>
      <c r="AH27" s="72">
        <v>12</v>
      </c>
      <c r="AO27" s="72" t="s">
        <v>124</v>
      </c>
      <c r="AP27" s="72">
        <v>6</v>
      </c>
      <c r="AQ27" s="72">
        <v>6</v>
      </c>
      <c r="AR27" s="72">
        <v>12</v>
      </c>
      <c r="AY27" s="72" t="s">
        <v>124</v>
      </c>
      <c r="AZ27" s="72">
        <v>6</v>
      </c>
      <c r="BA27" s="72">
        <v>6</v>
      </c>
      <c r="BB27" s="72">
        <v>12</v>
      </c>
      <c r="BI27" s="72" t="s">
        <v>124</v>
      </c>
      <c r="BJ27" s="72">
        <v>6</v>
      </c>
      <c r="BK27" s="72">
        <v>6</v>
      </c>
      <c r="BL27" s="72">
        <v>12</v>
      </c>
      <c r="BS27" s="72" t="s">
        <v>124</v>
      </c>
      <c r="BT27" s="72">
        <v>6</v>
      </c>
      <c r="BU27" s="72">
        <v>6</v>
      </c>
      <c r="BV27" s="72">
        <v>12</v>
      </c>
      <c r="CC27" s="72" t="s">
        <v>124</v>
      </c>
      <c r="CD27" s="72">
        <v>6</v>
      </c>
      <c r="CE27" s="72">
        <v>6</v>
      </c>
      <c r="CF27" s="72">
        <v>12</v>
      </c>
      <c r="CM27" s="72" t="s">
        <v>124</v>
      </c>
      <c r="CN27" s="72">
        <v>6</v>
      </c>
      <c r="CO27" s="72">
        <v>6</v>
      </c>
      <c r="CP27" s="72">
        <v>12</v>
      </c>
      <c r="CW27" s="72" t="s">
        <v>124</v>
      </c>
      <c r="CX27" s="72">
        <v>6</v>
      </c>
      <c r="CY27" s="72">
        <v>6</v>
      </c>
      <c r="CZ27" s="72">
        <v>12</v>
      </c>
      <c r="DG27" s="72" t="s">
        <v>124</v>
      </c>
      <c r="DH27" s="72">
        <v>6</v>
      </c>
      <c r="DI27" s="72">
        <v>6</v>
      </c>
      <c r="DJ27" s="72">
        <v>12</v>
      </c>
      <c r="DQ27" s="72" t="s">
        <v>124</v>
      </c>
      <c r="DR27" s="72">
        <v>6</v>
      </c>
      <c r="DS27" s="72">
        <v>6</v>
      </c>
      <c r="DT27" s="72">
        <v>12</v>
      </c>
      <c r="EA27" s="72" t="s">
        <v>124</v>
      </c>
      <c r="EB27" s="72">
        <v>6</v>
      </c>
      <c r="EC27" s="72">
        <v>6</v>
      </c>
      <c r="ED27" s="72">
        <v>12</v>
      </c>
      <c r="EK27" s="72" t="s">
        <v>124</v>
      </c>
      <c r="EL27" s="72">
        <v>6</v>
      </c>
      <c r="EM27" s="72">
        <v>6</v>
      </c>
      <c r="EN27" s="72">
        <v>12</v>
      </c>
      <c r="EU27" s="72" t="s">
        <v>124</v>
      </c>
      <c r="EV27" s="72">
        <v>6</v>
      </c>
      <c r="EW27" s="72">
        <v>6</v>
      </c>
      <c r="EX27" s="72">
        <v>12</v>
      </c>
      <c r="FE27" s="72" t="s">
        <v>124</v>
      </c>
      <c r="FF27" s="72">
        <v>6</v>
      </c>
      <c r="FG27" s="72">
        <v>6</v>
      </c>
      <c r="FH27" s="72">
        <v>12</v>
      </c>
      <c r="FO27" s="72" t="s">
        <v>124</v>
      </c>
      <c r="FP27" s="72">
        <v>6</v>
      </c>
      <c r="FQ27" s="72">
        <v>6</v>
      </c>
      <c r="FR27" s="72">
        <v>12</v>
      </c>
      <c r="FY27" s="72" t="s">
        <v>124</v>
      </c>
      <c r="FZ27" s="72">
        <v>6</v>
      </c>
      <c r="GA27" s="72">
        <v>6</v>
      </c>
      <c r="GB27" s="72">
        <v>12</v>
      </c>
      <c r="GI27" s="72" t="s">
        <v>124</v>
      </c>
      <c r="GJ27" s="72">
        <v>6</v>
      </c>
      <c r="GK27" s="72">
        <v>6</v>
      </c>
      <c r="GL27" s="72">
        <v>12</v>
      </c>
      <c r="GS27" s="72" t="s">
        <v>124</v>
      </c>
      <c r="GT27" s="72">
        <v>6</v>
      </c>
      <c r="GU27" s="72">
        <v>6</v>
      </c>
      <c r="GV27" s="72">
        <v>12</v>
      </c>
      <c r="HC27" s="72" t="s">
        <v>124</v>
      </c>
      <c r="HD27" s="72">
        <v>6</v>
      </c>
      <c r="HE27" s="72">
        <v>6</v>
      </c>
      <c r="HF27" s="72">
        <v>12</v>
      </c>
      <c r="HM27" s="72" t="s">
        <v>124</v>
      </c>
      <c r="HN27" s="72">
        <v>6</v>
      </c>
      <c r="HO27" s="72">
        <v>6</v>
      </c>
      <c r="HP27" s="72">
        <v>12</v>
      </c>
    </row>
    <row r="28" spans="1:224" x14ac:dyDescent="0.25">
      <c r="K28" s="72" t="s">
        <v>125</v>
      </c>
      <c r="L28" s="72">
        <v>449.92110000000002</v>
      </c>
      <c r="M28" s="72">
        <v>403.02639999999997</v>
      </c>
      <c r="N28" s="72">
        <v>852.94749999999999</v>
      </c>
      <c r="U28" s="72" t="s">
        <v>125</v>
      </c>
      <c r="V28" s="72">
        <v>488.73689999999999</v>
      </c>
      <c r="W28" s="72">
        <v>444.92110000000002</v>
      </c>
      <c r="X28" s="72">
        <v>933.65800000000002</v>
      </c>
      <c r="AE28" s="72" t="s">
        <v>125</v>
      </c>
      <c r="AF28" s="72">
        <v>541.86839999999995</v>
      </c>
      <c r="AG28" s="72">
        <v>493.68429999999995</v>
      </c>
      <c r="AH28" s="72">
        <v>1035.5527</v>
      </c>
      <c r="AO28" s="72" t="s">
        <v>125</v>
      </c>
      <c r="AP28" s="72">
        <v>613.57889999999998</v>
      </c>
      <c r="AQ28" s="72">
        <v>579.07899999999995</v>
      </c>
      <c r="AR28" s="72">
        <v>1192.6578999999999</v>
      </c>
      <c r="AY28" s="72" t="s">
        <v>125</v>
      </c>
      <c r="AZ28" s="72">
        <v>743.13160000000005</v>
      </c>
      <c r="BA28" s="72">
        <v>702.89469999999994</v>
      </c>
      <c r="BB28" s="72">
        <v>1446.0263</v>
      </c>
      <c r="BI28" s="72" t="s">
        <v>125</v>
      </c>
      <c r="BJ28" s="72">
        <v>911.21050000000002</v>
      </c>
      <c r="BK28" s="72">
        <v>890.05270000000007</v>
      </c>
      <c r="BL28" s="72">
        <v>1801.2632000000001</v>
      </c>
      <c r="BS28" s="72" t="s">
        <v>125</v>
      </c>
      <c r="BT28" s="72">
        <v>982.63159999999993</v>
      </c>
      <c r="BU28" s="72">
        <v>960.78940000000011</v>
      </c>
      <c r="BV28" s="72">
        <v>1943.421</v>
      </c>
      <c r="CC28" s="72" t="s">
        <v>125</v>
      </c>
      <c r="CD28" s="72">
        <v>1038.6840999999999</v>
      </c>
      <c r="CE28" s="72">
        <v>1019.2633000000001</v>
      </c>
      <c r="CF28" s="72">
        <v>2057.9474</v>
      </c>
      <c r="CM28" s="72" t="s">
        <v>125</v>
      </c>
      <c r="CN28" s="72">
        <v>1070.8947000000001</v>
      </c>
      <c r="CO28" s="72">
        <v>1050.5001</v>
      </c>
      <c r="CP28" s="72">
        <v>2121.3947999999996</v>
      </c>
      <c r="CW28" s="72" t="s">
        <v>125</v>
      </c>
      <c r="CX28" s="72">
        <v>1088.6052999999999</v>
      </c>
      <c r="CY28" s="72">
        <v>1068.8946999999998</v>
      </c>
      <c r="CZ28" s="72">
        <v>2157.5</v>
      </c>
      <c r="DG28" s="72" t="s">
        <v>125</v>
      </c>
      <c r="DH28" s="72">
        <v>1112.2367999999999</v>
      </c>
      <c r="DI28" s="72">
        <v>1089.4211</v>
      </c>
      <c r="DJ28" s="72">
        <v>2201.6579000000002</v>
      </c>
      <c r="DQ28" s="72" t="s">
        <v>125</v>
      </c>
      <c r="DR28" s="72">
        <v>1134.1841999999999</v>
      </c>
      <c r="DS28" s="72">
        <v>1130.0526</v>
      </c>
      <c r="DT28" s="72">
        <v>2264.2367999999997</v>
      </c>
      <c r="EA28" s="72" t="s">
        <v>125</v>
      </c>
      <c r="EB28" s="72">
        <v>1142.1842999999999</v>
      </c>
      <c r="EC28" s="72">
        <v>1132.0263</v>
      </c>
      <c r="ED28" s="72">
        <v>2274.2105999999999</v>
      </c>
      <c r="EK28" s="72" t="s">
        <v>125</v>
      </c>
      <c r="EL28" s="72">
        <v>1149.2631000000001</v>
      </c>
      <c r="EM28" s="72">
        <v>1141.1579999999999</v>
      </c>
      <c r="EN28" s="72">
        <v>2290.4210999999996</v>
      </c>
      <c r="EU28" s="72" t="s">
        <v>125</v>
      </c>
      <c r="EV28" s="72">
        <v>1154.9211</v>
      </c>
      <c r="EW28" s="72">
        <v>1142.7368999999999</v>
      </c>
      <c r="EX28" s="72">
        <v>2297.6580000000004</v>
      </c>
      <c r="FE28" s="72" t="s">
        <v>125</v>
      </c>
      <c r="FF28" s="72">
        <v>1156.9735000000001</v>
      </c>
      <c r="FG28" s="72">
        <v>1144.3948</v>
      </c>
      <c r="FH28" s="72">
        <v>2301.3683000000001</v>
      </c>
      <c r="FO28" s="72" t="s">
        <v>125</v>
      </c>
      <c r="FP28" s="72">
        <v>1164.9211</v>
      </c>
      <c r="FQ28" s="72">
        <v>1150.4999</v>
      </c>
      <c r="FR28" s="72">
        <v>2315.4209999999998</v>
      </c>
      <c r="FY28" s="72" t="s">
        <v>125</v>
      </c>
      <c r="FZ28" s="72">
        <v>1181.5262</v>
      </c>
      <c r="GA28" s="72">
        <v>1179.2105999999999</v>
      </c>
      <c r="GB28" s="72">
        <v>2360.7368000000001</v>
      </c>
      <c r="GI28" s="72" t="s">
        <v>125</v>
      </c>
      <c r="GJ28" s="72">
        <v>1183.9472999999998</v>
      </c>
      <c r="GK28" s="72">
        <v>1175.1317000000001</v>
      </c>
      <c r="GL28" s="72">
        <v>2359.0790000000002</v>
      </c>
      <c r="GS28" s="72" t="s">
        <v>125</v>
      </c>
      <c r="GT28" s="72">
        <v>1188.3157999999999</v>
      </c>
      <c r="GU28" s="72">
        <v>1182.1579999999999</v>
      </c>
      <c r="GV28" s="72">
        <v>2370.4738000000002</v>
      </c>
      <c r="HC28" s="72" t="s">
        <v>125</v>
      </c>
      <c r="HD28" s="72">
        <v>1191.0789</v>
      </c>
      <c r="HE28" s="72">
        <v>1182.9475</v>
      </c>
      <c r="HF28" s="72">
        <v>2374.0264000000002</v>
      </c>
      <c r="HM28" s="72" t="s">
        <v>125</v>
      </c>
      <c r="HN28" s="72">
        <v>1192.2367999999999</v>
      </c>
      <c r="HO28" s="72">
        <v>1185.6317000000001</v>
      </c>
      <c r="HP28" s="72">
        <v>2377.8685</v>
      </c>
    </row>
    <row r="29" spans="1:224" x14ac:dyDescent="0.25">
      <c r="A29" s="1" t="s">
        <v>121</v>
      </c>
      <c r="K29" s="72" t="s">
        <v>126</v>
      </c>
      <c r="L29" s="72">
        <v>74.986850000000004</v>
      </c>
      <c r="M29" s="72">
        <v>67.171066666666661</v>
      </c>
      <c r="N29" s="72">
        <v>71.078958333333333</v>
      </c>
      <c r="U29" s="72" t="s">
        <v>126</v>
      </c>
      <c r="V29" s="72">
        <v>81.456149999999994</v>
      </c>
      <c r="W29" s="72">
        <v>74.153516666666675</v>
      </c>
      <c r="X29" s="72">
        <v>77.804833333333335</v>
      </c>
      <c r="AE29" s="72" t="s">
        <v>126</v>
      </c>
      <c r="AF29" s="72">
        <v>90.311399999999992</v>
      </c>
      <c r="AG29" s="72">
        <v>82.280716666666663</v>
      </c>
      <c r="AH29" s="72">
        <v>86.296058333333335</v>
      </c>
      <c r="AO29" s="72" t="s">
        <v>126</v>
      </c>
      <c r="AP29" s="72">
        <v>102.26315</v>
      </c>
      <c r="AQ29" s="72">
        <v>96.513166666666663</v>
      </c>
      <c r="AR29" s="72">
        <v>99.388158333333323</v>
      </c>
      <c r="AY29" s="72" t="s">
        <v>126</v>
      </c>
      <c r="AZ29" s="72">
        <v>123.85526666666668</v>
      </c>
      <c r="BA29" s="72">
        <v>117.14911666666666</v>
      </c>
      <c r="BB29" s="72">
        <v>120.50219166666666</v>
      </c>
      <c r="BI29" s="72" t="s">
        <v>126</v>
      </c>
      <c r="BJ29" s="72">
        <v>151.86841666666666</v>
      </c>
      <c r="BK29" s="72">
        <v>148.34211666666667</v>
      </c>
      <c r="BL29" s="72">
        <v>150.10526666666667</v>
      </c>
      <c r="BS29" s="72" t="s">
        <v>126</v>
      </c>
      <c r="BT29" s="72">
        <v>163.77193333333332</v>
      </c>
      <c r="BU29" s="72">
        <v>160.13156666666669</v>
      </c>
      <c r="BV29" s="72">
        <v>161.95175</v>
      </c>
      <c r="CC29" s="72" t="s">
        <v>126</v>
      </c>
      <c r="CD29" s="72">
        <v>173.11401666666666</v>
      </c>
      <c r="CE29" s="72">
        <v>169.87721666666667</v>
      </c>
      <c r="CF29" s="72">
        <v>171.49561666666668</v>
      </c>
      <c r="CM29" s="72" t="s">
        <v>126</v>
      </c>
      <c r="CN29" s="72">
        <v>178.48245</v>
      </c>
      <c r="CO29" s="72">
        <v>175.08335</v>
      </c>
      <c r="CP29" s="72">
        <v>176.78289999999996</v>
      </c>
      <c r="CW29" s="72" t="s">
        <v>126</v>
      </c>
      <c r="CX29" s="72">
        <v>181.43421666666666</v>
      </c>
      <c r="CY29" s="72">
        <v>178.14911666666663</v>
      </c>
      <c r="CZ29" s="72">
        <v>179.79166666666666</v>
      </c>
      <c r="DG29" s="72" t="s">
        <v>126</v>
      </c>
      <c r="DH29" s="72">
        <v>185.37279999999998</v>
      </c>
      <c r="DI29" s="72">
        <v>181.57018333333335</v>
      </c>
      <c r="DJ29" s="72">
        <v>183.47149166666668</v>
      </c>
      <c r="DQ29" s="72" t="s">
        <v>126</v>
      </c>
      <c r="DR29" s="72">
        <v>189.0307</v>
      </c>
      <c r="DS29" s="72">
        <v>188.34209999999999</v>
      </c>
      <c r="DT29" s="72">
        <v>188.68639999999996</v>
      </c>
      <c r="EA29" s="72" t="s">
        <v>126</v>
      </c>
      <c r="EB29" s="72">
        <v>190.36404999999999</v>
      </c>
      <c r="EC29" s="72">
        <v>188.67105000000001</v>
      </c>
      <c r="ED29" s="72">
        <v>189.51755</v>
      </c>
      <c r="EK29" s="72" t="s">
        <v>126</v>
      </c>
      <c r="EL29" s="72">
        <v>191.54385000000002</v>
      </c>
      <c r="EM29" s="72">
        <v>190.19299999999998</v>
      </c>
      <c r="EN29" s="72">
        <v>190.86842499999997</v>
      </c>
      <c r="EU29" s="72" t="s">
        <v>126</v>
      </c>
      <c r="EV29" s="72">
        <v>192.48685</v>
      </c>
      <c r="EW29" s="72">
        <v>190.45614999999998</v>
      </c>
      <c r="EX29" s="72">
        <v>191.47150000000002</v>
      </c>
      <c r="FE29" s="72" t="s">
        <v>126</v>
      </c>
      <c r="FF29" s="72">
        <v>192.82891666666669</v>
      </c>
      <c r="FG29" s="72">
        <v>190.73246666666668</v>
      </c>
      <c r="FH29" s="72">
        <v>191.78069166666668</v>
      </c>
      <c r="FO29" s="72" t="s">
        <v>126</v>
      </c>
      <c r="FP29" s="72">
        <v>194.15351666666666</v>
      </c>
      <c r="FQ29" s="72">
        <v>191.74998333333335</v>
      </c>
      <c r="FR29" s="72">
        <v>192.95174999999998</v>
      </c>
      <c r="FY29" s="72" t="s">
        <v>126</v>
      </c>
      <c r="FZ29" s="72">
        <v>196.92103333333333</v>
      </c>
      <c r="GA29" s="72">
        <v>196.53509999999997</v>
      </c>
      <c r="GB29" s="72">
        <v>196.72806666666668</v>
      </c>
      <c r="GI29" s="72" t="s">
        <v>126</v>
      </c>
      <c r="GJ29" s="72">
        <v>197.32454999999996</v>
      </c>
      <c r="GK29" s="72">
        <v>195.85528333333335</v>
      </c>
      <c r="GL29" s="72">
        <v>196.58991666666668</v>
      </c>
      <c r="GS29" s="72" t="s">
        <v>126</v>
      </c>
      <c r="GT29" s="72">
        <v>198.05263333333332</v>
      </c>
      <c r="GU29" s="72">
        <v>197.02633333333333</v>
      </c>
      <c r="GV29" s="72">
        <v>197.53948333333335</v>
      </c>
      <c r="HC29" s="72" t="s">
        <v>126</v>
      </c>
      <c r="HD29" s="72">
        <v>198.51315</v>
      </c>
      <c r="HE29" s="72">
        <v>197.15791666666667</v>
      </c>
      <c r="HF29" s="72">
        <v>197.83553333333336</v>
      </c>
      <c r="HM29" s="72" t="s">
        <v>126</v>
      </c>
      <c r="HN29" s="72">
        <v>198.70613333333333</v>
      </c>
      <c r="HO29" s="72">
        <v>197.60528333333335</v>
      </c>
      <c r="HP29" s="72">
        <v>198.15570833333334</v>
      </c>
    </row>
    <row r="30" spans="1:224" x14ac:dyDescent="0.25">
      <c r="K30" s="72" t="s">
        <v>127</v>
      </c>
      <c r="L30" s="72">
        <v>12.970780914999986</v>
      </c>
      <c r="M30" s="72">
        <v>28.709965374666673</v>
      </c>
      <c r="N30" s="72">
        <v>35.605739889924244</v>
      </c>
      <c r="U30" s="72" t="s">
        <v>127</v>
      </c>
      <c r="V30" s="72">
        <v>16.510524802999988</v>
      </c>
      <c r="W30" s="72">
        <v>20.054775005666695</v>
      </c>
      <c r="X30" s="72">
        <v>31.164714531515155</v>
      </c>
      <c r="AE30" s="72" t="s">
        <v>127</v>
      </c>
      <c r="AF30" s="72">
        <v>10.022414276000001</v>
      </c>
      <c r="AG30" s="72">
        <v>15.871778061666664</v>
      </c>
      <c r="AH30" s="72">
        <v>29.358780553560607</v>
      </c>
      <c r="AO30" s="72" t="s">
        <v>127</v>
      </c>
      <c r="AP30" s="72">
        <v>5.2004975630000008</v>
      </c>
      <c r="AQ30" s="72">
        <v>14.545333574666667</v>
      </c>
      <c r="AR30" s="72">
        <v>17.992370971742432</v>
      </c>
      <c r="AY30" s="72" t="s">
        <v>127</v>
      </c>
      <c r="AZ30" s="72">
        <v>12.964306482666647</v>
      </c>
      <c r="BA30" s="72">
        <v>15.718907701666637</v>
      </c>
      <c r="BB30" s="72">
        <v>25.303037671742377</v>
      </c>
      <c r="BI30" s="72" t="s">
        <v>127</v>
      </c>
      <c r="BJ30" s="72">
        <v>12.275454793666684</v>
      </c>
      <c r="BK30" s="72">
        <v>18.088917009666677</v>
      </c>
      <c r="BL30" s="72">
        <v>17.193294007878794</v>
      </c>
      <c r="BS30" s="72" t="s">
        <v>127</v>
      </c>
      <c r="BT30" s="72">
        <v>3.8580819946666325</v>
      </c>
      <c r="BU30" s="72">
        <v>12.722157230666623</v>
      </c>
      <c r="BV30" s="72">
        <v>11.150727684545407</v>
      </c>
      <c r="CC30" s="72" t="s">
        <v>127</v>
      </c>
      <c r="CD30" s="72">
        <v>1.3243205176666737</v>
      </c>
      <c r="CE30" s="72">
        <v>10.719547553666665</v>
      </c>
      <c r="CF30" s="72">
        <v>8.3318148251515147</v>
      </c>
      <c r="CM30" s="72" t="s">
        <v>127</v>
      </c>
      <c r="CN30" s="72">
        <v>1.8029073510000124</v>
      </c>
      <c r="CO30" s="72">
        <v>9.4120958550000307</v>
      </c>
      <c r="CP30" s="72">
        <v>8.2487871327272995</v>
      </c>
      <c r="CW30" s="72" t="s">
        <v>127</v>
      </c>
      <c r="CX30" s="72">
        <v>0.72622767366666952</v>
      </c>
      <c r="CY30" s="72">
        <v>8.7576558456666387</v>
      </c>
      <c r="CZ30" s="72">
        <v>7.2540966933333317</v>
      </c>
      <c r="DG30" s="72" t="s">
        <v>127</v>
      </c>
      <c r="DH30" s="72">
        <v>2.4743231960000123</v>
      </c>
      <c r="DI30" s="72">
        <v>5.8541867776666887</v>
      </c>
      <c r="DJ30" s="72">
        <v>7.7292936735606101</v>
      </c>
      <c r="DQ30" s="72" t="s">
        <v>127</v>
      </c>
      <c r="DR30" s="72">
        <v>5.5537061880000094</v>
      </c>
      <c r="DS30" s="72">
        <v>3.7136297520000179</v>
      </c>
      <c r="DT30" s="72">
        <v>4.3417445072727432</v>
      </c>
      <c r="EA30" s="72" t="s">
        <v>127</v>
      </c>
      <c r="EB30" s="72">
        <v>1.947241063000011</v>
      </c>
      <c r="EC30" s="72">
        <v>3.6477683950000284</v>
      </c>
      <c r="ED30" s="72">
        <v>3.3248903900000202</v>
      </c>
      <c r="EK30" s="72" t="s">
        <v>127</v>
      </c>
      <c r="EL30" s="72">
        <v>1.6345136669999949</v>
      </c>
      <c r="EM30" s="72">
        <v>1.877182807999997</v>
      </c>
      <c r="EN30" s="72">
        <v>2.0938972311363631</v>
      </c>
      <c r="EU30" s="72" t="s">
        <v>127</v>
      </c>
      <c r="EV30" s="72">
        <v>1.9785320510000055</v>
      </c>
      <c r="EW30" s="72">
        <v>2.5187484030000058</v>
      </c>
      <c r="EX30" s="72">
        <v>3.168875430909091</v>
      </c>
      <c r="FE30" s="72" t="s">
        <v>127</v>
      </c>
      <c r="FF30" s="72">
        <v>1.6594961496666634</v>
      </c>
      <c r="FG30" s="72">
        <v>3.0663508226666822</v>
      </c>
      <c r="FH30" s="72">
        <v>3.3467766062878894</v>
      </c>
      <c r="FO30" s="72" t="s">
        <v>127</v>
      </c>
      <c r="FP30" s="72">
        <v>2.5414431496666672</v>
      </c>
      <c r="FQ30" s="72">
        <v>1.3719728816666756</v>
      </c>
      <c r="FR30" s="72">
        <v>3.3543634190909191</v>
      </c>
      <c r="FY30" s="72" t="s">
        <v>127</v>
      </c>
      <c r="FZ30" s="72">
        <v>3.7426165106666809</v>
      </c>
      <c r="GA30" s="72">
        <v>2.6232383759999922</v>
      </c>
      <c r="GB30" s="72">
        <v>2.9341916406060631</v>
      </c>
      <c r="GI30" s="72" t="s">
        <v>127</v>
      </c>
      <c r="GJ30" s="72">
        <v>2.2458384309999992</v>
      </c>
      <c r="GK30" s="72">
        <v>2.5555584776666587</v>
      </c>
      <c r="GL30" s="72">
        <v>2.7712016506060553</v>
      </c>
      <c r="GS30" s="72" t="s">
        <v>127</v>
      </c>
      <c r="GT30" s="72">
        <v>1.911366870666668</v>
      </c>
      <c r="GU30" s="72">
        <v>1.5113668706666803</v>
      </c>
      <c r="GV30" s="72">
        <v>1.8430494342424317</v>
      </c>
      <c r="HC30" s="72" t="s">
        <v>127</v>
      </c>
      <c r="HD30" s="72">
        <v>2.4767142669999833</v>
      </c>
      <c r="HE30" s="72">
        <v>1.7778543496666639</v>
      </c>
      <c r="HF30" s="72">
        <v>2.4348013860605948</v>
      </c>
      <c r="HM30" s="72" t="s">
        <v>127</v>
      </c>
      <c r="HN30" s="72">
        <v>1.8524924666666631</v>
      </c>
      <c r="HO30" s="72">
        <v>1.9149647096666556</v>
      </c>
      <c r="HP30" s="72">
        <v>2.0429907317424196</v>
      </c>
    </row>
    <row r="31" spans="1:224" x14ac:dyDescent="0.25">
      <c r="A31" t="s">
        <v>122</v>
      </c>
      <c r="B31" t="s">
        <v>117</v>
      </c>
      <c r="C31" t="s">
        <v>118</v>
      </c>
      <c r="D31" t="s">
        <v>123</v>
      </c>
      <c r="K31" s="72"/>
      <c r="L31" s="72"/>
      <c r="M31" s="72"/>
      <c r="N31" s="72"/>
      <c r="U31" s="72"/>
      <c r="V31" s="72"/>
      <c r="W31" s="72"/>
      <c r="X31" s="72"/>
      <c r="AE31" s="72"/>
      <c r="AF31" s="72"/>
      <c r="AG31" s="72"/>
      <c r="AH31" s="72"/>
      <c r="AO31" s="72"/>
      <c r="AP31" s="72"/>
      <c r="AQ31" s="72"/>
      <c r="AR31" s="72"/>
      <c r="AY31" s="72"/>
      <c r="AZ31" s="72"/>
      <c r="BA31" s="72"/>
      <c r="BB31" s="72"/>
      <c r="BI31" s="72"/>
      <c r="BJ31" s="72"/>
      <c r="BK31" s="72"/>
      <c r="BL31" s="72"/>
      <c r="BS31" s="72"/>
      <c r="BT31" s="72"/>
      <c r="BU31" s="72"/>
      <c r="BV31" s="72"/>
      <c r="CC31" s="72"/>
      <c r="CD31" s="72"/>
      <c r="CE31" s="72"/>
      <c r="CF31" s="72"/>
      <c r="CM31" s="72"/>
      <c r="CN31" s="72"/>
      <c r="CO31" s="72"/>
      <c r="CP31" s="72"/>
      <c r="CW31" s="72"/>
      <c r="CX31" s="72"/>
      <c r="CY31" s="72"/>
      <c r="CZ31" s="72"/>
      <c r="DG31" s="72"/>
      <c r="DH31" s="72"/>
      <c r="DI31" s="72"/>
      <c r="DJ31" s="72"/>
      <c r="DQ31" s="72"/>
      <c r="DR31" s="72"/>
      <c r="DS31" s="72"/>
      <c r="DT31" s="72"/>
      <c r="EA31" s="72"/>
      <c r="EB31" s="72"/>
      <c r="EC31" s="72"/>
      <c r="ED31" s="72"/>
      <c r="EK31" s="72"/>
      <c r="EL31" s="72"/>
      <c r="EM31" s="72"/>
      <c r="EN31" s="72"/>
      <c r="EU31" s="72"/>
      <c r="EV31" s="72"/>
      <c r="EW31" s="72"/>
      <c r="EX31" s="72"/>
      <c r="FE31" s="72"/>
      <c r="FF31" s="72"/>
      <c r="FG31" s="72"/>
      <c r="FH31" s="72"/>
      <c r="FO31" s="72"/>
      <c r="FP31" s="72"/>
      <c r="FQ31" s="72"/>
      <c r="FR31" s="72"/>
      <c r="FY31" s="72"/>
      <c r="FZ31" s="72"/>
      <c r="GA31" s="72"/>
      <c r="GB31" s="72"/>
      <c r="GI31" s="72"/>
      <c r="GJ31" s="72"/>
      <c r="GK31" s="72"/>
      <c r="GL31" s="72"/>
      <c r="GS31" s="72"/>
      <c r="GT31" s="72"/>
      <c r="GU31" s="72"/>
      <c r="GV31" s="72"/>
      <c r="HC31" s="72"/>
      <c r="HD31" s="72"/>
      <c r="HE31" s="72"/>
      <c r="HF31" s="72"/>
      <c r="HM31" s="72"/>
      <c r="HN31" s="72"/>
      <c r="HO31" s="72"/>
      <c r="HP31" s="72"/>
    </row>
    <row r="32" spans="1:224" ht="15.75" thickBot="1" x14ac:dyDescent="0.3">
      <c r="A32" s="73" t="s">
        <v>120</v>
      </c>
      <c r="B32" s="73"/>
      <c r="C32" s="73"/>
      <c r="D32" s="73"/>
      <c r="K32" s="73" t="s">
        <v>123</v>
      </c>
      <c r="L32" s="73"/>
      <c r="M32" s="73"/>
      <c r="N32" s="73"/>
      <c r="U32" s="73" t="s">
        <v>123</v>
      </c>
      <c r="V32" s="73"/>
      <c r="W32" s="73"/>
      <c r="X32" s="73"/>
      <c r="AE32" s="73" t="s">
        <v>123</v>
      </c>
      <c r="AF32" s="73"/>
      <c r="AG32" s="73"/>
      <c r="AH32" s="73"/>
      <c r="AO32" s="73" t="s">
        <v>123</v>
      </c>
      <c r="AP32" s="73"/>
      <c r="AQ32" s="73"/>
      <c r="AR32" s="73"/>
      <c r="AY32" s="73" t="s">
        <v>123</v>
      </c>
      <c r="AZ32" s="73"/>
      <c r="BA32" s="73"/>
      <c r="BB32" s="73"/>
      <c r="BI32" s="73" t="s">
        <v>123</v>
      </c>
      <c r="BJ32" s="73"/>
      <c r="BK32" s="73"/>
      <c r="BL32" s="73"/>
      <c r="BS32" s="73" t="s">
        <v>123</v>
      </c>
      <c r="BT32" s="73"/>
      <c r="BU32" s="73"/>
      <c r="BV32" s="73"/>
      <c r="CC32" s="73" t="s">
        <v>123</v>
      </c>
      <c r="CD32" s="73"/>
      <c r="CE32" s="73"/>
      <c r="CF32" s="73"/>
      <c r="CM32" s="73" t="s">
        <v>123</v>
      </c>
      <c r="CN32" s="73"/>
      <c r="CO32" s="73"/>
      <c r="CP32" s="73"/>
      <c r="CW32" s="73" t="s">
        <v>123</v>
      </c>
      <c r="CX32" s="73"/>
      <c r="CY32" s="73"/>
      <c r="CZ32" s="73"/>
      <c r="DG32" s="73" t="s">
        <v>123</v>
      </c>
      <c r="DH32" s="73"/>
      <c r="DI32" s="73"/>
      <c r="DJ32" s="73"/>
      <c r="DQ32" s="73" t="s">
        <v>123</v>
      </c>
      <c r="DR32" s="73"/>
      <c r="DS32" s="73"/>
      <c r="DT32" s="73"/>
      <c r="EA32" s="73" t="s">
        <v>123</v>
      </c>
      <c r="EB32" s="73"/>
      <c r="EC32" s="73"/>
      <c r="ED32" s="73"/>
      <c r="EK32" s="73" t="s">
        <v>123</v>
      </c>
      <c r="EL32" s="73"/>
      <c r="EM32" s="73"/>
      <c r="EN32" s="73"/>
      <c r="EU32" s="73" t="s">
        <v>123</v>
      </c>
      <c r="EV32" s="73"/>
      <c r="EW32" s="73"/>
      <c r="EX32" s="73"/>
      <c r="FE32" s="73" t="s">
        <v>123</v>
      </c>
      <c r="FF32" s="73"/>
      <c r="FG32" s="73"/>
      <c r="FH32" s="73"/>
      <c r="FO32" s="73" t="s">
        <v>123</v>
      </c>
      <c r="FP32" s="73"/>
      <c r="FQ32" s="73"/>
      <c r="FR32" s="73"/>
      <c r="FY32" s="73" t="s">
        <v>123</v>
      </c>
      <c r="FZ32" s="73"/>
      <c r="GA32" s="73"/>
      <c r="GB32" s="73"/>
      <c r="GI32" s="73" t="s">
        <v>123</v>
      </c>
      <c r="GJ32" s="73"/>
      <c r="GK32" s="73"/>
      <c r="GL32" s="73"/>
      <c r="GS32" s="73" t="s">
        <v>123</v>
      </c>
      <c r="GT32" s="73"/>
      <c r="GU32" s="73"/>
      <c r="GV32" s="73"/>
      <c r="HC32" s="73" t="s">
        <v>123</v>
      </c>
      <c r="HD32" s="73"/>
      <c r="HE32" s="73"/>
      <c r="HF32" s="73"/>
      <c r="HM32" s="73" t="s">
        <v>123</v>
      </c>
      <c r="HN32" s="73"/>
      <c r="HO32" s="73"/>
      <c r="HP32" s="73"/>
    </row>
    <row r="33" spans="1:227" x14ac:dyDescent="0.25">
      <c r="A33" s="72" t="s">
        <v>124</v>
      </c>
      <c r="B33" s="72">
        <v>12</v>
      </c>
      <c r="C33" s="72">
        <v>12</v>
      </c>
      <c r="D33" s="72">
        <v>24</v>
      </c>
      <c r="K33" s="72" t="s">
        <v>124</v>
      </c>
      <c r="L33" s="72">
        <v>12</v>
      </c>
      <c r="M33" s="72">
        <v>12</v>
      </c>
      <c r="N33" s="72"/>
      <c r="U33" s="72" t="s">
        <v>124</v>
      </c>
      <c r="V33" s="72">
        <v>12</v>
      </c>
      <c r="W33" s="72">
        <v>12</v>
      </c>
      <c r="X33" s="72"/>
      <c r="AE33" s="72" t="s">
        <v>124</v>
      </c>
      <c r="AF33" s="72">
        <v>12</v>
      </c>
      <c r="AG33" s="72">
        <v>12</v>
      </c>
      <c r="AH33" s="72"/>
      <c r="AO33" s="72" t="s">
        <v>124</v>
      </c>
      <c r="AP33" s="72">
        <v>12</v>
      </c>
      <c r="AQ33" s="72">
        <v>12</v>
      </c>
      <c r="AR33" s="72"/>
      <c r="AY33" s="72" t="s">
        <v>124</v>
      </c>
      <c r="AZ33" s="72">
        <v>12</v>
      </c>
      <c r="BA33" s="72">
        <v>12</v>
      </c>
      <c r="BB33" s="72"/>
      <c r="BI33" s="72" t="s">
        <v>124</v>
      </c>
      <c r="BJ33" s="72">
        <v>12</v>
      </c>
      <c r="BK33" s="72">
        <v>12</v>
      </c>
      <c r="BL33" s="72"/>
      <c r="BS33" s="72" t="s">
        <v>124</v>
      </c>
      <c r="BT33" s="72">
        <v>12</v>
      </c>
      <c r="BU33" s="72">
        <v>12</v>
      </c>
      <c r="BV33" s="72"/>
      <c r="CC33" s="72" t="s">
        <v>124</v>
      </c>
      <c r="CD33" s="72">
        <v>12</v>
      </c>
      <c r="CE33" s="72">
        <v>12</v>
      </c>
      <c r="CF33" s="72"/>
      <c r="CM33" s="72" t="s">
        <v>124</v>
      </c>
      <c r="CN33" s="72">
        <v>12</v>
      </c>
      <c r="CO33" s="72">
        <v>12</v>
      </c>
      <c r="CP33" s="72"/>
      <c r="CW33" s="72" t="s">
        <v>124</v>
      </c>
      <c r="CX33" s="72">
        <v>12</v>
      </c>
      <c r="CY33" s="72">
        <v>12</v>
      </c>
      <c r="CZ33" s="72"/>
      <c r="DG33" s="72" t="s">
        <v>124</v>
      </c>
      <c r="DH33" s="72">
        <v>12</v>
      </c>
      <c r="DI33" s="72">
        <v>12</v>
      </c>
      <c r="DJ33" s="72"/>
      <c r="DQ33" s="72" t="s">
        <v>124</v>
      </c>
      <c r="DR33" s="72">
        <v>12</v>
      </c>
      <c r="DS33" s="72">
        <v>12</v>
      </c>
      <c r="DT33" s="72"/>
      <c r="EA33" s="72" t="s">
        <v>124</v>
      </c>
      <c r="EB33" s="72">
        <v>12</v>
      </c>
      <c r="EC33" s="72">
        <v>12</v>
      </c>
      <c r="ED33" s="72"/>
      <c r="EK33" s="72" t="s">
        <v>124</v>
      </c>
      <c r="EL33" s="72">
        <v>12</v>
      </c>
      <c r="EM33" s="72">
        <v>12</v>
      </c>
      <c r="EN33" s="72"/>
      <c r="EU33" s="72" t="s">
        <v>124</v>
      </c>
      <c r="EV33" s="72">
        <v>12</v>
      </c>
      <c r="EW33" s="72">
        <v>12</v>
      </c>
      <c r="EX33" s="72"/>
      <c r="FE33" s="72" t="s">
        <v>124</v>
      </c>
      <c r="FF33" s="72">
        <v>12</v>
      </c>
      <c r="FG33" s="72">
        <v>12</v>
      </c>
      <c r="FH33" s="72"/>
      <c r="FO33" s="72" t="s">
        <v>124</v>
      </c>
      <c r="FP33" s="72">
        <v>12</v>
      </c>
      <c r="FQ33" s="72">
        <v>12</v>
      </c>
      <c r="FR33" s="72"/>
      <c r="FY33" s="72" t="s">
        <v>124</v>
      </c>
      <c r="FZ33" s="72">
        <v>12</v>
      </c>
      <c r="GA33" s="72">
        <v>12</v>
      </c>
      <c r="GB33" s="72"/>
      <c r="GI33" s="72" t="s">
        <v>124</v>
      </c>
      <c r="GJ33" s="72">
        <v>12</v>
      </c>
      <c r="GK33" s="72">
        <v>12</v>
      </c>
      <c r="GL33" s="72"/>
      <c r="GS33" s="72" t="s">
        <v>124</v>
      </c>
      <c r="GT33" s="72">
        <v>12</v>
      </c>
      <c r="GU33" s="72">
        <v>12</v>
      </c>
      <c r="GV33" s="72"/>
      <c r="HC33" s="72" t="s">
        <v>124</v>
      </c>
      <c r="HD33" s="72">
        <v>12</v>
      </c>
      <c r="HE33" s="72">
        <v>12</v>
      </c>
      <c r="HF33" s="72"/>
      <c r="HM33" s="72" t="s">
        <v>124</v>
      </c>
      <c r="HN33" s="72">
        <v>12</v>
      </c>
      <c r="HO33" s="72">
        <v>12</v>
      </c>
      <c r="HP33" s="72"/>
    </row>
    <row r="34" spans="1:227" x14ac:dyDescent="0.25">
      <c r="A34" s="72" t="s">
        <v>125</v>
      </c>
      <c r="B34" s="72">
        <v>800.28929999999991</v>
      </c>
      <c r="C34" s="72">
        <v>668.97370000000001</v>
      </c>
      <c r="D34" s="72">
        <v>1469.2629999999999</v>
      </c>
      <c r="K34" s="72" t="s">
        <v>125</v>
      </c>
      <c r="L34" s="72">
        <v>900.57910000000004</v>
      </c>
      <c r="M34" s="72">
        <v>791.15809999999999</v>
      </c>
      <c r="N34" s="72"/>
      <c r="U34" s="72" t="s">
        <v>125</v>
      </c>
      <c r="V34" s="72">
        <v>973.78960000000006</v>
      </c>
      <c r="W34" s="72">
        <v>876.73689999999999</v>
      </c>
      <c r="X34" s="72"/>
      <c r="AE34" s="72" t="s">
        <v>125</v>
      </c>
      <c r="AF34" s="72">
        <v>1081.7105000000001</v>
      </c>
      <c r="AG34" s="72">
        <v>977.44729999999993</v>
      </c>
      <c r="AH34" s="72"/>
      <c r="AO34" s="72" t="s">
        <v>125</v>
      </c>
      <c r="AP34" s="72">
        <v>1232.5525</v>
      </c>
      <c r="AQ34" s="72">
        <v>1153.1841999999999</v>
      </c>
      <c r="AR34" s="72"/>
      <c r="AY34" s="72" t="s">
        <v>125</v>
      </c>
      <c r="AZ34" s="72">
        <v>1492.9474</v>
      </c>
      <c r="BA34" s="72">
        <v>1405.1313999999998</v>
      </c>
      <c r="BB34" s="72"/>
      <c r="BI34" s="72" t="s">
        <v>125</v>
      </c>
      <c r="BJ34" s="72">
        <v>1828.0263</v>
      </c>
      <c r="BK34" s="72">
        <v>1778.2631000000001</v>
      </c>
      <c r="BL34" s="72"/>
      <c r="BS34" s="72" t="s">
        <v>125</v>
      </c>
      <c r="BT34" s="72">
        <v>1969.3422</v>
      </c>
      <c r="BU34" s="72">
        <v>1920.1578000000002</v>
      </c>
      <c r="BV34" s="72"/>
      <c r="CC34" s="72" t="s">
        <v>125</v>
      </c>
      <c r="CD34" s="72">
        <v>2082.2106000000003</v>
      </c>
      <c r="CE34" s="72">
        <v>2036.6317000000001</v>
      </c>
      <c r="CF34" s="72"/>
      <c r="CM34" s="72" t="s">
        <v>125</v>
      </c>
      <c r="CN34" s="72">
        <v>2146.5524999999998</v>
      </c>
      <c r="CO34" s="72">
        <v>2098.7633000000001</v>
      </c>
      <c r="CP34" s="72"/>
      <c r="CW34" s="72" t="s">
        <v>125</v>
      </c>
      <c r="CX34" s="72">
        <v>2180.1315</v>
      </c>
      <c r="CY34" s="72">
        <v>2135.9735999999998</v>
      </c>
      <c r="CZ34" s="72"/>
      <c r="DG34" s="72" t="s">
        <v>125</v>
      </c>
      <c r="DH34" s="72">
        <v>2226.5263</v>
      </c>
      <c r="DI34" s="72">
        <v>2178.0790000000002</v>
      </c>
      <c r="DJ34" s="72"/>
      <c r="DQ34" s="72" t="s">
        <v>125</v>
      </c>
      <c r="DR34" s="72">
        <v>2268.5264999999999</v>
      </c>
      <c r="DS34" s="72">
        <v>2258.2893999999997</v>
      </c>
      <c r="DT34" s="72"/>
      <c r="EA34" s="72" t="s">
        <v>125</v>
      </c>
      <c r="EB34" s="72">
        <v>2284.1844000000001</v>
      </c>
      <c r="EC34" s="72">
        <v>2263.4737</v>
      </c>
      <c r="ED34" s="72"/>
      <c r="EK34" s="72" t="s">
        <v>125</v>
      </c>
      <c r="EL34" s="72">
        <v>2298.5526</v>
      </c>
      <c r="EM34" s="72">
        <v>2279.3948999999998</v>
      </c>
      <c r="EN34" s="72"/>
      <c r="EU34" s="72" t="s">
        <v>125</v>
      </c>
      <c r="EV34" s="72">
        <v>2309.5527000000002</v>
      </c>
      <c r="EW34" s="72">
        <v>2283.6053000000002</v>
      </c>
      <c r="EX34" s="72"/>
      <c r="FE34" s="72" t="s">
        <v>125</v>
      </c>
      <c r="FF34" s="72">
        <v>2312.5524999999998</v>
      </c>
      <c r="FG34" s="72">
        <v>2287.3948</v>
      </c>
      <c r="FH34" s="72"/>
      <c r="FO34" s="72" t="s">
        <v>125</v>
      </c>
      <c r="FP34" s="72">
        <v>2329.2894000000001</v>
      </c>
      <c r="FQ34" s="72">
        <v>2298.5524</v>
      </c>
      <c r="FR34" s="72"/>
      <c r="FY34" s="72" t="s">
        <v>125</v>
      </c>
      <c r="FZ34" s="72">
        <v>2361.7368000000001</v>
      </c>
      <c r="GA34" s="72">
        <v>2355.5263999999997</v>
      </c>
      <c r="GB34" s="72"/>
      <c r="GI34" s="72" t="s">
        <v>125</v>
      </c>
      <c r="GJ34" s="72">
        <v>2365.4472999999998</v>
      </c>
      <c r="GK34" s="72">
        <v>2349.0790000000002</v>
      </c>
      <c r="GL34" s="72"/>
      <c r="GS34" s="72" t="s">
        <v>125</v>
      </c>
      <c r="GT34" s="72">
        <v>2376.1579999999999</v>
      </c>
      <c r="GU34" s="72">
        <v>2361.5790999999999</v>
      </c>
      <c r="GV34" s="72"/>
      <c r="HC34" s="72" t="s">
        <v>125</v>
      </c>
      <c r="HD34" s="72">
        <v>2381.7631999999999</v>
      </c>
      <c r="HE34" s="72">
        <v>2363.0790999999999</v>
      </c>
      <c r="HF34" s="72"/>
      <c r="HM34" s="72" t="s">
        <v>125</v>
      </c>
      <c r="HN34" s="72">
        <v>2384.7105000000001</v>
      </c>
      <c r="HO34" s="72">
        <v>2368.7897000000003</v>
      </c>
      <c r="HP34" s="72"/>
    </row>
    <row r="35" spans="1:227" x14ac:dyDescent="0.25">
      <c r="A35" s="72" t="s">
        <v>126</v>
      </c>
      <c r="B35" s="72">
        <v>66.690774999999988</v>
      </c>
      <c r="C35" s="72">
        <v>55.747808333333332</v>
      </c>
      <c r="D35" s="72">
        <v>61.219291666666663</v>
      </c>
      <c r="K35" s="72" t="s">
        <v>126</v>
      </c>
      <c r="L35" s="72">
        <v>75.048258333333351</v>
      </c>
      <c r="M35" s="72">
        <v>65.929841666666661</v>
      </c>
      <c r="N35" s="72"/>
      <c r="U35" s="72" t="s">
        <v>126</v>
      </c>
      <c r="V35" s="72">
        <v>81.149133333333339</v>
      </c>
      <c r="W35" s="72">
        <v>73.061408333333333</v>
      </c>
      <c r="X35" s="72"/>
      <c r="AE35" s="72" t="s">
        <v>126</v>
      </c>
      <c r="AF35" s="72">
        <v>90.142541666666673</v>
      </c>
      <c r="AG35" s="72">
        <v>81.453941666666665</v>
      </c>
      <c r="AH35" s="72"/>
      <c r="AO35" s="72" t="s">
        <v>126</v>
      </c>
      <c r="AP35" s="72">
        <v>102.71270833333334</v>
      </c>
      <c r="AQ35" s="72">
        <v>96.098683333333341</v>
      </c>
      <c r="AR35" s="72"/>
      <c r="AY35" s="72" t="s">
        <v>126</v>
      </c>
      <c r="AZ35" s="72">
        <v>124.41228333333333</v>
      </c>
      <c r="BA35" s="72">
        <v>117.09428333333334</v>
      </c>
      <c r="BB35" s="72"/>
      <c r="BI35" s="72" t="s">
        <v>126</v>
      </c>
      <c r="BJ35" s="72">
        <v>152.33552499999999</v>
      </c>
      <c r="BK35" s="72">
        <v>148.18859166666667</v>
      </c>
      <c r="BL35" s="72"/>
      <c r="BS35" s="72" t="s">
        <v>126</v>
      </c>
      <c r="BT35" s="72">
        <v>164.11185</v>
      </c>
      <c r="BU35" s="72">
        <v>160.01315</v>
      </c>
      <c r="BV35" s="72"/>
      <c r="CC35" s="72" t="s">
        <v>126</v>
      </c>
      <c r="CD35" s="72">
        <v>173.51755</v>
      </c>
      <c r="CE35" s="72">
        <v>169.71930833333334</v>
      </c>
      <c r="CF35" s="72"/>
      <c r="CM35" s="72" t="s">
        <v>126</v>
      </c>
      <c r="CN35" s="72">
        <v>178.87937499999998</v>
      </c>
      <c r="CO35" s="72">
        <v>174.89694166666666</v>
      </c>
      <c r="CP35" s="72"/>
      <c r="CW35" s="72" t="s">
        <v>126</v>
      </c>
      <c r="CX35" s="72">
        <v>181.67762500000001</v>
      </c>
      <c r="CY35" s="72">
        <v>177.99780000000001</v>
      </c>
      <c r="CZ35" s="72"/>
      <c r="DG35" s="72" t="s">
        <v>126</v>
      </c>
      <c r="DH35" s="72">
        <v>185.54385833333333</v>
      </c>
      <c r="DI35" s="72">
        <v>181.50658333333334</v>
      </c>
      <c r="DJ35" s="72"/>
      <c r="DQ35" s="72" t="s">
        <v>126</v>
      </c>
      <c r="DR35" s="72">
        <v>189.04387499999999</v>
      </c>
      <c r="DS35" s="72">
        <v>188.19078333333331</v>
      </c>
      <c r="DT35" s="72"/>
      <c r="EA35" s="72" t="s">
        <v>126</v>
      </c>
      <c r="EB35" s="72">
        <v>190.34870000000001</v>
      </c>
      <c r="EC35" s="72">
        <v>188.62280833333332</v>
      </c>
      <c r="ED35" s="72"/>
      <c r="EK35" s="72" t="s">
        <v>126</v>
      </c>
      <c r="EL35" s="72">
        <v>191.54605000000001</v>
      </c>
      <c r="EM35" s="72">
        <v>189.94957499999998</v>
      </c>
      <c r="EN35" s="72"/>
      <c r="EU35" s="72" t="s">
        <v>126</v>
      </c>
      <c r="EV35" s="72">
        <v>192.46272500000001</v>
      </c>
      <c r="EW35" s="72">
        <v>190.30044166666667</v>
      </c>
      <c r="EX35" s="72"/>
      <c r="FE35" s="72" t="s">
        <v>126</v>
      </c>
      <c r="FF35" s="72">
        <v>192.71270833333332</v>
      </c>
      <c r="FG35" s="72">
        <v>190.61623333333338</v>
      </c>
      <c r="FH35" s="72"/>
      <c r="FO35" s="72" t="s">
        <v>126</v>
      </c>
      <c r="FP35" s="72">
        <v>194.10745</v>
      </c>
      <c r="FQ35" s="72">
        <v>191.54603333333333</v>
      </c>
      <c r="FR35" s="72"/>
      <c r="FY35" s="72" t="s">
        <v>126</v>
      </c>
      <c r="FZ35" s="72">
        <v>196.81139999999996</v>
      </c>
      <c r="GA35" s="72">
        <v>196.29386666666667</v>
      </c>
      <c r="GB35" s="72"/>
      <c r="GI35" s="72" t="s">
        <v>126</v>
      </c>
      <c r="GJ35" s="72">
        <v>197.12060833333331</v>
      </c>
      <c r="GK35" s="72">
        <v>195.75658333333331</v>
      </c>
      <c r="GL35" s="72"/>
      <c r="GS35" s="72" t="s">
        <v>126</v>
      </c>
      <c r="GT35" s="72">
        <v>198.01316666666665</v>
      </c>
      <c r="GU35" s="72">
        <v>196.79825833333337</v>
      </c>
      <c r="GV35" s="72"/>
      <c r="HC35" s="72" t="s">
        <v>126</v>
      </c>
      <c r="HD35" s="72">
        <v>198.48026666666667</v>
      </c>
      <c r="HE35" s="72">
        <v>196.92325833333334</v>
      </c>
      <c r="HF35" s="72"/>
      <c r="HM35" s="72" t="s">
        <v>126</v>
      </c>
      <c r="HN35" s="72">
        <v>198.725875</v>
      </c>
      <c r="HO35" s="72">
        <v>197.39914166666665</v>
      </c>
      <c r="HP35" s="72"/>
    </row>
    <row r="36" spans="1:227" x14ac:dyDescent="0.25">
      <c r="A36" s="72" t="s">
        <v>127</v>
      </c>
      <c r="B36" s="72">
        <v>25.061312900227282</v>
      </c>
      <c r="C36" s="72">
        <v>45.908154179014673</v>
      </c>
      <c r="D36" s="72">
        <v>65.180663246884137</v>
      </c>
      <c r="K36" s="72" t="s">
        <v>127</v>
      </c>
      <c r="L36" s="72">
        <v>11.886868333560601</v>
      </c>
      <c r="M36" s="72">
        <v>26.930809788106078</v>
      </c>
      <c r="N36" s="72"/>
      <c r="U36" s="72" t="s">
        <v>127</v>
      </c>
      <c r="V36" s="72">
        <v>11.29853983151515</v>
      </c>
      <c r="W36" s="72">
        <v>22.549524755378812</v>
      </c>
      <c r="X36" s="72"/>
      <c r="AE36" s="72" t="s">
        <v>127</v>
      </c>
      <c r="AF36" s="72">
        <v>12.09367551719696</v>
      </c>
      <c r="AG36" s="72">
        <v>14.61914624265151</v>
      </c>
      <c r="AH36" s="72"/>
      <c r="AO36" s="72" t="s">
        <v>127</v>
      </c>
      <c r="AP36" s="72">
        <v>6.7013640335606084</v>
      </c>
      <c r="AQ36" s="72">
        <v>13.408546601515143</v>
      </c>
      <c r="AR36" s="72"/>
      <c r="AY36" s="72" t="s">
        <v>127</v>
      </c>
      <c r="AZ36" s="72">
        <v>14.687635172424239</v>
      </c>
      <c r="BA36" s="72">
        <v>15.022286968787864</v>
      </c>
      <c r="BB36" s="72"/>
      <c r="BI36" s="72" t="s">
        <v>127</v>
      </c>
      <c r="BJ36" s="72">
        <v>10.78755807840912</v>
      </c>
      <c r="BK36" s="72">
        <v>16.353106762651507</v>
      </c>
      <c r="BL36" s="72"/>
      <c r="BS36" s="72" t="s">
        <v>127</v>
      </c>
      <c r="BT36" s="72">
        <v>4.393622500909081</v>
      </c>
      <c r="BU36" s="72">
        <v>11.238687182727261</v>
      </c>
      <c r="BV36" s="72"/>
      <c r="CC36" s="72" t="s">
        <v>127</v>
      </c>
      <c r="CD36" s="72">
        <v>1.5767412081818244</v>
      </c>
      <c r="CE36" s="72">
        <v>9.4183399153787963</v>
      </c>
      <c r="CF36" s="72"/>
      <c r="CM36" s="72" t="s">
        <v>127</v>
      </c>
      <c r="CN36" s="72">
        <v>1.9801275529545554</v>
      </c>
      <c r="CO36" s="72">
        <v>8.1709553626515259</v>
      </c>
      <c r="CP36" s="72"/>
      <c r="CW36" s="72" t="s">
        <v>127</v>
      </c>
      <c r="CX36" s="72">
        <v>1.3259832856818166</v>
      </c>
      <c r="CY36" s="72">
        <v>7.4687619836363499</v>
      </c>
      <c r="CZ36" s="72"/>
      <c r="DG36" s="72" t="s">
        <v>127</v>
      </c>
      <c r="DH36" s="72">
        <v>3.2367486953787914</v>
      </c>
      <c r="DI36" s="72">
        <v>5.3283238360606173</v>
      </c>
      <c r="DJ36" s="72"/>
      <c r="DQ36" s="72" t="s">
        <v>127</v>
      </c>
      <c r="DR36" s="72">
        <v>4.2118878965909126</v>
      </c>
      <c r="DS36" s="72">
        <v>2.9602480869697034</v>
      </c>
      <c r="DT36" s="72"/>
      <c r="EA36" s="72" t="s">
        <v>127</v>
      </c>
      <c r="EB36" s="72">
        <v>1.8229938309090905</v>
      </c>
      <c r="EC36" s="72">
        <v>3.2971468826515267</v>
      </c>
      <c r="ED36" s="72"/>
      <c r="EK36" s="72" t="s">
        <v>127</v>
      </c>
      <c r="EL36" s="72">
        <v>1.6479675027272642</v>
      </c>
      <c r="EM36" s="72">
        <v>1.7383037802272774</v>
      </c>
      <c r="EN36" s="72"/>
      <c r="EU36" s="72" t="s">
        <v>127</v>
      </c>
      <c r="EV36" s="72">
        <v>1.6388964020454502</v>
      </c>
      <c r="EW36" s="72">
        <v>2.4562403117424241</v>
      </c>
      <c r="EX36" s="72"/>
      <c r="FE36" s="72" t="s">
        <v>127</v>
      </c>
      <c r="FF36" s="72">
        <v>1.9670409917424332</v>
      </c>
      <c r="FG36" s="72">
        <v>3.0256438606060603</v>
      </c>
      <c r="FH36" s="72"/>
      <c r="FO36" s="72" t="s">
        <v>127</v>
      </c>
      <c r="FP36" s="72">
        <v>2.684929233636371</v>
      </c>
      <c r="FQ36" s="72">
        <v>1.9582351806060643</v>
      </c>
      <c r="FR36" s="72"/>
      <c r="FY36" s="72" t="s">
        <v>127</v>
      </c>
      <c r="FZ36" s="72">
        <v>2.6814020745454643</v>
      </c>
      <c r="GA36" s="72">
        <v>2.1513697315151536</v>
      </c>
      <c r="GB36" s="72"/>
      <c r="GI36" s="72" t="s">
        <v>127</v>
      </c>
      <c r="GJ36" s="72">
        <v>1.8803936862878869</v>
      </c>
      <c r="GK36" s="72">
        <v>2.2350779033333352</v>
      </c>
      <c r="GL36" s="72"/>
      <c r="GS36" s="72" t="s">
        <v>127</v>
      </c>
      <c r="GT36" s="72">
        <v>1.9916181824242343</v>
      </c>
      <c r="GU36" s="72">
        <v>1.3924052390151527</v>
      </c>
      <c r="GV36" s="72"/>
      <c r="HC36" s="72" t="s">
        <v>127</v>
      </c>
      <c r="HD36" s="72">
        <v>1.861908286060598</v>
      </c>
      <c r="HE36" s="72">
        <v>1.8860449081060606</v>
      </c>
      <c r="HF36" s="72"/>
      <c r="HM36" s="72" t="s">
        <v>127</v>
      </c>
      <c r="HN36" s="72">
        <v>1.9881024584090796</v>
      </c>
      <c r="HO36" s="72">
        <v>1.746772513560606</v>
      </c>
      <c r="HP36" s="72"/>
    </row>
    <row r="37" spans="1:227" x14ac:dyDescent="0.25">
      <c r="A37" s="72"/>
      <c r="B37" s="72"/>
      <c r="C37" s="72"/>
      <c r="D37" s="72"/>
      <c r="K37" s="72"/>
      <c r="L37" s="72"/>
      <c r="M37" s="72"/>
      <c r="N37" s="72"/>
      <c r="U37" s="72"/>
      <c r="V37" s="72"/>
      <c r="W37" s="72"/>
      <c r="X37" s="72"/>
      <c r="AE37" s="72"/>
      <c r="AF37" s="72"/>
      <c r="AG37" s="72"/>
      <c r="AH37" s="72"/>
      <c r="AO37" s="72"/>
      <c r="AP37" s="72"/>
      <c r="AQ37" s="72"/>
      <c r="AR37" s="72"/>
      <c r="AY37" s="72"/>
      <c r="AZ37" s="72"/>
      <c r="BA37" s="72"/>
      <c r="BB37" s="72"/>
      <c r="BI37" s="72"/>
      <c r="BJ37" s="72"/>
      <c r="BK37" s="72"/>
      <c r="BL37" s="72"/>
      <c r="BS37" s="72"/>
      <c r="BT37" s="72"/>
      <c r="BU37" s="72"/>
      <c r="BV37" s="72"/>
      <c r="CC37" s="72"/>
      <c r="CD37" s="72"/>
      <c r="CE37" s="72"/>
      <c r="CF37" s="72"/>
      <c r="CM37" s="72"/>
      <c r="CN37" s="72"/>
      <c r="CO37" s="72"/>
      <c r="CP37" s="72"/>
      <c r="CW37" s="72"/>
      <c r="CX37" s="72"/>
      <c r="CY37" s="72"/>
      <c r="CZ37" s="72"/>
      <c r="DG37" s="72"/>
      <c r="DH37" s="72"/>
      <c r="DI37" s="72"/>
      <c r="DJ37" s="72"/>
      <c r="DQ37" s="72"/>
      <c r="DR37" s="72"/>
      <c r="DS37" s="72"/>
      <c r="DT37" s="72"/>
      <c r="EA37" s="72"/>
      <c r="EB37" s="72"/>
      <c r="EC37" s="72"/>
      <c r="ED37" s="72"/>
      <c r="EK37" s="72"/>
      <c r="EL37" s="72"/>
      <c r="EM37" s="72"/>
      <c r="EN37" s="72"/>
      <c r="EU37" s="72"/>
      <c r="EV37" s="72"/>
      <c r="EW37" s="72"/>
      <c r="EX37" s="72"/>
      <c r="FE37" s="72"/>
      <c r="FF37" s="72"/>
      <c r="FG37" s="72"/>
      <c r="FH37" s="72"/>
      <c r="FO37" s="72"/>
      <c r="FP37" s="72"/>
      <c r="FQ37" s="72"/>
      <c r="FR37" s="72"/>
      <c r="FY37" s="72"/>
      <c r="FZ37" s="72"/>
      <c r="GA37" s="72"/>
      <c r="GB37" s="72"/>
      <c r="GI37" s="72"/>
      <c r="GJ37" s="72"/>
      <c r="GK37" s="72"/>
      <c r="GL37" s="72"/>
      <c r="GS37" s="72"/>
      <c r="GT37" s="72"/>
      <c r="GU37" s="72"/>
      <c r="GV37" s="72"/>
      <c r="HC37" s="72"/>
      <c r="HD37" s="72"/>
      <c r="HE37" s="72"/>
      <c r="HF37" s="72"/>
      <c r="HM37" s="72"/>
      <c r="HN37" s="72"/>
      <c r="HO37" s="72"/>
      <c r="HP37" s="72"/>
    </row>
    <row r="38" spans="1:227" ht="15.75" thickBot="1" x14ac:dyDescent="0.3">
      <c r="A38" s="73" t="s">
        <v>119</v>
      </c>
      <c r="B38" s="73"/>
      <c r="C38" s="73"/>
      <c r="D38" s="73"/>
    </row>
    <row r="39" spans="1:227" ht="15.75" thickBot="1" x14ac:dyDescent="0.3">
      <c r="A39" s="72" t="s">
        <v>124</v>
      </c>
      <c r="B39" s="72">
        <v>12</v>
      </c>
      <c r="C39" s="72">
        <v>12</v>
      </c>
      <c r="D39" s="72">
        <v>24</v>
      </c>
      <c r="K39" t="s">
        <v>128</v>
      </c>
      <c r="U39" t="s">
        <v>128</v>
      </c>
      <c r="AE39" t="s">
        <v>128</v>
      </c>
      <c r="AO39" t="s">
        <v>128</v>
      </c>
      <c r="AY39" t="s">
        <v>128</v>
      </c>
      <c r="BI39" t="s">
        <v>128</v>
      </c>
      <c r="BS39" t="s">
        <v>128</v>
      </c>
      <c r="CC39" t="s">
        <v>128</v>
      </c>
      <c r="CM39" t="s">
        <v>128</v>
      </c>
      <c r="CW39" t="s">
        <v>128</v>
      </c>
      <c r="DG39" t="s">
        <v>128</v>
      </c>
      <c r="DQ39" t="s">
        <v>128</v>
      </c>
      <c r="EA39" t="s">
        <v>128</v>
      </c>
      <c r="EK39" t="s">
        <v>128</v>
      </c>
      <c r="EU39" t="s">
        <v>128</v>
      </c>
      <c r="FE39" t="s">
        <v>128</v>
      </c>
      <c r="FO39" t="s">
        <v>128</v>
      </c>
      <c r="FY39" t="s">
        <v>128</v>
      </c>
      <c r="GI39" t="s">
        <v>128</v>
      </c>
      <c r="GS39" t="s">
        <v>128</v>
      </c>
      <c r="HC39" t="s">
        <v>128</v>
      </c>
      <c r="HM39" t="s">
        <v>128</v>
      </c>
    </row>
    <row r="40" spans="1:227" x14ac:dyDescent="0.25">
      <c r="A40" s="72" t="s">
        <v>125</v>
      </c>
      <c r="B40" s="72">
        <v>798.2367999999999</v>
      </c>
      <c r="C40" s="72">
        <v>690.57899999999995</v>
      </c>
      <c r="D40" s="72">
        <v>1488.8158000000001</v>
      </c>
      <c r="K40" s="75" t="s">
        <v>129</v>
      </c>
      <c r="L40" s="75" t="s">
        <v>130</v>
      </c>
      <c r="M40" s="75" t="s">
        <v>131</v>
      </c>
      <c r="N40" s="75" t="s">
        <v>132</v>
      </c>
      <c r="O40" s="75" t="s">
        <v>133</v>
      </c>
      <c r="P40" s="75" t="s">
        <v>134</v>
      </c>
      <c r="Q40" s="75" t="s">
        <v>135</v>
      </c>
      <c r="U40" s="75" t="s">
        <v>129</v>
      </c>
      <c r="V40" s="75" t="s">
        <v>130</v>
      </c>
      <c r="W40" s="75" t="s">
        <v>131</v>
      </c>
      <c r="X40" s="75" t="s">
        <v>132</v>
      </c>
      <c r="Y40" s="75" t="s">
        <v>133</v>
      </c>
      <c r="Z40" s="75" t="s">
        <v>134</v>
      </c>
      <c r="AA40" s="75" t="s">
        <v>135</v>
      </c>
      <c r="AE40" s="75" t="s">
        <v>129</v>
      </c>
      <c r="AF40" s="75" t="s">
        <v>130</v>
      </c>
      <c r="AG40" s="75" t="s">
        <v>131</v>
      </c>
      <c r="AH40" s="75" t="s">
        <v>132</v>
      </c>
      <c r="AI40" s="75" t="s">
        <v>133</v>
      </c>
      <c r="AJ40" s="75" t="s">
        <v>134</v>
      </c>
      <c r="AK40" s="75" t="s">
        <v>135</v>
      </c>
      <c r="AO40" s="75" t="s">
        <v>129</v>
      </c>
      <c r="AP40" s="75" t="s">
        <v>130</v>
      </c>
      <c r="AQ40" s="75" t="s">
        <v>131</v>
      </c>
      <c r="AR40" s="75" t="s">
        <v>132</v>
      </c>
      <c r="AS40" s="75" t="s">
        <v>133</v>
      </c>
      <c r="AT40" s="75" t="s">
        <v>134</v>
      </c>
      <c r="AU40" s="75" t="s">
        <v>135</v>
      </c>
      <c r="AY40" s="75" t="s">
        <v>129</v>
      </c>
      <c r="AZ40" s="75" t="s">
        <v>130</v>
      </c>
      <c r="BA40" s="75" t="s">
        <v>131</v>
      </c>
      <c r="BB40" s="75" t="s">
        <v>132</v>
      </c>
      <c r="BC40" s="75" t="s">
        <v>133</v>
      </c>
      <c r="BD40" s="75" t="s">
        <v>134</v>
      </c>
      <c r="BE40" s="75" t="s">
        <v>135</v>
      </c>
      <c r="BI40" s="75" t="s">
        <v>129</v>
      </c>
      <c r="BJ40" s="75" t="s">
        <v>130</v>
      </c>
      <c r="BK40" s="75" t="s">
        <v>131</v>
      </c>
      <c r="BL40" s="75" t="s">
        <v>132</v>
      </c>
      <c r="BM40" s="75" t="s">
        <v>133</v>
      </c>
      <c r="BN40" s="75" t="s">
        <v>134</v>
      </c>
      <c r="BO40" s="75" t="s">
        <v>135</v>
      </c>
      <c r="BS40" s="75" t="s">
        <v>129</v>
      </c>
      <c r="BT40" s="75" t="s">
        <v>130</v>
      </c>
      <c r="BU40" s="75" t="s">
        <v>131</v>
      </c>
      <c r="BV40" s="75" t="s">
        <v>132</v>
      </c>
      <c r="BW40" s="75" t="s">
        <v>133</v>
      </c>
      <c r="BX40" s="75" t="s">
        <v>134</v>
      </c>
      <c r="BY40" s="75" t="s">
        <v>135</v>
      </c>
      <c r="CC40" s="75" t="s">
        <v>129</v>
      </c>
      <c r="CD40" s="75" t="s">
        <v>130</v>
      </c>
      <c r="CE40" s="75" t="s">
        <v>131</v>
      </c>
      <c r="CF40" s="75" t="s">
        <v>132</v>
      </c>
      <c r="CG40" s="75" t="s">
        <v>133</v>
      </c>
      <c r="CH40" s="75" t="s">
        <v>134</v>
      </c>
      <c r="CI40" s="75" t="s">
        <v>135</v>
      </c>
      <c r="CM40" s="75" t="s">
        <v>129</v>
      </c>
      <c r="CN40" s="75" t="s">
        <v>130</v>
      </c>
      <c r="CO40" s="75" t="s">
        <v>131</v>
      </c>
      <c r="CP40" s="75" t="s">
        <v>132</v>
      </c>
      <c r="CQ40" s="75" t="s">
        <v>133</v>
      </c>
      <c r="CR40" s="75" t="s">
        <v>134</v>
      </c>
      <c r="CS40" s="75" t="s">
        <v>135</v>
      </c>
      <c r="CW40" s="75" t="s">
        <v>129</v>
      </c>
      <c r="CX40" s="75" t="s">
        <v>130</v>
      </c>
      <c r="CY40" s="75" t="s">
        <v>131</v>
      </c>
      <c r="CZ40" s="75" t="s">
        <v>132</v>
      </c>
      <c r="DA40" s="75" t="s">
        <v>133</v>
      </c>
      <c r="DB40" s="75" t="s">
        <v>134</v>
      </c>
      <c r="DC40" s="75" t="s">
        <v>135</v>
      </c>
      <c r="DG40" s="75" t="s">
        <v>129</v>
      </c>
      <c r="DH40" s="75" t="s">
        <v>130</v>
      </c>
      <c r="DI40" s="75" t="s">
        <v>131</v>
      </c>
      <c r="DJ40" s="75" t="s">
        <v>132</v>
      </c>
      <c r="DK40" s="75" t="s">
        <v>133</v>
      </c>
      <c r="DL40" s="75" t="s">
        <v>134</v>
      </c>
      <c r="DM40" s="75" t="s">
        <v>135</v>
      </c>
      <c r="DQ40" s="75" t="s">
        <v>129</v>
      </c>
      <c r="DR40" s="75" t="s">
        <v>130</v>
      </c>
      <c r="DS40" s="75" t="s">
        <v>131</v>
      </c>
      <c r="DT40" s="75" t="s">
        <v>132</v>
      </c>
      <c r="DU40" s="75" t="s">
        <v>133</v>
      </c>
      <c r="DV40" s="75" t="s">
        <v>134</v>
      </c>
      <c r="DW40" s="75" t="s">
        <v>135</v>
      </c>
      <c r="EA40" s="75" t="s">
        <v>129</v>
      </c>
      <c r="EB40" s="75" t="s">
        <v>130</v>
      </c>
      <c r="EC40" s="75" t="s">
        <v>131</v>
      </c>
      <c r="ED40" s="75" t="s">
        <v>132</v>
      </c>
      <c r="EE40" s="75" t="s">
        <v>133</v>
      </c>
      <c r="EF40" s="75" t="s">
        <v>134</v>
      </c>
      <c r="EG40" s="75" t="s">
        <v>135</v>
      </c>
      <c r="EK40" s="75" t="s">
        <v>129</v>
      </c>
      <c r="EL40" s="75" t="s">
        <v>130</v>
      </c>
      <c r="EM40" s="75" t="s">
        <v>131</v>
      </c>
      <c r="EN40" s="75" t="s">
        <v>132</v>
      </c>
      <c r="EO40" s="75" t="s">
        <v>133</v>
      </c>
      <c r="EP40" s="75" t="s">
        <v>134</v>
      </c>
      <c r="EQ40" s="75" t="s">
        <v>135</v>
      </c>
      <c r="EU40" s="75" t="s">
        <v>129</v>
      </c>
      <c r="EV40" s="75" t="s">
        <v>130</v>
      </c>
      <c r="EW40" s="75" t="s">
        <v>131</v>
      </c>
      <c r="EX40" s="75" t="s">
        <v>132</v>
      </c>
      <c r="EY40" s="75" t="s">
        <v>133</v>
      </c>
      <c r="EZ40" s="75" t="s">
        <v>134</v>
      </c>
      <c r="FA40" s="75" t="s">
        <v>135</v>
      </c>
      <c r="FE40" s="75" t="s">
        <v>129</v>
      </c>
      <c r="FF40" s="75" t="s">
        <v>130</v>
      </c>
      <c r="FG40" s="75" t="s">
        <v>131</v>
      </c>
      <c r="FH40" s="75" t="s">
        <v>132</v>
      </c>
      <c r="FI40" s="75" t="s">
        <v>133</v>
      </c>
      <c r="FJ40" s="75" t="s">
        <v>134</v>
      </c>
      <c r="FK40" s="75" t="s">
        <v>135</v>
      </c>
      <c r="FO40" s="75" t="s">
        <v>129</v>
      </c>
      <c r="FP40" s="75" t="s">
        <v>130</v>
      </c>
      <c r="FQ40" s="75" t="s">
        <v>131</v>
      </c>
      <c r="FR40" s="75" t="s">
        <v>132</v>
      </c>
      <c r="FS40" s="75" t="s">
        <v>133</v>
      </c>
      <c r="FT40" s="75" t="s">
        <v>134</v>
      </c>
      <c r="FU40" s="75" t="s">
        <v>135</v>
      </c>
      <c r="FY40" s="75" t="s">
        <v>129</v>
      </c>
      <c r="FZ40" s="75" t="s">
        <v>130</v>
      </c>
      <c r="GA40" s="75" t="s">
        <v>131</v>
      </c>
      <c r="GB40" s="75" t="s">
        <v>132</v>
      </c>
      <c r="GC40" s="75" t="s">
        <v>133</v>
      </c>
      <c r="GD40" s="75" t="s">
        <v>134</v>
      </c>
      <c r="GE40" s="75" t="s">
        <v>135</v>
      </c>
      <c r="GI40" s="75" t="s">
        <v>129</v>
      </c>
      <c r="GJ40" s="75" t="s">
        <v>130</v>
      </c>
      <c r="GK40" s="75" t="s">
        <v>131</v>
      </c>
      <c r="GL40" s="75" t="s">
        <v>132</v>
      </c>
      <c r="GM40" s="75" t="s">
        <v>133</v>
      </c>
      <c r="GN40" s="75" t="s">
        <v>134</v>
      </c>
      <c r="GO40" s="75" t="s">
        <v>135</v>
      </c>
      <c r="GS40" s="75" t="s">
        <v>129</v>
      </c>
      <c r="GT40" s="75" t="s">
        <v>130</v>
      </c>
      <c r="GU40" s="75" t="s">
        <v>131</v>
      </c>
      <c r="GV40" s="75" t="s">
        <v>132</v>
      </c>
      <c r="GW40" s="75" t="s">
        <v>133</v>
      </c>
      <c r="GX40" s="75" t="s">
        <v>134</v>
      </c>
      <c r="GY40" s="75" t="s">
        <v>135</v>
      </c>
      <c r="HC40" s="75" t="s">
        <v>129</v>
      </c>
      <c r="HD40" s="75" t="s">
        <v>130</v>
      </c>
      <c r="HE40" s="75" t="s">
        <v>131</v>
      </c>
      <c r="HF40" s="75" t="s">
        <v>132</v>
      </c>
      <c r="HG40" s="75" t="s">
        <v>133</v>
      </c>
      <c r="HH40" s="75" t="s">
        <v>134</v>
      </c>
      <c r="HI40" s="75" t="s">
        <v>135</v>
      </c>
      <c r="HM40" s="75" t="s">
        <v>129</v>
      </c>
      <c r="HN40" s="75" t="s">
        <v>130</v>
      </c>
      <c r="HO40" s="75" t="s">
        <v>131</v>
      </c>
      <c r="HP40" s="75" t="s">
        <v>132</v>
      </c>
      <c r="HQ40" s="75" t="s">
        <v>133</v>
      </c>
      <c r="HR40" s="75" t="s">
        <v>134</v>
      </c>
      <c r="HS40" s="75" t="s">
        <v>135</v>
      </c>
    </row>
    <row r="41" spans="1:227" x14ac:dyDescent="0.25">
      <c r="A41" s="72" t="s">
        <v>126</v>
      </c>
      <c r="B41" s="72">
        <v>66.519733333333321</v>
      </c>
      <c r="C41" s="72">
        <v>57.548249999999996</v>
      </c>
      <c r="D41" s="72">
        <v>62.033991666666672</v>
      </c>
      <c r="K41" s="72" t="s">
        <v>136</v>
      </c>
      <c r="L41" s="72">
        <v>8.3518042016664822</v>
      </c>
      <c r="M41" s="72">
        <v>1</v>
      </c>
      <c r="N41" s="72">
        <v>8.3518042016664822</v>
      </c>
      <c r="O41" s="72">
        <v>0.40893957036730721</v>
      </c>
      <c r="P41" s="72">
        <v>0.52976560387801974</v>
      </c>
      <c r="Q41" s="72">
        <v>4.3512435033292896</v>
      </c>
      <c r="U41" s="72" t="s">
        <v>136</v>
      </c>
      <c r="V41" s="72">
        <v>11.74530459375012</v>
      </c>
      <c r="W41" s="72">
        <v>1</v>
      </c>
      <c r="X41" s="72">
        <v>11.74530459375012</v>
      </c>
      <c r="Y41" s="72">
        <v>0.65821193183565763</v>
      </c>
      <c r="Z41" s="72">
        <v>0.42674217901547939</v>
      </c>
      <c r="AA41" s="72">
        <v>4.3512435033292896</v>
      </c>
      <c r="AE41" s="72" t="s">
        <v>136</v>
      </c>
      <c r="AF41" s="72">
        <v>5.9477144066667051</v>
      </c>
      <c r="AG41" s="72">
        <v>1</v>
      </c>
      <c r="AH41" s="72">
        <v>5.9477144066667051</v>
      </c>
      <c r="AI41" s="72">
        <v>0.41695013318722718</v>
      </c>
      <c r="AJ41" s="72">
        <v>0.52580270460829581</v>
      </c>
      <c r="AK41" s="72">
        <v>4.3512435033292896</v>
      </c>
      <c r="AO41" s="72" t="s">
        <v>136</v>
      </c>
      <c r="AP41" s="72">
        <v>7.3815337501628164E-3</v>
      </c>
      <c r="AQ41" s="72">
        <v>1</v>
      </c>
      <c r="AR41" s="72">
        <v>7.3815337501628164E-3</v>
      </c>
      <c r="AS41" s="72">
        <v>6.8119766369138541E-4</v>
      </c>
      <c r="AT41" s="72">
        <v>0.97943643342611308</v>
      </c>
      <c r="AU41" s="72">
        <v>4.3512435033292896</v>
      </c>
      <c r="AY41" s="72" t="s">
        <v>136</v>
      </c>
      <c r="AZ41" s="72">
        <v>1.5131286016668355</v>
      </c>
      <c r="BA41" s="72">
        <v>1</v>
      </c>
      <c r="BB41" s="72">
        <v>1.5131286016668355</v>
      </c>
      <c r="BC41" s="72">
        <v>9.3677715086228713E-2</v>
      </c>
      <c r="BD41" s="72">
        <v>0.76271599340431318</v>
      </c>
      <c r="BE41" s="72">
        <v>4.3512435033292896</v>
      </c>
      <c r="BI41" s="72" t="s">
        <v>136</v>
      </c>
      <c r="BJ41" s="72">
        <v>0.59000704166669493</v>
      </c>
      <c r="BK41" s="72">
        <v>1</v>
      </c>
      <c r="BL41" s="72">
        <v>0.59000704166669493</v>
      </c>
      <c r="BM41" s="72">
        <v>3.9913048638838738E-2</v>
      </c>
      <c r="BN41" s="72">
        <v>0.84366799521406111</v>
      </c>
      <c r="BO41" s="72">
        <v>4.3512435033292896</v>
      </c>
      <c r="BS41" s="72" t="s">
        <v>136</v>
      </c>
      <c r="BT41" s="72">
        <v>0.29437350000000606</v>
      </c>
      <c r="BU41" s="72">
        <v>1</v>
      </c>
      <c r="BV41" s="72">
        <v>0.29437350000000606</v>
      </c>
      <c r="BW41" s="72">
        <v>3.4550755308256624E-2</v>
      </c>
      <c r="BX41" s="72">
        <v>0.85441246523545566</v>
      </c>
      <c r="BY41" s="72">
        <v>4.3512435033292896</v>
      </c>
      <c r="CC41" s="72" t="s">
        <v>136</v>
      </c>
      <c r="CD41" s="72">
        <v>0.36198984374999554</v>
      </c>
      <c r="CE41" s="72">
        <v>1</v>
      </c>
      <c r="CF41" s="72">
        <v>0.36198984374999554</v>
      </c>
      <c r="CG41" s="72">
        <v>6.0996193109449849E-2</v>
      </c>
      <c r="CH41" s="72">
        <v>0.80744573878153658</v>
      </c>
      <c r="CI41" s="72">
        <v>4.3512435033292896</v>
      </c>
      <c r="CM41" s="72" t="s">
        <v>136</v>
      </c>
      <c r="CN41" s="72">
        <v>0.26590360166670735</v>
      </c>
      <c r="CO41" s="72">
        <v>1</v>
      </c>
      <c r="CP41" s="72">
        <v>0.26590360166670735</v>
      </c>
      <c r="CQ41" s="72">
        <v>4.8631558158873482E-2</v>
      </c>
      <c r="CR41" s="72">
        <v>0.82769737904942942</v>
      </c>
      <c r="CS41" s="72">
        <v>4.3512435033292896</v>
      </c>
      <c r="CW41" s="72" t="s">
        <v>136</v>
      </c>
      <c r="CX41" s="72">
        <v>5.0885250416655481E-2</v>
      </c>
      <c r="CY41" s="72">
        <v>1</v>
      </c>
      <c r="CZ41" s="72">
        <v>5.0885250416655481E-2</v>
      </c>
      <c r="DA41" s="72">
        <v>1.062805524695907E-2</v>
      </c>
      <c r="DB41" s="72">
        <v>0.91891630749189201</v>
      </c>
      <c r="DC41" s="72">
        <v>4.3512435033292896</v>
      </c>
      <c r="DG41" s="72" t="s">
        <v>136</v>
      </c>
      <c r="DH41" s="72">
        <v>6.9283760416709583E-2</v>
      </c>
      <c r="DI41" s="72">
        <v>1</v>
      </c>
      <c r="DJ41" s="72">
        <v>6.9283760416709583E-2</v>
      </c>
      <c r="DK41" s="72">
        <v>1.4770117402445666E-2</v>
      </c>
      <c r="DL41" s="72">
        <v>0.90448216599061904</v>
      </c>
      <c r="DM41" s="72">
        <v>4.3512435033292896</v>
      </c>
      <c r="DQ41" s="72" t="s">
        <v>136</v>
      </c>
      <c r="DR41" s="72">
        <v>0.11449872041667675</v>
      </c>
      <c r="DS41" s="72">
        <v>1</v>
      </c>
      <c r="DT41" s="72">
        <v>0.11449872041667675</v>
      </c>
      <c r="DU41" s="72">
        <v>2.9128363376828368E-2</v>
      </c>
      <c r="DV41" s="72">
        <v>0.866197771187592</v>
      </c>
      <c r="DW41" s="72">
        <v>4.3512435033292896</v>
      </c>
      <c r="EA41" s="72" t="s">
        <v>136</v>
      </c>
      <c r="EB41" s="72">
        <v>2.4263400416643321E-2</v>
      </c>
      <c r="EC41" s="72">
        <v>1</v>
      </c>
      <c r="ED41" s="72">
        <v>2.4263400416643321E-2</v>
      </c>
      <c r="EE41" s="72">
        <v>8.6207349385436331E-3</v>
      </c>
      <c r="EF41" s="72">
        <v>0.92694817459971601</v>
      </c>
      <c r="EG41" s="72">
        <v>4.3512435033292896</v>
      </c>
      <c r="EK41" s="72" t="s">
        <v>136</v>
      </c>
      <c r="EL41" s="72">
        <v>0.34913700374997347</v>
      </c>
      <c r="EM41" s="72">
        <v>1</v>
      </c>
      <c r="EN41" s="72">
        <v>0.34913700374997347</v>
      </c>
      <c r="EO41" s="72">
        <v>0.19110973104841361</v>
      </c>
      <c r="EP41" s="72">
        <v>0.66667848297425625</v>
      </c>
      <c r="EQ41" s="72">
        <v>4.3512435033292896</v>
      </c>
      <c r="EU41" s="72" t="s">
        <v>136</v>
      </c>
      <c r="EV41" s="72">
        <v>0.19404016666666735</v>
      </c>
      <c r="EW41" s="72">
        <v>1</v>
      </c>
      <c r="EX41" s="72">
        <v>0.19404016666666735</v>
      </c>
      <c r="EY41" s="72">
        <v>8.6724616758559664E-2</v>
      </c>
      <c r="EZ41" s="72">
        <v>0.77141805020287291</v>
      </c>
      <c r="FA41" s="72">
        <v>4.3512435033292896</v>
      </c>
      <c r="FE41" s="72" t="s">
        <v>136</v>
      </c>
      <c r="FF41" s="72">
        <v>0.32417477041666132</v>
      </c>
      <c r="FG41" s="72">
        <v>1</v>
      </c>
      <c r="FH41" s="72">
        <v>0.32417477041666132</v>
      </c>
      <c r="FI41" s="72">
        <v>0.11875543222707743</v>
      </c>
      <c r="FJ41" s="72">
        <v>0.73398558682911474</v>
      </c>
      <c r="FK41" s="72">
        <v>4.3512435033292896</v>
      </c>
      <c r="FO41" s="72" t="s">
        <v>136</v>
      </c>
      <c r="FP41" s="72">
        <v>0.3750500016666507</v>
      </c>
      <c r="FQ41" s="72">
        <v>1</v>
      </c>
      <c r="FR41" s="72">
        <v>0.3750500016666507</v>
      </c>
      <c r="FS41" s="72">
        <v>0.14838716118541126</v>
      </c>
      <c r="FT41" s="72">
        <v>0.70414767550064472</v>
      </c>
      <c r="FU41" s="72">
        <v>4.3512435033292896</v>
      </c>
      <c r="FY41" s="72" t="s">
        <v>136</v>
      </c>
      <c r="FZ41" s="72">
        <v>0.73864450666669512</v>
      </c>
      <c r="GA41" s="72">
        <v>1</v>
      </c>
      <c r="GB41" s="72">
        <v>0.73864450666669512</v>
      </c>
      <c r="GC41" s="72">
        <v>0.28236761285974848</v>
      </c>
      <c r="GD41" s="72">
        <v>0.60100619840700154</v>
      </c>
      <c r="GE41" s="72">
        <v>4.3512435033292896</v>
      </c>
      <c r="GI41" s="72" t="s">
        <v>136</v>
      </c>
      <c r="GJ41" s="72">
        <v>0.54955187041667841</v>
      </c>
      <c r="GK41" s="72">
        <v>1</v>
      </c>
      <c r="GL41" s="72">
        <v>0.54955187041667841</v>
      </c>
      <c r="GM41" s="72">
        <v>0.24613680555860362</v>
      </c>
      <c r="GN41" s="72">
        <v>0.62521678843051109</v>
      </c>
      <c r="GO41" s="72">
        <v>4.3512435033292896</v>
      </c>
      <c r="GS41" s="72" t="s">
        <v>136</v>
      </c>
      <c r="GT41" s="72">
        <v>0.42947126041666195</v>
      </c>
      <c r="GU41" s="72">
        <v>1</v>
      </c>
      <c r="GV41" s="72">
        <v>0.42947126041666195</v>
      </c>
      <c r="GW41" s="72">
        <v>0.23480341035710578</v>
      </c>
      <c r="GX41" s="72">
        <v>0.63324923195086424</v>
      </c>
      <c r="GY41" s="72">
        <v>4.3512435033292896</v>
      </c>
      <c r="HC41" s="72" t="s">
        <v>136</v>
      </c>
      <c r="HD41" s="72">
        <v>0.42947126041666195</v>
      </c>
      <c r="HE41" s="72">
        <v>1</v>
      </c>
      <c r="HF41" s="72">
        <v>0.42947126041666195</v>
      </c>
      <c r="HG41" s="72">
        <v>0.21180355432944356</v>
      </c>
      <c r="HH41" s="72">
        <v>0.65032177204491703</v>
      </c>
      <c r="HI41" s="72">
        <v>4.3512435033292896</v>
      </c>
      <c r="HM41" s="72" t="s">
        <v>136</v>
      </c>
      <c r="HN41" s="72">
        <v>0.20846975999999984</v>
      </c>
      <c r="HO41" s="72">
        <v>1</v>
      </c>
      <c r="HP41" s="72">
        <v>0.20846975999999984</v>
      </c>
      <c r="HQ41" s="72">
        <v>0.10277289636701273</v>
      </c>
      <c r="HR41" s="72">
        <v>0.75185255844492338</v>
      </c>
      <c r="HS41" s="72">
        <v>4.3512435033292896</v>
      </c>
    </row>
    <row r="42" spans="1:227" x14ac:dyDescent="0.25">
      <c r="A42" s="72" t="s">
        <v>127</v>
      </c>
      <c r="B42" s="72">
        <v>35.854844171515168</v>
      </c>
      <c r="C42" s="72">
        <v>43.200688677273071</v>
      </c>
      <c r="D42" s="72">
        <v>58.805910458188485</v>
      </c>
      <c r="K42" s="80" t="s">
        <v>137</v>
      </c>
      <c r="L42" s="80">
        <v>498.87313504166644</v>
      </c>
      <c r="M42" s="80">
        <v>1</v>
      </c>
      <c r="N42" s="80">
        <v>498.87313504166644</v>
      </c>
      <c r="O42" s="80">
        <v>24.426933460799244</v>
      </c>
      <c r="P42" s="80">
        <v>7.847696915071576E-5</v>
      </c>
      <c r="Q42" s="80">
        <v>4.3512435033292896</v>
      </c>
      <c r="U42" s="80" t="s">
        <v>137</v>
      </c>
      <c r="V42" s="80">
        <v>392.46777405375002</v>
      </c>
      <c r="W42" s="80">
        <v>1</v>
      </c>
      <c r="X42" s="80">
        <v>392.46777405375002</v>
      </c>
      <c r="Y42" s="80">
        <v>21.994063217451121</v>
      </c>
      <c r="Z42" s="82">
        <v>1.4071736680665E-4</v>
      </c>
      <c r="AA42" s="80">
        <v>4.3512435033292896</v>
      </c>
      <c r="AE42" s="80" t="s">
        <v>137</v>
      </c>
      <c r="AF42" s="80">
        <v>452.95061975999988</v>
      </c>
      <c r="AG42" s="80">
        <v>1</v>
      </c>
      <c r="AH42" s="80">
        <v>452.95061975999988</v>
      </c>
      <c r="AI42" s="80">
        <v>31.753007680476571</v>
      </c>
      <c r="AJ42" s="80">
        <v>1.6266858640574359E-5</v>
      </c>
      <c r="AK42" s="80">
        <v>4.3512435033292896</v>
      </c>
      <c r="AO42" s="80" t="s">
        <v>137</v>
      </c>
      <c r="AP42" s="80">
        <v>262.4719602037502</v>
      </c>
      <c r="AQ42" s="80">
        <v>1</v>
      </c>
      <c r="AR42" s="80">
        <v>262.4719602037502</v>
      </c>
      <c r="AS42" s="80">
        <v>24.221969596948494</v>
      </c>
      <c r="AT42" s="80">
        <v>8.2325137526953091E-5</v>
      </c>
      <c r="AU42" s="80">
        <v>4.3512435033292896</v>
      </c>
      <c r="AY42" s="80" t="s">
        <v>137</v>
      </c>
      <c r="AZ42" s="80">
        <v>321.31874399999981</v>
      </c>
      <c r="BA42" s="80">
        <v>1</v>
      </c>
      <c r="BB42" s="80">
        <v>321.31874399999981</v>
      </c>
      <c r="BC42" s="80">
        <v>19.892827165608246</v>
      </c>
      <c r="BD42" s="82">
        <v>2.4006888196764772E-4</v>
      </c>
      <c r="BE42" s="80">
        <v>4.3512435033292896</v>
      </c>
      <c r="BI42" s="80" t="s">
        <v>137</v>
      </c>
      <c r="BJ42" s="80">
        <v>103.1823364266665</v>
      </c>
      <c r="BK42" s="80">
        <v>1</v>
      </c>
      <c r="BL42" s="80">
        <v>103.1823364266665</v>
      </c>
      <c r="BM42" s="80">
        <v>6.9801228148613736</v>
      </c>
      <c r="BN42" s="80">
        <v>1.5636308037767867E-2</v>
      </c>
      <c r="BO42" s="80">
        <v>4.3512435033292896</v>
      </c>
      <c r="BS42" s="80" t="s">
        <v>137</v>
      </c>
      <c r="BT42" s="80">
        <v>100.79605013999975</v>
      </c>
      <c r="BU42" s="80">
        <v>1</v>
      </c>
      <c r="BV42" s="80">
        <v>100.79605013999975</v>
      </c>
      <c r="BW42" s="80">
        <v>11.830479524909087</v>
      </c>
      <c r="BX42" s="80">
        <v>2.5935045408451798E-3</v>
      </c>
      <c r="BY42" s="80">
        <v>4.3512435033292896</v>
      </c>
      <c r="CC42" s="80" t="s">
        <v>137</v>
      </c>
      <c r="CD42" s="80">
        <v>86.559838550416586</v>
      </c>
      <c r="CE42" s="80">
        <v>1</v>
      </c>
      <c r="CF42" s="80">
        <v>86.559838550416586</v>
      </c>
      <c r="CG42" s="80">
        <v>14.585549066924829</v>
      </c>
      <c r="CH42" s="80">
        <v>1.0735808133519359E-3</v>
      </c>
      <c r="CI42" s="80">
        <v>4.3512435033292896</v>
      </c>
      <c r="CM42" s="80" t="s">
        <v>137</v>
      </c>
      <c r="CN42" s="80">
        <v>95.158651526666787</v>
      </c>
      <c r="CO42" s="80">
        <v>1</v>
      </c>
      <c r="CP42" s="80">
        <v>95.158651526666787</v>
      </c>
      <c r="CQ42" s="80">
        <v>17.403726264075225</v>
      </c>
      <c r="CR42" s="80">
        <v>4.7078190223887403E-4</v>
      </c>
      <c r="CS42" s="80">
        <v>4.3512435033292896</v>
      </c>
      <c r="CW42" s="80" t="s">
        <v>137</v>
      </c>
      <c r="CX42" s="80">
        <v>81.246672183749951</v>
      </c>
      <c r="CY42" s="80">
        <v>1</v>
      </c>
      <c r="CZ42" s="80">
        <v>81.246672183749951</v>
      </c>
      <c r="DA42" s="80">
        <v>16.969438364360158</v>
      </c>
      <c r="DB42" s="80">
        <v>5.3212822061749767E-4</v>
      </c>
      <c r="DC42" s="80">
        <v>4.3512435033292896</v>
      </c>
      <c r="DG42" s="80" t="s">
        <v>137</v>
      </c>
      <c r="DH42" s="80">
        <v>97.797536553749978</v>
      </c>
      <c r="DI42" s="80">
        <v>1</v>
      </c>
      <c r="DJ42" s="80">
        <v>97.797536553749978</v>
      </c>
      <c r="DK42" s="80">
        <v>20.848768714067727</v>
      </c>
      <c r="DL42" s="80">
        <v>1.8758998754649152E-4</v>
      </c>
      <c r="DM42" s="80">
        <v>4.3512435033292896</v>
      </c>
      <c r="DQ42" s="83" t="s">
        <v>137</v>
      </c>
      <c r="DR42" s="83">
        <v>4.366592350416667</v>
      </c>
      <c r="DS42" s="83">
        <v>1</v>
      </c>
      <c r="DT42" s="83">
        <v>4.366592350416667</v>
      </c>
      <c r="DU42" s="83">
        <v>1.1108568570770705</v>
      </c>
      <c r="DV42" s="83">
        <v>0.3044629827992299</v>
      </c>
      <c r="DW42" s="83">
        <v>4.3512435033292896</v>
      </c>
      <c r="EA42" s="80" t="s">
        <v>137</v>
      </c>
      <c r="EB42" s="80">
        <v>17.872212270416568</v>
      </c>
      <c r="EC42" s="80">
        <v>1</v>
      </c>
      <c r="ED42" s="80">
        <v>17.872212270416568</v>
      </c>
      <c r="EE42" s="80">
        <v>6.3499592844770394</v>
      </c>
      <c r="EF42" s="80">
        <v>2.0348497551729412E-2</v>
      </c>
      <c r="EG42" s="80">
        <v>4.3512435033292896</v>
      </c>
      <c r="EK42" s="80" t="s">
        <v>137</v>
      </c>
      <c r="EL42" s="80">
        <v>15.29239455375</v>
      </c>
      <c r="EM42" s="80">
        <v>1</v>
      </c>
      <c r="EN42" s="80">
        <v>15.29239455375</v>
      </c>
      <c r="EO42" s="80">
        <v>8.3707122959280689</v>
      </c>
      <c r="EP42" s="80">
        <v>8.9890355276135842E-3</v>
      </c>
      <c r="EQ42" s="80">
        <v>4.3512435033292896</v>
      </c>
      <c r="EU42" s="80" t="s">
        <v>137</v>
      </c>
      <c r="EV42" s="80">
        <v>28.052815281666653</v>
      </c>
      <c r="EW42" s="80">
        <v>1</v>
      </c>
      <c r="EX42" s="80">
        <v>28.052815281666653</v>
      </c>
      <c r="EY42" s="80">
        <v>12.537969308594343</v>
      </c>
      <c r="EZ42" s="80">
        <v>2.0512393856068241E-3</v>
      </c>
      <c r="FA42" s="80">
        <v>4.3512435033292896</v>
      </c>
      <c r="FE42" s="80" t="s">
        <v>137</v>
      </c>
      <c r="FF42" s="80">
        <v>26.371244553749953</v>
      </c>
      <c r="FG42" s="80">
        <v>1</v>
      </c>
      <c r="FH42" s="80">
        <v>26.371244553749953</v>
      </c>
      <c r="FI42" s="80">
        <v>9.6606177628238363</v>
      </c>
      <c r="FJ42" s="80">
        <v>5.5414394752635468E-3</v>
      </c>
      <c r="FK42" s="80">
        <v>4.3512435033292896</v>
      </c>
      <c r="FO42" s="80" t="s">
        <v>137</v>
      </c>
      <c r="FP42" s="80">
        <v>39.36513204166679</v>
      </c>
      <c r="FQ42" s="80">
        <v>1</v>
      </c>
      <c r="FR42" s="80">
        <v>39.36513204166679</v>
      </c>
      <c r="FS42" s="80">
        <v>15.574670490319349</v>
      </c>
      <c r="FT42" s="80">
        <v>7.9729907642845711E-4</v>
      </c>
      <c r="FU42" s="80">
        <v>4.3512435033292896</v>
      </c>
      <c r="FY42" s="83" t="s">
        <v>137</v>
      </c>
      <c r="FZ42" s="83">
        <v>1.607044506666675</v>
      </c>
      <c r="GA42" s="83">
        <v>1</v>
      </c>
      <c r="GB42" s="83">
        <v>1.607044506666675</v>
      </c>
      <c r="GC42" s="83">
        <v>0.61433790816994871</v>
      </c>
      <c r="GD42" s="83">
        <v>0.44234335203347785</v>
      </c>
      <c r="GE42" s="83">
        <v>4.3512435033292896</v>
      </c>
      <c r="GI42" s="80" t="s">
        <v>137</v>
      </c>
      <c r="GJ42" s="80">
        <v>11.163385203749968</v>
      </c>
      <c r="GK42" s="80">
        <v>1</v>
      </c>
      <c r="GL42" s="80">
        <v>11.163385203749968</v>
      </c>
      <c r="GM42" s="80">
        <v>4.9999283437755135</v>
      </c>
      <c r="GN42" s="80">
        <v>3.6906055500541123E-2</v>
      </c>
      <c r="GO42" s="80">
        <v>4.3512435033292896</v>
      </c>
      <c r="GS42" s="80" t="s">
        <v>137</v>
      </c>
      <c r="GT42" s="80">
        <v>8.8560135504167192</v>
      </c>
      <c r="GU42" s="80">
        <v>1</v>
      </c>
      <c r="GV42" s="80">
        <v>8.8560135504167192</v>
      </c>
      <c r="GW42" s="80">
        <v>4.8418191750227582</v>
      </c>
      <c r="GX42" s="80">
        <v>3.9695135359309512E-2</v>
      </c>
      <c r="GY42" s="80">
        <v>4.3512435033292896</v>
      </c>
      <c r="HC42" s="80" t="s">
        <v>137</v>
      </c>
      <c r="HD42" s="80">
        <v>14.545649700416725</v>
      </c>
      <c r="HE42" s="80">
        <v>1</v>
      </c>
      <c r="HF42" s="80">
        <v>14.545649700416725</v>
      </c>
      <c r="HG42" s="80">
        <v>7.1735191397681319</v>
      </c>
      <c r="HH42" s="80">
        <v>1.4445858951754018E-2</v>
      </c>
      <c r="HI42" s="80">
        <v>4.3512435033292896</v>
      </c>
      <c r="HM42" s="80" t="s">
        <v>137</v>
      </c>
      <c r="HN42" s="80">
        <v>10.561328026666644</v>
      </c>
      <c r="HO42" s="80">
        <v>1</v>
      </c>
      <c r="HP42" s="80">
        <v>10.561328026666644</v>
      </c>
      <c r="HQ42" s="80">
        <v>5.2065981693586583</v>
      </c>
      <c r="HR42" s="80">
        <v>3.358926154327585E-2</v>
      </c>
      <c r="HS42" s="80">
        <v>4.3512435033292896</v>
      </c>
    </row>
    <row r="43" spans="1:227" x14ac:dyDescent="0.25">
      <c r="A43" s="72"/>
      <c r="B43" s="72"/>
      <c r="C43" s="72"/>
      <c r="D43" s="72"/>
      <c r="K43" s="72" t="s">
        <v>138</v>
      </c>
      <c r="L43" s="72">
        <v>10.181121606666977</v>
      </c>
      <c r="M43" s="72">
        <v>1</v>
      </c>
      <c r="N43" s="72">
        <v>10.181121606666977</v>
      </c>
      <c r="O43" s="72">
        <v>0.49851066849207781</v>
      </c>
      <c r="P43" s="72">
        <v>0.48829912585090929</v>
      </c>
      <c r="Q43" s="72">
        <v>4.3512435033292896</v>
      </c>
      <c r="U43" s="72" t="s">
        <v>138</v>
      </c>
      <c r="V43" s="72">
        <v>3.6982135504166536</v>
      </c>
      <c r="W43" s="72">
        <v>1</v>
      </c>
      <c r="X43" s="72">
        <v>3.6982135504166536</v>
      </c>
      <c r="Y43" s="72">
        <v>0.20724948135068683</v>
      </c>
      <c r="Z43" s="72">
        <v>0.65383532966164415</v>
      </c>
      <c r="AA43" s="72">
        <v>4.3512435033292896</v>
      </c>
      <c r="AE43" s="72" t="s">
        <v>138</v>
      </c>
      <c r="AF43" s="72">
        <v>2.5971260416666269</v>
      </c>
      <c r="AG43" s="72">
        <v>1</v>
      </c>
      <c r="AH43" s="72">
        <v>2.5971260416666269</v>
      </c>
      <c r="AI43" s="72">
        <v>0.1820652396764614</v>
      </c>
      <c r="AJ43" s="72">
        <v>0.67416220094008772</v>
      </c>
      <c r="AK43" s="72">
        <v>4.3512435033292896</v>
      </c>
      <c r="AO43" s="72" t="s">
        <v>138</v>
      </c>
      <c r="AP43" s="72">
        <v>4.4794080104165346</v>
      </c>
      <c r="AQ43" s="72">
        <v>1</v>
      </c>
      <c r="AR43" s="72">
        <v>4.4794080104165346</v>
      </c>
      <c r="AS43" s="72">
        <v>0.41337781207718732</v>
      </c>
      <c r="AT43" s="72">
        <v>0.52756320226653086</v>
      </c>
      <c r="AU43" s="72">
        <v>4.3512435033292896</v>
      </c>
      <c r="AY43" s="72" t="s">
        <v>138</v>
      </c>
      <c r="AZ43" s="72">
        <v>2.2461625349998258</v>
      </c>
      <c r="BA43" s="72">
        <v>1</v>
      </c>
      <c r="BB43" s="72">
        <v>2.2461625349998258</v>
      </c>
      <c r="BC43" s="72">
        <v>0.13905980876925139</v>
      </c>
      <c r="BD43" s="72">
        <v>0.71314035439204604</v>
      </c>
      <c r="BE43" s="72">
        <v>4.3512435033292896</v>
      </c>
      <c r="BI43" s="72" t="s">
        <v>138</v>
      </c>
      <c r="BJ43" s="72">
        <v>2.3111144066666611</v>
      </c>
      <c r="BK43" s="72">
        <v>1</v>
      </c>
      <c r="BL43" s="72">
        <v>2.3111144066666611</v>
      </c>
      <c r="BM43" s="72">
        <v>0.15634325560357867</v>
      </c>
      <c r="BN43" s="72">
        <v>0.69673160878246843</v>
      </c>
      <c r="BO43" s="72">
        <v>4.3512435033292896</v>
      </c>
      <c r="BS43" s="72" t="s">
        <v>138</v>
      </c>
      <c r="BT43" s="72">
        <v>1.2604166666667425</v>
      </c>
      <c r="BU43" s="72">
        <v>1</v>
      </c>
      <c r="BV43" s="72">
        <v>1.2604166666667425</v>
      </c>
      <c r="BW43" s="72">
        <v>0.14793569338425563</v>
      </c>
      <c r="BX43" s="72">
        <v>0.70457532307316018</v>
      </c>
      <c r="BY43" s="72">
        <v>4.3512435033292896</v>
      </c>
      <c r="CC43" s="72" t="s">
        <v>138</v>
      </c>
      <c r="CD43" s="72">
        <v>1.8913004704166809</v>
      </c>
      <c r="CE43" s="72">
        <v>1</v>
      </c>
      <c r="CF43" s="72">
        <v>1.8913004704166809</v>
      </c>
      <c r="CG43" s="72">
        <v>0.31868885471052844</v>
      </c>
      <c r="CH43" s="72">
        <v>0.57867375638536345</v>
      </c>
      <c r="CI43" s="72">
        <v>4.3512435033292896</v>
      </c>
      <c r="CM43" s="72" t="s">
        <v>138</v>
      </c>
      <c r="CN43" s="72">
        <v>2.0416666666666003</v>
      </c>
      <c r="CO43" s="72">
        <v>1</v>
      </c>
      <c r="CP43" s="72">
        <v>2.0416666666666003</v>
      </c>
      <c r="CQ43" s="72">
        <v>0.37340385996532272</v>
      </c>
      <c r="CR43" s="72">
        <v>0.54803759124679008</v>
      </c>
      <c r="CS43" s="72">
        <v>4.3512435033292896</v>
      </c>
      <c r="CW43" s="72" t="s">
        <v>138</v>
      </c>
      <c r="CX43" s="72">
        <v>0.93484695374998239</v>
      </c>
      <c r="CY43" s="72">
        <v>1</v>
      </c>
      <c r="CZ43" s="72">
        <v>0.93484695374998239</v>
      </c>
      <c r="DA43" s="72">
        <v>0.19525510812174632</v>
      </c>
      <c r="DB43" s="72">
        <v>0.66331928234167892</v>
      </c>
      <c r="DC43" s="72">
        <v>4.3512435033292896</v>
      </c>
      <c r="DG43" s="72" t="s">
        <v>138</v>
      </c>
      <c r="DH43" s="72">
        <v>0.33038720041662373</v>
      </c>
      <c r="DI43" s="72">
        <v>1</v>
      </c>
      <c r="DJ43" s="72">
        <v>0.33038720041662373</v>
      </c>
      <c r="DK43" s="72">
        <v>7.043292265126494E-2</v>
      </c>
      <c r="DL43" s="72">
        <v>0.79342375578933733</v>
      </c>
      <c r="DM43" s="72">
        <v>4.3512435033292896</v>
      </c>
      <c r="DQ43" s="72" t="s">
        <v>138</v>
      </c>
      <c r="DR43" s="72">
        <v>0.16234505041664704</v>
      </c>
      <c r="DS43" s="72">
        <v>1</v>
      </c>
      <c r="DT43" s="72">
        <v>0.16234505041664704</v>
      </c>
      <c r="DU43" s="72">
        <v>4.13004233039172E-2</v>
      </c>
      <c r="DV43" s="72">
        <v>0.84101249997881766</v>
      </c>
      <c r="DW43" s="72">
        <v>4.3512435033292896</v>
      </c>
      <c r="EA43" s="72" t="s">
        <v>138</v>
      </c>
      <c r="EB43" s="72">
        <v>6.4911704166803474E-3</v>
      </c>
      <c r="EC43" s="72">
        <v>1</v>
      </c>
      <c r="ED43" s="72">
        <v>6.4911704166803474E-3</v>
      </c>
      <c r="EE43" s="72">
        <v>2.3062991436572353E-3</v>
      </c>
      <c r="EF43" s="72">
        <v>0.96217349584018963</v>
      </c>
      <c r="EG43" s="72">
        <v>4.3512435033292896</v>
      </c>
      <c r="EK43" s="72" t="s">
        <v>138</v>
      </c>
      <c r="EL43" s="72">
        <v>0.36198984375000975</v>
      </c>
      <c r="EM43" s="72">
        <v>1</v>
      </c>
      <c r="EN43" s="72">
        <v>0.36198984375000975</v>
      </c>
      <c r="EO43" s="72">
        <v>0.19814508613605206</v>
      </c>
      <c r="EP43" s="72">
        <v>0.66100268877837109</v>
      </c>
      <c r="EQ43" s="72">
        <v>4.3512435033292896</v>
      </c>
      <c r="EU43" s="72" t="s">
        <v>138</v>
      </c>
      <c r="EV43" s="72">
        <v>0.10388504166665768</v>
      </c>
      <c r="EW43" s="72">
        <v>1</v>
      </c>
      <c r="EX43" s="72">
        <v>0.10388504166665768</v>
      </c>
      <c r="EY43" s="72">
        <v>4.6430543635662333E-2</v>
      </c>
      <c r="EZ43" s="72">
        <v>0.83157730555695553</v>
      </c>
      <c r="FA43" s="72">
        <v>4.3512435033292896</v>
      </c>
      <c r="FE43" s="72" t="s">
        <v>138</v>
      </c>
      <c r="FF43" s="72">
        <v>3.7500029748116503E-9</v>
      </c>
      <c r="FG43" s="72">
        <v>1</v>
      </c>
      <c r="FH43" s="72">
        <v>3.7500029748116503E-9</v>
      </c>
      <c r="FI43" s="72">
        <v>1.3737442415836298E-9</v>
      </c>
      <c r="FJ43" s="72">
        <v>0.99997079437005809</v>
      </c>
      <c r="FK43" s="72">
        <v>4.3512435033292896</v>
      </c>
      <c r="FO43" s="72" t="s">
        <v>138</v>
      </c>
      <c r="FP43" s="72">
        <v>0.14956288166666099</v>
      </c>
      <c r="FQ43" s="72">
        <v>1</v>
      </c>
      <c r="FR43" s="72">
        <v>0.14956288166666099</v>
      </c>
      <c r="FS43" s="72">
        <v>5.9174007014006172E-2</v>
      </c>
      <c r="FT43" s="72">
        <v>0.81028383331216325</v>
      </c>
      <c r="FU43" s="72">
        <v>4.3512435033292896</v>
      </c>
      <c r="FY43" s="72" t="s">
        <v>138</v>
      </c>
      <c r="FZ43" s="72">
        <v>0.10391135999999079</v>
      </c>
      <c r="GA43" s="72">
        <v>1</v>
      </c>
      <c r="GB43" s="72">
        <v>0.10391135999999079</v>
      </c>
      <c r="GC43" s="72">
        <v>3.9723036463936282E-2</v>
      </c>
      <c r="GD43" s="72">
        <v>0.84403540926598686</v>
      </c>
      <c r="GE43" s="72">
        <v>4.3512435033292896</v>
      </c>
      <c r="GI43" s="72" t="s">
        <v>138</v>
      </c>
      <c r="GJ43" s="72">
        <v>6.645485041666177E-2</v>
      </c>
      <c r="GK43" s="72">
        <v>1</v>
      </c>
      <c r="GL43" s="72">
        <v>6.645485041666177E-2</v>
      </c>
      <c r="GM43" s="72">
        <v>2.9764223317136299E-2</v>
      </c>
      <c r="GN43" s="72">
        <v>0.86476020683102051</v>
      </c>
      <c r="GO43" s="72">
        <v>4.3512435033292896</v>
      </c>
      <c r="GS43" s="72" t="s">
        <v>138</v>
      </c>
      <c r="GT43" s="72">
        <v>0.21343862041666029</v>
      </c>
      <c r="GU43" s="72">
        <v>1</v>
      </c>
      <c r="GV43" s="72">
        <v>0.21343862041666029</v>
      </c>
      <c r="GW43" s="72">
        <v>0.11669259527896292</v>
      </c>
      <c r="GX43" s="72">
        <v>0.73621277860735623</v>
      </c>
      <c r="GY43" s="72">
        <v>4.3512435033292896</v>
      </c>
      <c r="HC43" s="72" t="s">
        <v>138</v>
      </c>
      <c r="HD43" s="72">
        <v>0.24427890375000061</v>
      </c>
      <c r="HE43" s="72">
        <v>1</v>
      </c>
      <c r="HF43" s="72">
        <v>0.24427890375000061</v>
      </c>
      <c r="HG43" s="72">
        <v>0.12047171680767228</v>
      </c>
      <c r="HH43" s="72">
        <v>0.7321490716022151</v>
      </c>
      <c r="HI43" s="72">
        <v>4.3512435033292896</v>
      </c>
      <c r="HM43" s="72" t="s">
        <v>138</v>
      </c>
      <c r="HN43" s="72">
        <v>0.30613968166665728</v>
      </c>
      <c r="HO43" s="72">
        <v>1</v>
      </c>
      <c r="HP43" s="72">
        <v>0.30613968166665728</v>
      </c>
      <c r="HQ43" s="72">
        <v>0.15092290497076247</v>
      </c>
      <c r="HR43" s="72">
        <v>0.70175957457977978</v>
      </c>
      <c r="HS43" s="72">
        <v>4.3512435033292896</v>
      </c>
    </row>
    <row r="44" spans="1:227" ht="15.75" thickBot="1" x14ac:dyDescent="0.3">
      <c r="A44" s="73" t="s">
        <v>123</v>
      </c>
      <c r="B44" s="73"/>
      <c r="C44" s="73"/>
      <c r="D44" s="73"/>
      <c r="K44" s="72" t="s">
        <v>139</v>
      </c>
      <c r="L44" s="72">
        <v>408.46153353</v>
      </c>
      <c r="M44" s="72">
        <v>20</v>
      </c>
      <c r="N44" s="72">
        <v>20.423076676499999</v>
      </c>
      <c r="O44" s="72"/>
      <c r="P44" s="72"/>
      <c r="Q44" s="72"/>
      <c r="U44" s="72" t="s">
        <v>139</v>
      </c>
      <c r="V44" s="72">
        <v>356.8851923116668</v>
      </c>
      <c r="W44" s="72">
        <v>20</v>
      </c>
      <c r="X44" s="72">
        <v>17.84425961558334</v>
      </c>
      <c r="Y44" s="72"/>
      <c r="Z44" s="72"/>
      <c r="AA44" s="72"/>
      <c r="AE44" s="72" t="s">
        <v>139</v>
      </c>
      <c r="AF44" s="72">
        <v>285.29619890999987</v>
      </c>
      <c r="AG44" s="72">
        <v>20</v>
      </c>
      <c r="AH44" s="72">
        <v>14.264809945499994</v>
      </c>
      <c r="AI44" s="72"/>
      <c r="AJ44" s="72"/>
      <c r="AK44" s="72"/>
      <c r="AO44" s="72" t="s">
        <v>139</v>
      </c>
      <c r="AP44" s="72">
        <v>216.72222744166658</v>
      </c>
      <c r="AQ44" s="72">
        <v>20</v>
      </c>
      <c r="AR44" s="72">
        <v>10.836111372083328</v>
      </c>
      <c r="AS44" s="72"/>
      <c r="AT44" s="72"/>
      <c r="AU44" s="72"/>
      <c r="AY44" s="72" t="s">
        <v>139</v>
      </c>
      <c r="AZ44" s="72">
        <v>323.04985241666645</v>
      </c>
      <c r="BA44" s="72">
        <v>20</v>
      </c>
      <c r="BB44" s="72">
        <v>16.152492620833321</v>
      </c>
      <c r="BC44" s="72"/>
      <c r="BD44" s="72"/>
      <c r="BE44" s="72"/>
      <c r="BI44" s="72" t="s">
        <v>139</v>
      </c>
      <c r="BJ44" s="72">
        <v>295.64619180333352</v>
      </c>
      <c r="BK44" s="72">
        <v>20</v>
      </c>
      <c r="BL44" s="72">
        <v>14.782309590166676</v>
      </c>
      <c r="BM44" s="72"/>
      <c r="BN44" s="72"/>
      <c r="BO44" s="72"/>
      <c r="BS44" s="72" t="s">
        <v>139</v>
      </c>
      <c r="BT44" s="72">
        <v>170.40061635333302</v>
      </c>
      <c r="BU44" s="72">
        <v>20</v>
      </c>
      <c r="BV44" s="72">
        <v>8.520030817666651</v>
      </c>
      <c r="BW44" s="72"/>
      <c r="BX44" s="72"/>
      <c r="BY44" s="72"/>
      <c r="CC44" s="72" t="s">
        <v>139</v>
      </c>
      <c r="CD44" s="72">
        <v>118.69260204500014</v>
      </c>
      <c r="CE44" s="72">
        <v>20</v>
      </c>
      <c r="CF44" s="72">
        <v>5.934630102250007</v>
      </c>
      <c r="CG44" s="72"/>
      <c r="CH44" s="72"/>
      <c r="CI44" s="72"/>
      <c r="CM44" s="72" t="s">
        <v>139</v>
      </c>
      <c r="CN44" s="72">
        <v>109.35434180333358</v>
      </c>
      <c r="CO44" s="72">
        <v>20</v>
      </c>
      <c r="CP44" s="72">
        <v>5.467717090166679</v>
      </c>
      <c r="CQ44" s="72"/>
      <c r="CR44" s="72"/>
      <c r="CS44" s="72"/>
      <c r="CW44" s="72" t="s">
        <v>139</v>
      </c>
      <c r="CX44" s="72">
        <v>95.756465758333192</v>
      </c>
      <c r="CY44" s="72">
        <v>20</v>
      </c>
      <c r="CZ44" s="72">
        <v>4.7878232879166598</v>
      </c>
      <c r="DA44" s="72"/>
      <c r="DB44" s="72"/>
      <c r="DC44" s="72"/>
      <c r="DG44" s="72" t="s">
        <v>139</v>
      </c>
      <c r="DH44" s="72">
        <v>93.816126885000159</v>
      </c>
      <c r="DI44" s="72">
        <v>20</v>
      </c>
      <c r="DJ44" s="72">
        <v>4.6908063442500083</v>
      </c>
      <c r="DK44" s="72"/>
      <c r="DL44" s="72"/>
      <c r="DM44" s="72"/>
      <c r="DQ44" s="72" t="s">
        <v>139</v>
      </c>
      <c r="DR44" s="72">
        <v>78.616652048333449</v>
      </c>
      <c r="DS44" s="72">
        <v>20</v>
      </c>
      <c r="DT44" s="72">
        <v>3.9308326024166726</v>
      </c>
      <c r="DU44" s="72"/>
      <c r="DV44" s="72"/>
      <c r="DW44" s="72"/>
      <c r="EA44" s="72" t="s">
        <v>139</v>
      </c>
      <c r="EB44" s="72">
        <v>56.290793278333467</v>
      </c>
      <c r="EC44" s="72">
        <v>20</v>
      </c>
      <c r="ED44" s="72">
        <v>2.8145396639166735</v>
      </c>
      <c r="EE44" s="72"/>
      <c r="EF44" s="72"/>
      <c r="EG44" s="72"/>
      <c r="EK44" s="72" t="s">
        <v>139</v>
      </c>
      <c r="EL44" s="72">
        <v>36.537857264999971</v>
      </c>
      <c r="EM44" s="72">
        <v>20</v>
      </c>
      <c r="EN44" s="72">
        <v>1.8268928632499986</v>
      </c>
      <c r="EO44" s="72"/>
      <c r="EP44" s="72"/>
      <c r="EQ44" s="72"/>
      <c r="EU44" s="72" t="s">
        <v>139</v>
      </c>
      <c r="EV44" s="72">
        <v>44.748578643333289</v>
      </c>
      <c r="EW44" s="72">
        <v>20</v>
      </c>
      <c r="EX44" s="72">
        <v>2.2374289321666643</v>
      </c>
      <c r="EY44" s="72"/>
      <c r="EZ44" s="72"/>
      <c r="FA44" s="72"/>
      <c r="FE44" s="72" t="s">
        <v>139</v>
      </c>
      <c r="FF44" s="72">
        <v>54.595358601666767</v>
      </c>
      <c r="FG44" s="72">
        <v>20</v>
      </c>
      <c r="FH44" s="72">
        <v>2.7297679300833382</v>
      </c>
      <c r="FI44" s="72"/>
      <c r="FJ44" s="72"/>
      <c r="FK44" s="72"/>
      <c r="FO44" s="72" t="s">
        <v>139</v>
      </c>
      <c r="FP44" s="72">
        <v>50.550195673333477</v>
      </c>
      <c r="FQ44" s="72">
        <v>20</v>
      </c>
      <c r="FR44" s="72">
        <v>2.527509783666674</v>
      </c>
      <c r="FS44" s="72"/>
      <c r="FT44" s="72"/>
      <c r="FU44" s="72"/>
      <c r="FY44" s="72" t="s">
        <v>139</v>
      </c>
      <c r="FZ44" s="72">
        <v>52.317934000000108</v>
      </c>
      <c r="GA44" s="72">
        <v>20</v>
      </c>
      <c r="GB44" s="72">
        <v>2.6158967000000053</v>
      </c>
      <c r="GC44" s="72"/>
      <c r="GD44" s="72"/>
      <c r="GE44" s="72"/>
      <c r="GI44" s="72" t="s">
        <v>139</v>
      </c>
      <c r="GJ44" s="72">
        <v>44.654180765000106</v>
      </c>
      <c r="GK44" s="72">
        <v>20</v>
      </c>
      <c r="GL44" s="72">
        <v>2.2327090382500052</v>
      </c>
      <c r="GM44" s="72"/>
      <c r="GN44" s="72"/>
      <c r="GO44" s="72"/>
      <c r="GS44" s="72" t="s">
        <v>139</v>
      </c>
      <c r="GT44" s="72">
        <v>36.581347754999932</v>
      </c>
      <c r="GU44" s="72">
        <v>20</v>
      </c>
      <c r="GV44" s="72">
        <v>1.8290673877499966</v>
      </c>
      <c r="GW44" s="72"/>
      <c r="GX44" s="72"/>
      <c r="GY44" s="72"/>
      <c r="HC44" s="72" t="s">
        <v>139</v>
      </c>
      <c r="HD44" s="72">
        <v>40.553734971666586</v>
      </c>
      <c r="HE44" s="72">
        <v>20</v>
      </c>
      <c r="HF44" s="72">
        <v>2.0276867485833292</v>
      </c>
      <c r="HG44" s="72"/>
      <c r="HH44" s="72"/>
      <c r="HI44" s="72"/>
      <c r="HM44" s="72" t="s">
        <v>139</v>
      </c>
      <c r="HN44" s="72">
        <v>40.569015249999886</v>
      </c>
      <c r="HO44" s="72">
        <v>20</v>
      </c>
      <c r="HP44" s="72">
        <v>2.0284507624999941</v>
      </c>
      <c r="HQ44" s="72"/>
      <c r="HR44" s="72"/>
      <c r="HS44" s="72"/>
    </row>
    <row r="45" spans="1:227" x14ac:dyDescent="0.25">
      <c r="A45" s="72" t="s">
        <v>124</v>
      </c>
      <c r="B45" s="72">
        <v>24</v>
      </c>
      <c r="C45" s="72">
        <v>24</v>
      </c>
      <c r="D45" s="72"/>
      <c r="K45" s="72"/>
      <c r="L45" s="72"/>
      <c r="M45" s="72"/>
      <c r="N45" s="72"/>
      <c r="O45" s="72"/>
      <c r="P45" s="72"/>
      <c r="Q45" s="72"/>
      <c r="U45" s="72"/>
      <c r="V45" s="72"/>
      <c r="W45" s="72"/>
      <c r="X45" s="72"/>
      <c r="Y45" s="72"/>
      <c r="Z45" s="72"/>
      <c r="AA45" s="72"/>
      <c r="AE45" s="72"/>
      <c r="AF45" s="72"/>
      <c r="AG45" s="72"/>
      <c r="AH45" s="72"/>
      <c r="AI45" s="72"/>
      <c r="AJ45" s="72"/>
      <c r="AK45" s="72"/>
      <c r="AO45" s="72"/>
      <c r="AP45" s="72"/>
      <c r="AQ45" s="72"/>
      <c r="AR45" s="72"/>
      <c r="AS45" s="72"/>
      <c r="AT45" s="72"/>
      <c r="AU45" s="72"/>
      <c r="AY45" s="72"/>
      <c r="AZ45" s="72"/>
      <c r="BA45" s="72"/>
      <c r="BB45" s="72"/>
      <c r="BC45" s="72"/>
      <c r="BD45" s="72"/>
      <c r="BE45" s="72"/>
      <c r="BI45" s="72"/>
      <c r="BJ45" s="72"/>
      <c r="BK45" s="72"/>
      <c r="BL45" s="72"/>
      <c r="BM45" s="72"/>
      <c r="BN45" s="72"/>
      <c r="BO45" s="72"/>
      <c r="BS45" s="72"/>
      <c r="BT45" s="72"/>
      <c r="BU45" s="72"/>
      <c r="BV45" s="72"/>
      <c r="BW45" s="72"/>
      <c r="BX45" s="72"/>
      <c r="BY45" s="72"/>
      <c r="CC45" s="72"/>
      <c r="CD45" s="72"/>
      <c r="CE45" s="72"/>
      <c r="CF45" s="72"/>
      <c r="CG45" s="72"/>
      <c r="CH45" s="72"/>
      <c r="CI45" s="72"/>
      <c r="CM45" s="72"/>
      <c r="CN45" s="72"/>
      <c r="CO45" s="72"/>
      <c r="CP45" s="72"/>
      <c r="CQ45" s="72"/>
      <c r="CR45" s="72"/>
      <c r="CS45" s="72"/>
      <c r="CW45" s="72"/>
      <c r="CX45" s="72"/>
      <c r="CY45" s="72"/>
      <c r="CZ45" s="72"/>
      <c r="DA45" s="72"/>
      <c r="DB45" s="72"/>
      <c r="DC45" s="72"/>
      <c r="DG45" s="72"/>
      <c r="DH45" s="72"/>
      <c r="DI45" s="72"/>
      <c r="DJ45" s="72"/>
      <c r="DK45" s="72"/>
      <c r="DL45" s="72"/>
      <c r="DM45" s="72"/>
      <c r="DQ45" s="72"/>
      <c r="DR45" s="72"/>
      <c r="DS45" s="72"/>
      <c r="DT45" s="72"/>
      <c r="DU45" s="72"/>
      <c r="DV45" s="72"/>
      <c r="DW45" s="72"/>
      <c r="EA45" s="72"/>
      <c r="EB45" s="72"/>
      <c r="EC45" s="72"/>
      <c r="ED45" s="72"/>
      <c r="EE45" s="72"/>
      <c r="EF45" s="72"/>
      <c r="EG45" s="72"/>
      <c r="EK45" s="72"/>
      <c r="EL45" s="72"/>
      <c r="EM45" s="72"/>
      <c r="EN45" s="72"/>
      <c r="EO45" s="72"/>
      <c r="EP45" s="72"/>
      <c r="EQ45" s="72"/>
      <c r="EU45" s="72"/>
      <c r="EV45" s="72"/>
      <c r="EW45" s="72"/>
      <c r="EX45" s="72"/>
      <c r="EY45" s="72"/>
      <c r="EZ45" s="72"/>
      <c r="FA45" s="72"/>
      <c r="FE45" s="72"/>
      <c r="FF45" s="72"/>
      <c r="FG45" s="72"/>
      <c r="FH45" s="72"/>
      <c r="FI45" s="72"/>
      <c r="FJ45" s="72"/>
      <c r="FK45" s="72"/>
      <c r="FO45" s="72"/>
      <c r="FP45" s="72"/>
      <c r="FQ45" s="72"/>
      <c r="FR45" s="72"/>
      <c r="FS45" s="72"/>
      <c r="FT45" s="72"/>
      <c r="FU45" s="72"/>
      <c r="FY45" s="72"/>
      <c r="FZ45" s="72"/>
      <c r="GA45" s="72"/>
      <c r="GB45" s="72"/>
      <c r="GC45" s="72"/>
      <c r="GD45" s="72"/>
      <c r="GE45" s="72"/>
      <c r="GI45" s="72"/>
      <c r="GJ45" s="72"/>
      <c r="GK45" s="72"/>
      <c r="GL45" s="72"/>
      <c r="GM45" s="72"/>
      <c r="GN45" s="72"/>
      <c r="GO45" s="72"/>
      <c r="GS45" s="72"/>
      <c r="GT45" s="72"/>
      <c r="GU45" s="72"/>
      <c r="GV45" s="72"/>
      <c r="GW45" s="72"/>
      <c r="GX45" s="72"/>
      <c r="GY45" s="72"/>
      <c r="HC45" s="72"/>
      <c r="HD45" s="72"/>
      <c r="HE45" s="72"/>
      <c r="HF45" s="72"/>
      <c r="HG45" s="72"/>
      <c r="HH45" s="72"/>
      <c r="HI45" s="72"/>
      <c r="HM45" s="72"/>
      <c r="HN45" s="72"/>
      <c r="HO45" s="72"/>
      <c r="HP45" s="72"/>
      <c r="HQ45" s="72"/>
      <c r="HR45" s="72"/>
      <c r="HS45" s="72"/>
    </row>
    <row r="46" spans="1:227" ht="15.75" thickBot="1" x14ac:dyDescent="0.3">
      <c r="A46" s="72" t="s">
        <v>125</v>
      </c>
      <c r="B46" s="72">
        <v>1598.5260999999998</v>
      </c>
      <c r="C46" s="72">
        <v>1359.5527</v>
      </c>
      <c r="D46" s="72"/>
      <c r="K46" s="74" t="s">
        <v>123</v>
      </c>
      <c r="L46" s="74">
        <v>925.8675943799999</v>
      </c>
      <c r="M46" s="74">
        <v>23</v>
      </c>
      <c r="N46" s="74"/>
      <c r="O46" s="74"/>
      <c r="P46" s="74"/>
      <c r="Q46" s="74"/>
      <c r="U46" s="74" t="s">
        <v>123</v>
      </c>
      <c r="V46" s="74">
        <v>764.79648450958359</v>
      </c>
      <c r="W46" s="74">
        <v>23</v>
      </c>
      <c r="X46" s="74"/>
      <c r="Y46" s="74"/>
      <c r="Z46" s="74"/>
      <c r="AA46" s="74"/>
      <c r="AE46" s="74" t="s">
        <v>123</v>
      </c>
      <c r="AF46" s="74">
        <v>746.79165911833309</v>
      </c>
      <c r="AG46" s="74">
        <v>23</v>
      </c>
      <c r="AH46" s="74"/>
      <c r="AI46" s="74"/>
      <c r="AJ46" s="74"/>
      <c r="AK46" s="74"/>
      <c r="AO46" s="74" t="s">
        <v>123</v>
      </c>
      <c r="AP46" s="74">
        <v>483.68097718958347</v>
      </c>
      <c r="AQ46" s="74">
        <v>23</v>
      </c>
      <c r="AR46" s="74"/>
      <c r="AS46" s="74"/>
      <c r="AT46" s="74"/>
      <c r="AU46" s="74"/>
      <c r="AY46" s="74" t="s">
        <v>123</v>
      </c>
      <c r="AZ46" s="74">
        <v>648.12788755333293</v>
      </c>
      <c r="BA46" s="74">
        <v>23</v>
      </c>
      <c r="BB46" s="74"/>
      <c r="BC46" s="74"/>
      <c r="BD46" s="74"/>
      <c r="BE46" s="74"/>
      <c r="BI46" s="74" t="s">
        <v>123</v>
      </c>
      <c r="BJ46" s="74">
        <v>401.72964967833337</v>
      </c>
      <c r="BK46" s="74">
        <v>23</v>
      </c>
      <c r="BL46" s="74"/>
      <c r="BM46" s="74"/>
      <c r="BN46" s="74"/>
      <c r="BO46" s="74"/>
      <c r="BS46" s="74" t="s">
        <v>123</v>
      </c>
      <c r="BT46" s="74">
        <v>272.75145665999952</v>
      </c>
      <c r="BU46" s="74">
        <v>23</v>
      </c>
      <c r="BV46" s="74"/>
      <c r="BW46" s="74"/>
      <c r="BX46" s="74"/>
      <c r="BY46" s="74"/>
      <c r="CC46" s="74" t="s">
        <v>123</v>
      </c>
      <c r="CD46" s="74">
        <v>207.50573090958341</v>
      </c>
      <c r="CE46" s="74">
        <v>23</v>
      </c>
      <c r="CF46" s="74"/>
      <c r="CG46" s="74"/>
      <c r="CH46" s="74"/>
      <c r="CI46" s="74"/>
      <c r="CM46" s="74" t="s">
        <v>123</v>
      </c>
      <c r="CN46" s="74">
        <v>206.82056359833368</v>
      </c>
      <c r="CO46" s="74">
        <v>23</v>
      </c>
      <c r="CP46" s="74"/>
      <c r="CQ46" s="74"/>
      <c r="CR46" s="74"/>
      <c r="CS46" s="74"/>
      <c r="CW46" s="74" t="s">
        <v>123</v>
      </c>
      <c r="CX46" s="74">
        <v>177.98887014624978</v>
      </c>
      <c r="CY46" s="74">
        <v>23</v>
      </c>
      <c r="CZ46" s="74"/>
      <c r="DA46" s="74"/>
      <c r="DB46" s="74"/>
      <c r="DC46" s="74"/>
      <c r="DG46" s="74" t="s">
        <v>123</v>
      </c>
      <c r="DH46" s="74">
        <v>192.01333439958347</v>
      </c>
      <c r="DI46" s="74">
        <v>23</v>
      </c>
      <c r="DJ46" s="74"/>
      <c r="DK46" s="74"/>
      <c r="DL46" s="74"/>
      <c r="DM46" s="74"/>
      <c r="DQ46" s="74" t="s">
        <v>123</v>
      </c>
      <c r="DR46" s="74">
        <v>83.26008816958344</v>
      </c>
      <c r="DS46" s="74">
        <v>23</v>
      </c>
      <c r="DT46" s="74"/>
      <c r="DU46" s="74"/>
      <c r="DV46" s="74"/>
      <c r="DW46" s="74"/>
      <c r="EA46" s="74" t="s">
        <v>123</v>
      </c>
      <c r="EB46" s="74">
        <v>74.193760119583359</v>
      </c>
      <c r="EC46" s="74">
        <v>23</v>
      </c>
      <c r="ED46" s="74"/>
      <c r="EE46" s="74"/>
      <c r="EF46" s="74"/>
      <c r="EG46" s="74"/>
      <c r="EK46" s="74" t="s">
        <v>123</v>
      </c>
      <c r="EL46" s="74">
        <v>52.541378666249955</v>
      </c>
      <c r="EM46" s="74">
        <v>23</v>
      </c>
      <c r="EN46" s="74"/>
      <c r="EO46" s="74"/>
      <c r="EP46" s="74"/>
      <c r="EQ46" s="74"/>
      <c r="EU46" s="74" t="s">
        <v>123</v>
      </c>
      <c r="EV46" s="74">
        <v>73.099319133333267</v>
      </c>
      <c r="EW46" s="74">
        <v>23</v>
      </c>
      <c r="EX46" s="74"/>
      <c r="EY46" s="74"/>
      <c r="EZ46" s="74"/>
      <c r="FA46" s="74"/>
      <c r="FE46" s="74" t="s">
        <v>123</v>
      </c>
      <c r="FF46" s="74">
        <v>81.290777929583385</v>
      </c>
      <c r="FG46" s="74">
        <v>23</v>
      </c>
      <c r="FH46" s="74"/>
      <c r="FI46" s="74"/>
      <c r="FJ46" s="74"/>
      <c r="FK46" s="74"/>
      <c r="FO46" s="74" t="s">
        <v>123</v>
      </c>
      <c r="FP46" s="74">
        <v>90.439940598333578</v>
      </c>
      <c r="FQ46" s="74">
        <v>23</v>
      </c>
      <c r="FR46" s="74"/>
      <c r="FS46" s="74"/>
      <c r="FT46" s="74"/>
      <c r="FU46" s="74"/>
      <c r="FY46" s="74" t="s">
        <v>123</v>
      </c>
      <c r="FZ46" s="74">
        <v>54.767534373333469</v>
      </c>
      <c r="GA46" s="74">
        <v>23</v>
      </c>
      <c r="GB46" s="74"/>
      <c r="GC46" s="74"/>
      <c r="GD46" s="74"/>
      <c r="GE46" s="74"/>
      <c r="GI46" s="74" t="s">
        <v>123</v>
      </c>
      <c r="GJ46" s="74">
        <v>56.433572689583414</v>
      </c>
      <c r="GK46" s="74">
        <v>23</v>
      </c>
      <c r="GL46" s="74"/>
      <c r="GM46" s="74"/>
      <c r="GN46" s="74"/>
      <c r="GO46" s="74"/>
      <c r="GS46" s="74" t="s">
        <v>123</v>
      </c>
      <c r="GT46" s="74">
        <v>46.080271186249973</v>
      </c>
      <c r="GU46" s="74">
        <v>23</v>
      </c>
      <c r="GV46" s="74"/>
      <c r="GW46" s="74"/>
      <c r="GX46" s="74"/>
      <c r="GY46" s="74"/>
      <c r="HC46" s="74" t="s">
        <v>123</v>
      </c>
      <c r="HD46" s="74">
        <v>55.773134836249973</v>
      </c>
      <c r="HE46" s="74">
        <v>23</v>
      </c>
      <c r="HF46" s="74"/>
      <c r="HG46" s="74"/>
      <c r="HH46" s="74"/>
      <c r="HI46" s="74"/>
      <c r="HM46" s="74" t="s">
        <v>123</v>
      </c>
      <c r="HN46" s="74">
        <v>51.644952718333187</v>
      </c>
      <c r="HO46" s="74">
        <v>23</v>
      </c>
      <c r="HP46" s="74"/>
      <c r="HQ46" s="74"/>
      <c r="HR46" s="74"/>
      <c r="HS46" s="74"/>
    </row>
    <row r="47" spans="1:227" x14ac:dyDescent="0.25">
      <c r="A47" s="72" t="s">
        <v>126</v>
      </c>
      <c r="B47" s="72">
        <v>66.605254166666654</v>
      </c>
      <c r="C47" s="72">
        <v>56.648029166666653</v>
      </c>
      <c r="D47" s="72"/>
    </row>
    <row r="48" spans="1:227" x14ac:dyDescent="0.25">
      <c r="A48" s="72" t="s">
        <v>127</v>
      </c>
      <c r="B48" s="72">
        <v>29.141446056503632</v>
      </c>
      <c r="C48" s="72">
        <v>43.462904895200907</v>
      </c>
      <c r="D48" s="72"/>
    </row>
    <row r="49" spans="1:219" x14ac:dyDescent="0.25">
      <c r="A49" s="72"/>
      <c r="B49" s="72"/>
      <c r="C49" s="72"/>
      <c r="D49" s="72"/>
    </row>
    <row r="51" spans="1:219" ht="15.75" thickBot="1" x14ac:dyDescent="0.3">
      <c r="A51" t="s">
        <v>128</v>
      </c>
    </row>
    <row r="52" spans="1:219" x14ac:dyDescent="0.25">
      <c r="A52" s="75" t="s">
        <v>129</v>
      </c>
      <c r="B52" s="75" t="s">
        <v>130</v>
      </c>
      <c r="C52" s="75" t="s">
        <v>131</v>
      </c>
      <c r="D52" s="75" t="s">
        <v>132</v>
      </c>
      <c r="E52" s="75" t="s">
        <v>133</v>
      </c>
      <c r="F52" s="75" t="s">
        <v>134</v>
      </c>
      <c r="G52" s="75" t="s">
        <v>135</v>
      </c>
    </row>
    <row r="53" spans="1:219" x14ac:dyDescent="0.25">
      <c r="A53" s="72" t="s">
        <v>136</v>
      </c>
      <c r="B53" s="72">
        <v>7.9648330799991527</v>
      </c>
      <c r="C53" s="72">
        <v>1</v>
      </c>
      <c r="D53" s="72">
        <v>7.9648330799991527</v>
      </c>
      <c r="E53" s="72">
        <v>0.2123601555426102</v>
      </c>
      <c r="F53" s="72">
        <v>0.64719352917370454</v>
      </c>
      <c r="G53" s="72">
        <v>4.06170646011934</v>
      </c>
    </row>
    <row r="54" spans="1:219" x14ac:dyDescent="0.25">
      <c r="A54" s="80" t="s">
        <v>137</v>
      </c>
      <c r="B54" s="80">
        <v>1189.7559564074995</v>
      </c>
      <c r="C54" s="80">
        <v>1</v>
      </c>
      <c r="D54" s="80">
        <v>1189.7559564074995</v>
      </c>
      <c r="E54" s="80">
        <v>31.721538596320521</v>
      </c>
      <c r="F54" s="80">
        <v>1.1682748951546909E-6</v>
      </c>
      <c r="G54" s="80">
        <v>4.06170646011934</v>
      </c>
    </row>
    <row r="55" spans="1:219" x14ac:dyDescent="0.25">
      <c r="A55" s="72" t="s">
        <v>138</v>
      </c>
      <c r="B55" s="72">
        <v>11.660239600834075</v>
      </c>
      <c r="C55" s="72">
        <v>1</v>
      </c>
      <c r="D55" s="72">
        <v>11.660239600834075</v>
      </c>
      <c r="E55" s="72">
        <v>0.31088790818670747</v>
      </c>
      <c r="F55" s="72">
        <v>0.57996165598561622</v>
      </c>
      <c r="G55" s="72">
        <v>4.06170646011934</v>
      </c>
    </row>
    <row r="56" spans="1:219" x14ac:dyDescent="0.25">
      <c r="A56" s="72" t="s">
        <v>139</v>
      </c>
      <c r="B56" s="72">
        <v>1650.2749992083338</v>
      </c>
      <c r="C56" s="72">
        <v>44</v>
      </c>
      <c r="D56" s="72">
        <v>37.506249982007589</v>
      </c>
      <c r="E56" s="72"/>
      <c r="F56" s="72"/>
      <c r="G56" s="72"/>
    </row>
    <row r="57" spans="1:219" x14ac:dyDescent="0.25">
      <c r="A57" s="72"/>
      <c r="B57" s="72"/>
      <c r="C57" s="72"/>
      <c r="D57" s="72"/>
      <c r="E57" s="72"/>
      <c r="F57" s="72"/>
      <c r="G57" s="72"/>
    </row>
    <row r="58" spans="1:219" ht="15.75" thickBot="1" x14ac:dyDescent="0.3">
      <c r="A58" s="74" t="s">
        <v>123</v>
      </c>
      <c r="B58" s="74">
        <v>2859.6560282966666</v>
      </c>
      <c r="C58" s="74">
        <v>47</v>
      </c>
      <c r="D58" s="74"/>
      <c r="E58" s="74"/>
      <c r="F58" s="74"/>
      <c r="G58" s="74"/>
    </row>
    <row r="61" spans="1:219" s="84" customFormat="1" x14ac:dyDescent="0.25">
      <c r="I61" s="85"/>
      <c r="S61" s="85"/>
      <c r="AC61" s="85"/>
      <c r="AM61" s="85"/>
      <c r="AW61" s="85"/>
      <c r="BG61" s="85"/>
      <c r="BQ61" s="85"/>
      <c r="CA61" s="85"/>
      <c r="CK61" s="85"/>
      <c r="CU61" s="85"/>
      <c r="DE61" s="85"/>
      <c r="DO61" s="85"/>
      <c r="DY61" s="85"/>
      <c r="EI61" s="85"/>
      <c r="ES61" s="85"/>
      <c r="FC61" s="85"/>
      <c r="FM61" s="85"/>
      <c r="FW61" s="85"/>
      <c r="GG61" s="85"/>
      <c r="GQ61" s="85"/>
      <c r="HA61" s="85"/>
      <c r="HK61" s="85"/>
    </row>
    <row r="63" spans="1:219" ht="18.75" x14ac:dyDescent="0.3">
      <c r="A63" s="18" t="s">
        <v>141</v>
      </c>
    </row>
    <row r="65" spans="1:6" x14ac:dyDescent="0.25">
      <c r="A65" s="86" t="s">
        <v>54</v>
      </c>
      <c r="B65" t="s">
        <v>142</v>
      </c>
      <c r="C65" t="s">
        <v>137</v>
      </c>
      <c r="D65" t="s">
        <v>138</v>
      </c>
    </row>
    <row r="66" spans="1:6" x14ac:dyDescent="0.25">
      <c r="A66" s="28">
        <v>0</v>
      </c>
      <c r="B66" s="87">
        <v>0.64719352917370454</v>
      </c>
      <c r="C66" s="88">
        <v>1.1682748951546909E-6</v>
      </c>
      <c r="D66" s="87">
        <v>0.57996165598561622</v>
      </c>
      <c r="E66" s="90">
        <f>-LOG10(C66)</f>
        <v>5.9324549556808277</v>
      </c>
      <c r="F66" s="91"/>
    </row>
    <row r="67" spans="1:6" x14ac:dyDescent="0.25">
      <c r="A67" s="28">
        <v>0.21726616033128443</v>
      </c>
      <c r="B67" s="87">
        <v>0.52976560387801974</v>
      </c>
      <c r="C67" s="88">
        <v>7.847696915071576E-5</v>
      </c>
      <c r="D67" s="87">
        <v>0.48829912585090929</v>
      </c>
      <c r="E67" s="90">
        <f t="shared" ref="E67:E88" si="0">-LOG10(C67)</f>
        <v>4.1052577781375019</v>
      </c>
    </row>
    <row r="68" spans="1:6" x14ac:dyDescent="0.25">
      <c r="A68" s="28">
        <v>0.44901673135132125</v>
      </c>
      <c r="B68" s="87">
        <v>0.42674217901547939</v>
      </c>
      <c r="C68" s="88">
        <v>1.4071736680665E-4</v>
      </c>
      <c r="D68" s="87">
        <v>0.65383532966164415</v>
      </c>
      <c r="E68" s="90">
        <f t="shared" si="0"/>
        <v>3.851652300270616</v>
      </c>
    </row>
    <row r="69" spans="1:6" x14ac:dyDescent="0.25">
      <c r="A69" s="28">
        <v>0.8980334627026425</v>
      </c>
      <c r="B69" s="87">
        <v>0.52580270460829581</v>
      </c>
      <c r="C69" s="88">
        <v>1.6266858640574359E-5</v>
      </c>
      <c r="D69" s="87">
        <v>0.67416220094008772</v>
      </c>
      <c r="E69" s="90">
        <f t="shared" si="0"/>
        <v>4.7886963073450168</v>
      </c>
    </row>
    <row r="70" spans="1:6" x14ac:dyDescent="0.25">
      <c r="A70" s="28">
        <v>1.8105513360940371</v>
      </c>
      <c r="B70" s="87">
        <v>0.97943643342611308</v>
      </c>
      <c r="C70" s="88">
        <v>8.2325137526953091E-5</v>
      </c>
      <c r="D70" s="87">
        <v>0.52756320226653086</v>
      </c>
      <c r="E70" s="90">
        <f t="shared" si="0"/>
        <v>4.0844675351116884</v>
      </c>
    </row>
    <row r="71" spans="1:6" x14ac:dyDescent="0.25">
      <c r="A71" s="28">
        <v>3.6211026721880741</v>
      </c>
      <c r="B71" s="87">
        <v>0.76271599340431318</v>
      </c>
      <c r="C71" s="88">
        <v>2.4006888196764772E-4</v>
      </c>
      <c r="D71" s="87">
        <v>0.71314035439204604</v>
      </c>
      <c r="E71" s="90">
        <f t="shared" si="0"/>
        <v>3.6196641300953116</v>
      </c>
    </row>
    <row r="72" spans="1:6" x14ac:dyDescent="0.25">
      <c r="A72" s="28">
        <v>7.3001429871311574</v>
      </c>
      <c r="B72" s="87">
        <v>0.84366799521406111</v>
      </c>
      <c r="C72" s="88">
        <v>1.5636308037767867E-2</v>
      </c>
      <c r="D72" s="87">
        <v>0.69673160878246843</v>
      </c>
      <c r="E72" s="90">
        <f t="shared" si="0"/>
        <v>1.8058657824847981</v>
      </c>
    </row>
    <row r="73" spans="1:6" x14ac:dyDescent="0.25">
      <c r="A73" s="28">
        <v>10.84882360587547</v>
      </c>
      <c r="B73" s="87">
        <v>0.85441246523545566</v>
      </c>
      <c r="C73" s="88">
        <v>2.5935045408451798E-3</v>
      </c>
      <c r="D73" s="87">
        <v>0.70457532307316018</v>
      </c>
      <c r="E73" s="90">
        <f t="shared" si="0"/>
        <v>2.5861129872839386</v>
      </c>
    </row>
    <row r="74" spans="1:6" x14ac:dyDescent="0.25">
      <c r="A74" s="28">
        <v>14.49889509944105</v>
      </c>
      <c r="B74" s="87">
        <v>0.80744573878153658</v>
      </c>
      <c r="C74" s="88">
        <v>1.0735808133519359E-3</v>
      </c>
      <c r="D74" s="87">
        <v>0.57867375638536345</v>
      </c>
      <c r="E74" s="90">
        <f t="shared" si="0"/>
        <v>2.9691652586596575</v>
      </c>
    </row>
    <row r="75" spans="1:6" x14ac:dyDescent="0.25">
      <c r="A75" s="28">
        <v>18.14896659300663</v>
      </c>
      <c r="B75" s="87">
        <v>0.82769737904942942</v>
      </c>
      <c r="C75" s="88">
        <v>4.7078190223887403E-4</v>
      </c>
      <c r="D75" s="87">
        <v>0.54803759124679008</v>
      </c>
      <c r="E75" s="90">
        <f t="shared" si="0"/>
        <v>3.3271802406222775</v>
      </c>
    </row>
    <row r="76" spans="1:6" x14ac:dyDescent="0.25">
      <c r="A76" s="28">
        <v>21.69764721175094</v>
      </c>
      <c r="B76" s="87">
        <v>0.91891630749189201</v>
      </c>
      <c r="C76" s="88">
        <v>5.3212822061749767E-4</v>
      </c>
      <c r="D76" s="87">
        <v>0.66331928234167892</v>
      </c>
      <c r="E76" s="90">
        <f t="shared" si="0"/>
        <v>3.2739837083117771</v>
      </c>
    </row>
    <row r="77" spans="1:6" x14ac:dyDescent="0.25">
      <c r="A77" s="28">
        <v>25.34771870531652</v>
      </c>
      <c r="B77" s="87">
        <v>0.90448216599061904</v>
      </c>
      <c r="C77" s="88">
        <v>1.8758998754649152E-4</v>
      </c>
      <c r="D77" s="87">
        <v>0.79342375578933733</v>
      </c>
      <c r="E77" s="90">
        <f t="shared" si="0"/>
        <v>3.7267903454311111</v>
      </c>
    </row>
    <row r="78" spans="1:6" x14ac:dyDescent="0.25">
      <c r="A78" s="28">
        <v>28.815286624203821</v>
      </c>
      <c r="B78" s="87">
        <v>0.866197771187592</v>
      </c>
      <c r="C78" s="89">
        <v>0.3044629827992299</v>
      </c>
      <c r="D78" s="87">
        <v>0.84101249997881766</v>
      </c>
      <c r="E78" s="90">
        <f t="shared" si="0"/>
        <v>0.51646550218804588</v>
      </c>
    </row>
    <row r="79" spans="1:6" x14ac:dyDescent="0.25">
      <c r="A79" s="28">
        <v>32.591082802547767</v>
      </c>
      <c r="B79" s="87">
        <v>0.92694817459971601</v>
      </c>
      <c r="C79" s="88">
        <v>2.0348497551729412E-2</v>
      </c>
      <c r="D79" s="87">
        <v>0.96217349584018963</v>
      </c>
      <c r="E79" s="90">
        <f t="shared" si="0"/>
        <v>1.6914676517499059</v>
      </c>
    </row>
    <row r="80" spans="1:6" x14ac:dyDescent="0.25">
      <c r="A80" s="28">
        <v>36.168152866242039</v>
      </c>
      <c r="B80" s="87">
        <v>0.66667848297425625</v>
      </c>
      <c r="C80" s="88">
        <v>8.9890355276135842E-3</v>
      </c>
      <c r="D80" s="87">
        <v>0.66100268877837109</v>
      </c>
      <c r="E80" s="90">
        <f t="shared" si="0"/>
        <v>2.0462869030949675</v>
      </c>
    </row>
    <row r="81" spans="1:6" x14ac:dyDescent="0.25">
      <c r="A81" s="28">
        <v>40.540127388535034</v>
      </c>
      <c r="B81" s="87">
        <v>0.77141805020287291</v>
      </c>
      <c r="C81" s="88">
        <v>2.0512393856068241E-3</v>
      </c>
      <c r="D81" s="87">
        <v>0.83157730555695553</v>
      </c>
      <c r="E81" s="90">
        <f t="shared" si="0"/>
        <v>2.6879836532438164</v>
      </c>
    </row>
    <row r="82" spans="1:6" x14ac:dyDescent="0.25">
      <c r="A82" s="28">
        <v>45.110828025477709</v>
      </c>
      <c r="B82" s="87">
        <v>0.73398558682911474</v>
      </c>
      <c r="C82" s="88">
        <v>5.5414394752635468E-3</v>
      </c>
      <c r="D82" s="87">
        <v>0.99997079437005809</v>
      </c>
      <c r="E82" s="90">
        <f t="shared" si="0"/>
        <v>2.2563774058564556</v>
      </c>
    </row>
    <row r="83" spans="1:6" x14ac:dyDescent="0.25">
      <c r="A83" s="28">
        <v>49.681528662420384</v>
      </c>
      <c r="B83" s="87">
        <v>0.70414767550064472</v>
      </c>
      <c r="C83" s="88">
        <v>7.9729907642845711E-4</v>
      </c>
      <c r="D83" s="87">
        <v>0.81028383331216325</v>
      </c>
      <c r="E83" s="90">
        <f t="shared" si="0"/>
        <v>3.0983787389823445</v>
      </c>
    </row>
    <row r="84" spans="1:6" x14ac:dyDescent="0.25">
      <c r="A84" s="28">
        <v>58.655999999999999</v>
      </c>
      <c r="B84" s="87">
        <v>0.60100619840700154</v>
      </c>
      <c r="C84" s="89">
        <v>0.44234335203347785</v>
      </c>
      <c r="D84" s="87">
        <v>0.84403540926598686</v>
      </c>
      <c r="E84" s="90">
        <f t="shared" si="0"/>
        <v>0.35424049534374025</v>
      </c>
    </row>
    <row r="85" spans="1:6" x14ac:dyDescent="0.25">
      <c r="A85" s="28">
        <v>67.826086956521735</v>
      </c>
      <c r="B85" s="87">
        <v>0.62521678843051109</v>
      </c>
      <c r="C85" s="88">
        <v>3.6906055500541123E-2</v>
      </c>
      <c r="D85" s="87">
        <v>0.86476020683102051</v>
      </c>
      <c r="E85" s="90">
        <f t="shared" si="0"/>
        <v>1.4329023694857796</v>
      </c>
    </row>
    <row r="86" spans="1:6" x14ac:dyDescent="0.25">
      <c r="A86" s="28">
        <v>76.959999999999994</v>
      </c>
      <c r="B86" s="87">
        <v>0.63324923195086424</v>
      </c>
      <c r="C86" s="88">
        <v>3.9695135359309512E-2</v>
      </c>
      <c r="D86" s="87">
        <v>0.73621277860735623</v>
      </c>
      <c r="E86" s="90">
        <f t="shared" si="0"/>
        <v>1.4012627127849442</v>
      </c>
    </row>
    <row r="87" spans="1:6" x14ac:dyDescent="0.25">
      <c r="A87" s="28">
        <v>85.695999999999998</v>
      </c>
      <c r="B87" s="87">
        <v>0.65032177204491703</v>
      </c>
      <c r="C87" s="88">
        <v>1.4445858951754018E-2</v>
      </c>
      <c r="D87" s="87">
        <v>0.7321490716022151</v>
      </c>
      <c r="E87" s="90">
        <f t="shared" si="0"/>
        <v>1.840256629872651</v>
      </c>
    </row>
    <row r="88" spans="1:6" x14ac:dyDescent="0.25">
      <c r="A88" s="28">
        <v>94.847999999999999</v>
      </c>
      <c r="B88" s="87">
        <v>0.75185255844492338</v>
      </c>
      <c r="C88" s="88">
        <v>3.358926154327585E-2</v>
      </c>
      <c r="D88" s="87">
        <v>0.70175957457977978</v>
      </c>
      <c r="E88" s="90">
        <f t="shared" si="0"/>
        <v>1.4737995439763101</v>
      </c>
      <c r="F88" s="91"/>
    </row>
    <row r="90" spans="1:6" x14ac:dyDescent="0.25">
      <c r="A90" s="28">
        <v>1</v>
      </c>
      <c r="B90" s="87">
        <v>1.3</v>
      </c>
    </row>
    <row r="91" spans="1:6" x14ac:dyDescent="0.25">
      <c r="A91" s="28">
        <v>23</v>
      </c>
      <c r="B91" s="87">
        <v>1.3</v>
      </c>
    </row>
  </sheetData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29"/>
  <sheetViews>
    <sheetView topLeftCell="A46" workbookViewId="0">
      <selection activeCell="F75" sqref="F75"/>
    </sheetView>
  </sheetViews>
  <sheetFormatPr defaultRowHeight="15" x14ac:dyDescent="0.25"/>
  <cols>
    <col min="1" max="1" width="19.140625" customWidth="1"/>
    <col min="2" max="2" width="10.85546875" customWidth="1"/>
    <col min="3" max="3" width="10.140625" customWidth="1"/>
    <col min="4" max="4" width="9.28515625" bestFit="1" customWidth="1"/>
    <col min="5" max="5" width="12.140625" bestFit="1" customWidth="1"/>
    <col min="6" max="6" width="12" bestFit="1" customWidth="1"/>
    <col min="7" max="7" width="9.28515625" bestFit="1" customWidth="1"/>
    <col min="9" max="9" width="1.7109375" style="81" customWidth="1"/>
    <col min="11" max="11" width="19.7109375" customWidth="1"/>
    <col min="12" max="15" width="9.28515625" bestFit="1" customWidth="1"/>
    <col min="16" max="16" width="11" bestFit="1" customWidth="1"/>
    <col min="17" max="17" width="9.28515625" bestFit="1" customWidth="1"/>
    <col min="19" max="19" width="1.7109375" style="81" customWidth="1"/>
    <col min="21" max="21" width="19.5703125" customWidth="1"/>
    <col min="29" max="29" width="1.7109375" style="81" customWidth="1"/>
    <col min="31" max="31" width="20.5703125" customWidth="1"/>
    <col min="32" max="35" width="9.28515625" bestFit="1" customWidth="1"/>
    <col min="36" max="36" width="12" bestFit="1" customWidth="1"/>
    <col min="37" max="37" width="9.28515625" bestFit="1" customWidth="1"/>
    <col min="39" max="39" width="1.7109375" style="81" customWidth="1"/>
    <col min="41" max="41" width="18.5703125" customWidth="1"/>
    <col min="42" max="45" width="9.28515625" bestFit="1" customWidth="1"/>
    <col min="46" max="46" width="12" bestFit="1" customWidth="1"/>
    <col min="47" max="47" width="9.28515625" bestFit="1" customWidth="1"/>
    <col min="49" max="49" width="1.7109375" style="81" customWidth="1"/>
    <col min="51" max="51" width="18.42578125" customWidth="1"/>
    <col min="59" max="59" width="1.7109375" style="81" customWidth="1"/>
    <col min="61" max="61" width="18.42578125" customWidth="1"/>
    <col min="69" max="69" width="1.7109375" style="81" customWidth="1"/>
    <col min="71" max="71" width="17.85546875" customWidth="1"/>
    <col min="79" max="79" width="1.7109375" style="81" customWidth="1"/>
    <col min="81" max="81" width="18.140625" customWidth="1"/>
    <col min="89" max="89" width="1.7109375" style="81" customWidth="1"/>
    <col min="91" max="91" width="18.7109375" customWidth="1"/>
    <col min="99" max="99" width="1.7109375" style="81" customWidth="1"/>
    <col min="101" max="101" width="18.28515625" customWidth="1"/>
    <col min="109" max="109" width="1.7109375" style="81" customWidth="1"/>
    <col min="111" max="111" width="18.85546875" customWidth="1"/>
    <col min="119" max="119" width="1.7109375" style="81" customWidth="1"/>
    <col min="121" max="121" width="18" customWidth="1"/>
    <col min="129" max="129" width="1.7109375" style="81" customWidth="1"/>
    <col min="131" max="131" width="18.5703125" customWidth="1"/>
    <col min="139" max="139" width="1.7109375" style="81" customWidth="1"/>
    <col min="141" max="141" width="17.28515625" customWidth="1"/>
    <col min="149" max="149" width="1.7109375" style="81" customWidth="1"/>
    <col min="151" max="151" width="19.28515625" customWidth="1"/>
    <col min="159" max="159" width="1.7109375" style="81" customWidth="1"/>
    <col min="161" max="161" width="20.28515625" customWidth="1"/>
    <col min="169" max="169" width="1.7109375" style="81" customWidth="1"/>
    <col min="171" max="171" width="19.28515625" customWidth="1"/>
    <col min="179" max="179" width="1.7109375" style="81" customWidth="1"/>
    <col min="181" max="181" width="17.7109375" customWidth="1"/>
    <col min="189" max="189" width="1.7109375" style="81" customWidth="1"/>
    <col min="191" max="191" width="17.5703125" customWidth="1"/>
    <col min="199" max="199" width="1.7109375" style="81" customWidth="1"/>
    <col min="201" max="201" width="18.140625" customWidth="1"/>
    <col min="209" max="209" width="1.7109375" style="81" customWidth="1"/>
    <col min="211" max="211" width="19.28515625" customWidth="1"/>
    <col min="219" max="219" width="1.7109375" style="81" customWidth="1"/>
    <col min="221" max="221" width="18.42578125" customWidth="1"/>
  </cols>
  <sheetData>
    <row r="1" spans="1:223" ht="18.75" x14ac:dyDescent="0.3">
      <c r="A1" s="18" t="s">
        <v>115</v>
      </c>
      <c r="K1" s="18" t="s">
        <v>140</v>
      </c>
      <c r="L1" s="18">
        <v>0.22</v>
      </c>
      <c r="U1" s="18" t="s">
        <v>140</v>
      </c>
      <c r="V1" s="18">
        <v>0.45</v>
      </c>
      <c r="AE1" s="18" t="s">
        <v>140</v>
      </c>
      <c r="AF1" s="18">
        <v>0.9</v>
      </c>
      <c r="AO1" s="18" t="s">
        <v>140</v>
      </c>
      <c r="AP1" s="18">
        <v>1.81</v>
      </c>
      <c r="AY1" s="18" t="s">
        <v>140</v>
      </c>
      <c r="AZ1" s="18">
        <v>3.62</v>
      </c>
      <c r="BI1" s="18" t="s">
        <v>140</v>
      </c>
      <c r="BJ1" s="18">
        <v>7.3</v>
      </c>
      <c r="BS1" s="18" t="s">
        <v>140</v>
      </c>
      <c r="BT1" s="18">
        <v>10.85</v>
      </c>
      <c r="CC1" s="18" t="s">
        <v>140</v>
      </c>
      <c r="CD1" s="18">
        <v>14.5</v>
      </c>
      <c r="CM1" s="18" t="s">
        <v>140</v>
      </c>
      <c r="CN1" s="18">
        <v>18.149999999999999</v>
      </c>
      <c r="CW1" s="18" t="s">
        <v>140</v>
      </c>
      <c r="CX1" s="18">
        <v>21.7</v>
      </c>
      <c r="DG1" s="18" t="s">
        <v>140</v>
      </c>
      <c r="DH1" s="18">
        <v>25.35</v>
      </c>
      <c r="DQ1" s="18" t="s">
        <v>140</v>
      </c>
      <c r="DR1" s="18">
        <v>28.8</v>
      </c>
      <c r="EA1" s="18" t="s">
        <v>140</v>
      </c>
      <c r="EB1" s="18">
        <v>32.590000000000003</v>
      </c>
      <c r="EK1" s="18" t="s">
        <v>140</v>
      </c>
      <c r="EL1" s="18">
        <v>36.17</v>
      </c>
      <c r="EU1" s="18" t="s">
        <v>140</v>
      </c>
      <c r="EV1" s="18">
        <v>40.54</v>
      </c>
      <c r="FE1" s="18" t="s">
        <v>140</v>
      </c>
      <c r="FF1" s="18">
        <v>45.11</v>
      </c>
      <c r="FO1" s="18" t="s">
        <v>140</v>
      </c>
      <c r="FP1" s="18">
        <v>49.68</v>
      </c>
      <c r="FY1" s="18" t="s">
        <v>140</v>
      </c>
      <c r="FZ1" s="18">
        <v>58.66</v>
      </c>
      <c r="GI1" s="18" t="s">
        <v>140</v>
      </c>
      <c r="GJ1" s="18">
        <v>67.83</v>
      </c>
      <c r="GS1" s="18" t="s">
        <v>140</v>
      </c>
      <c r="GT1" s="18">
        <v>76.959999999999994</v>
      </c>
      <c r="HC1" s="18" t="s">
        <v>140</v>
      </c>
      <c r="HD1" s="18">
        <v>85.7</v>
      </c>
      <c r="HM1" s="18" t="s">
        <v>140</v>
      </c>
      <c r="HN1" s="18">
        <v>94.85</v>
      </c>
    </row>
    <row r="3" spans="1:223" x14ac:dyDescent="0.25">
      <c r="A3" s="76" t="s">
        <v>116</v>
      </c>
      <c r="B3" s="77" t="s">
        <v>117</v>
      </c>
      <c r="C3" s="78" t="s">
        <v>118</v>
      </c>
      <c r="K3" s="76" t="s">
        <v>116</v>
      </c>
      <c r="L3" s="77" t="s">
        <v>117</v>
      </c>
      <c r="M3" s="78" t="s">
        <v>118</v>
      </c>
      <c r="U3" s="76" t="s">
        <v>116</v>
      </c>
      <c r="V3" s="77" t="s">
        <v>117</v>
      </c>
      <c r="W3" s="78" t="s">
        <v>118</v>
      </c>
      <c r="AE3" s="76" t="s">
        <v>116</v>
      </c>
      <c r="AF3" s="77" t="s">
        <v>117</v>
      </c>
      <c r="AG3" s="78" t="s">
        <v>118</v>
      </c>
      <c r="AO3" s="76" t="s">
        <v>116</v>
      </c>
      <c r="AP3" s="77" t="s">
        <v>117</v>
      </c>
      <c r="AQ3" s="78" t="s">
        <v>118</v>
      </c>
      <c r="AY3" s="76" t="s">
        <v>116</v>
      </c>
      <c r="AZ3" s="77" t="s">
        <v>117</v>
      </c>
      <c r="BA3" s="78" t="s">
        <v>118</v>
      </c>
      <c r="BI3" s="76" t="s">
        <v>116</v>
      </c>
      <c r="BJ3" s="77" t="s">
        <v>117</v>
      </c>
      <c r="BK3" s="78" t="s">
        <v>118</v>
      </c>
      <c r="BS3" s="76" t="s">
        <v>116</v>
      </c>
      <c r="BT3" s="77" t="s">
        <v>117</v>
      </c>
      <c r="BU3" s="78" t="s">
        <v>118</v>
      </c>
      <c r="CC3" s="76" t="s">
        <v>116</v>
      </c>
      <c r="CD3" s="77" t="s">
        <v>117</v>
      </c>
      <c r="CE3" s="78" t="s">
        <v>118</v>
      </c>
      <c r="CM3" s="76" t="s">
        <v>116</v>
      </c>
      <c r="CN3" s="77" t="s">
        <v>117</v>
      </c>
      <c r="CO3" s="78" t="s">
        <v>118</v>
      </c>
      <c r="CW3" s="76" t="s">
        <v>116</v>
      </c>
      <c r="CX3" s="77" t="s">
        <v>117</v>
      </c>
      <c r="CY3" s="78" t="s">
        <v>118</v>
      </c>
      <c r="DG3" s="76" t="s">
        <v>116</v>
      </c>
      <c r="DH3" s="77" t="s">
        <v>117</v>
      </c>
      <c r="DI3" s="78" t="s">
        <v>118</v>
      </c>
      <c r="DQ3" s="76" t="s">
        <v>116</v>
      </c>
      <c r="DR3" s="77" t="s">
        <v>117</v>
      </c>
      <c r="DS3" s="78" t="s">
        <v>118</v>
      </c>
      <c r="EA3" s="76" t="s">
        <v>116</v>
      </c>
      <c r="EB3" s="77" t="s">
        <v>117</v>
      </c>
      <c r="EC3" s="78" t="s">
        <v>118</v>
      </c>
      <c r="EK3" s="76" t="s">
        <v>116</v>
      </c>
      <c r="EL3" s="77" t="s">
        <v>117</v>
      </c>
      <c r="EM3" s="78" t="s">
        <v>118</v>
      </c>
      <c r="EU3" s="76" t="s">
        <v>116</v>
      </c>
      <c r="EV3" s="77" t="s">
        <v>117</v>
      </c>
      <c r="EW3" s="78" t="s">
        <v>118</v>
      </c>
      <c r="FE3" s="76" t="s">
        <v>116</v>
      </c>
      <c r="FF3" s="77" t="s">
        <v>117</v>
      </c>
      <c r="FG3" s="78" t="s">
        <v>118</v>
      </c>
      <c r="FO3" s="76" t="s">
        <v>116</v>
      </c>
      <c r="FP3" s="77" t="s">
        <v>117</v>
      </c>
      <c r="FQ3" s="78" t="s">
        <v>118</v>
      </c>
      <c r="FY3" s="76" t="s">
        <v>116</v>
      </c>
      <c r="FZ3" s="77" t="s">
        <v>117</v>
      </c>
      <c r="GA3" s="78" t="s">
        <v>118</v>
      </c>
      <c r="GI3" s="76" t="s">
        <v>116</v>
      </c>
      <c r="GJ3" s="77" t="s">
        <v>117</v>
      </c>
      <c r="GK3" s="78" t="s">
        <v>118</v>
      </c>
      <c r="GS3" s="76" t="s">
        <v>116</v>
      </c>
      <c r="GT3" s="77" t="s">
        <v>117</v>
      </c>
      <c r="GU3" s="78" t="s">
        <v>118</v>
      </c>
      <c r="HC3" s="76" t="s">
        <v>116</v>
      </c>
      <c r="HD3" s="77" t="s">
        <v>117</v>
      </c>
      <c r="HE3" s="78" t="s">
        <v>118</v>
      </c>
      <c r="HM3" s="76" t="s">
        <v>116</v>
      </c>
      <c r="HN3" s="77" t="s">
        <v>117</v>
      </c>
      <c r="HO3" s="78" t="s">
        <v>118</v>
      </c>
    </row>
    <row r="4" spans="1:223" x14ac:dyDescent="0.25">
      <c r="A4" s="79" t="s">
        <v>120</v>
      </c>
      <c r="B4" s="43">
        <v>0.62885673231933903</v>
      </c>
      <c r="C4" s="43">
        <v>-1.040331180166693</v>
      </c>
      <c r="K4" s="79" t="s">
        <v>120</v>
      </c>
      <c r="L4" s="44">
        <v>1.3698332450756521</v>
      </c>
      <c r="M4" s="44">
        <v>0.37272940070812716</v>
      </c>
      <c r="U4" s="79" t="s">
        <v>120</v>
      </c>
      <c r="V4" s="44">
        <v>2.135187885101649</v>
      </c>
      <c r="W4" s="44">
        <v>1.3187540288452788</v>
      </c>
      <c r="AE4" s="79" t="s">
        <v>120</v>
      </c>
      <c r="AF4" s="44">
        <v>3.8023850388033535</v>
      </c>
      <c r="AG4" s="44">
        <v>3.0471510962892245</v>
      </c>
      <c r="AO4" s="79" t="s">
        <v>120</v>
      </c>
      <c r="AP4" s="44">
        <v>6.1910524985630611</v>
      </c>
      <c r="AQ4" s="44">
        <v>5.4501489094965692</v>
      </c>
      <c r="AY4" s="79" t="s">
        <v>120</v>
      </c>
      <c r="AZ4" s="44">
        <v>10.2420451914531</v>
      </c>
      <c r="BA4" s="44">
        <v>8.7073720138495609</v>
      </c>
      <c r="BI4" s="79" t="s">
        <v>120</v>
      </c>
      <c r="BJ4" s="44">
        <v>16.54034554988176</v>
      </c>
      <c r="BK4" s="58">
        <v>13.537318590877204</v>
      </c>
      <c r="BS4" s="79" t="s">
        <v>120</v>
      </c>
      <c r="BT4" s="44">
        <v>18.465921213581591</v>
      </c>
      <c r="BU4" s="58">
        <v>15.541159174584978</v>
      </c>
      <c r="CC4" s="79" t="s">
        <v>120</v>
      </c>
      <c r="CD4" s="44">
        <v>19.78700823817482</v>
      </c>
      <c r="CE4" s="58">
        <v>16.978155537642976</v>
      </c>
      <c r="CM4" s="79" t="s">
        <v>120</v>
      </c>
      <c r="CN4" s="44">
        <v>20.835082466642991</v>
      </c>
      <c r="CO4" s="58">
        <v>17.968107938405275</v>
      </c>
      <c r="CW4" s="79" t="s">
        <v>120</v>
      </c>
      <c r="CX4" s="44">
        <v>21.220205009148085</v>
      </c>
      <c r="CY4" s="58">
        <v>18.283444424974402</v>
      </c>
      <c r="DG4" s="79" t="s">
        <v>120</v>
      </c>
      <c r="DH4" s="44">
        <v>22.053803585998939</v>
      </c>
      <c r="DI4" s="58">
        <v>18.846269011734101</v>
      </c>
      <c r="DQ4" s="79" t="s">
        <v>120</v>
      </c>
      <c r="DR4" s="44">
        <v>22.941030337960523</v>
      </c>
      <c r="DS4" s="58">
        <v>20.01584595787865</v>
      </c>
      <c r="EA4" s="79" t="s">
        <v>120</v>
      </c>
      <c r="EB4" s="44">
        <v>23.101896338879921</v>
      </c>
      <c r="EC4" s="58">
        <v>20.119628354391516</v>
      </c>
      <c r="EK4" s="79" t="s">
        <v>120</v>
      </c>
      <c r="EL4" s="44">
        <v>23.09702441830855</v>
      </c>
      <c r="EM4" s="58">
        <v>20.299252899773766</v>
      </c>
      <c r="EU4" s="79" t="s">
        <v>120</v>
      </c>
      <c r="EV4" s="44">
        <v>23.26276233979932</v>
      </c>
      <c r="EW4" s="58">
        <v>20.438954137991171</v>
      </c>
      <c r="FE4" s="79" t="s">
        <v>120</v>
      </c>
      <c r="FF4" s="44">
        <v>23.277396625926258</v>
      </c>
      <c r="FG4" s="58">
        <v>20.446947900482002</v>
      </c>
      <c r="FO4" s="79" t="s">
        <v>120</v>
      </c>
      <c r="FP4" s="44">
        <v>23.667372564589904</v>
      </c>
      <c r="FQ4" s="44">
        <v>20.558708891055929</v>
      </c>
      <c r="FY4" s="79" t="s">
        <v>120</v>
      </c>
      <c r="FZ4" s="44">
        <v>24.120739043919851</v>
      </c>
      <c r="GA4" s="44">
        <v>21.361042983945143</v>
      </c>
      <c r="GI4" s="79" t="s">
        <v>120</v>
      </c>
      <c r="GJ4" s="44">
        <v>24.05736702766637</v>
      </c>
      <c r="GK4" s="58">
        <v>21.293179429136817</v>
      </c>
      <c r="GS4" s="79" t="s">
        <v>120</v>
      </c>
      <c r="GT4" s="44">
        <v>24.110995202777108</v>
      </c>
      <c r="GU4" s="44">
        <v>21.396961825649683</v>
      </c>
      <c r="HC4" s="79" t="s">
        <v>120</v>
      </c>
      <c r="HD4" s="44">
        <v>24.276733124267878</v>
      </c>
      <c r="HE4" s="44">
        <v>21.42890653875347</v>
      </c>
      <c r="HM4" s="79" t="s">
        <v>120</v>
      </c>
      <c r="HN4" s="44">
        <v>24.22310494915714</v>
      </c>
      <c r="HO4" s="58">
        <v>21.460836083427477</v>
      </c>
    </row>
    <row r="5" spans="1:223" x14ac:dyDescent="0.25">
      <c r="A5" s="70"/>
      <c r="B5" s="45">
        <v>0.70197258971556831</v>
      </c>
      <c r="C5" s="45">
        <v>1.2229502263934717</v>
      </c>
      <c r="K5" s="70"/>
      <c r="L5" s="46">
        <v>1.4575833885988174</v>
      </c>
      <c r="M5" s="46">
        <v>1.9414635763522452</v>
      </c>
      <c r="U5" s="70"/>
      <c r="V5" s="46">
        <v>2.4812980142101217</v>
      </c>
      <c r="W5" s="46">
        <v>3.2387587011928365</v>
      </c>
      <c r="AE5" s="70"/>
      <c r="AF5" s="46">
        <v>3.8950071028978925</v>
      </c>
      <c r="AG5" s="46">
        <v>4.3364676270687568</v>
      </c>
      <c r="AO5" s="70"/>
      <c r="AP5" s="46">
        <v>6.3373027377683364</v>
      </c>
      <c r="AQ5" s="46">
        <v>6.3882101120024339</v>
      </c>
      <c r="AY5" s="70"/>
      <c r="AZ5" s="46">
        <v>10.422417399070804</v>
      </c>
      <c r="BA5" s="46">
        <v>9.8450042468903245</v>
      </c>
      <c r="BI5" s="70"/>
      <c r="BJ5" s="46">
        <v>15.048648683226387</v>
      </c>
      <c r="BK5" s="59">
        <v>14.291750782540518</v>
      </c>
      <c r="BS5" s="70"/>
      <c r="BT5" s="46">
        <v>17.451950429113033</v>
      </c>
      <c r="BU5" s="59">
        <v>16.155874959601114</v>
      </c>
      <c r="CC5" s="70"/>
      <c r="CD5" s="46">
        <v>19.509142045891206</v>
      </c>
      <c r="CE5" s="59">
        <v>17.6727179369888</v>
      </c>
      <c r="CM5" s="70"/>
      <c r="CN5" s="46">
        <v>20.527984750931136</v>
      </c>
      <c r="CO5" s="59">
        <v>18.499002980490964</v>
      </c>
      <c r="CW5" s="70"/>
      <c r="CX5" s="46">
        <v>21.044704722101748</v>
      </c>
      <c r="CY5" s="59">
        <v>18.78240992238608</v>
      </c>
      <c r="DG5" s="70"/>
      <c r="DH5" s="46">
        <v>21.868559457809859</v>
      </c>
      <c r="DI5" s="59">
        <v>19.401115004432743</v>
      </c>
      <c r="DQ5" s="70"/>
      <c r="DR5" s="46">
        <v>22.107431761109673</v>
      </c>
      <c r="DS5" s="59">
        <v>20.103655997839624</v>
      </c>
      <c r="EA5" s="70"/>
      <c r="EB5" s="46">
        <v>22.448669969646776</v>
      </c>
      <c r="EC5" s="59">
        <v>20.283280543221874</v>
      </c>
      <c r="EK5" s="70"/>
      <c r="EL5" s="46">
        <v>22.682651827962403</v>
      </c>
      <c r="EM5" s="59">
        <v>20.419007652838523</v>
      </c>
      <c r="EU5" s="70"/>
      <c r="EV5" s="46">
        <v>22.906908369548102</v>
      </c>
      <c r="EW5" s="59">
        <v>20.606610792281831</v>
      </c>
      <c r="FE5" s="70"/>
      <c r="FF5" s="46">
        <v>22.941030337960523</v>
      </c>
      <c r="FG5" s="59">
        <v>20.590638435729939</v>
      </c>
      <c r="FO5" s="70"/>
      <c r="FP5" s="46">
        <v>23.238384212529638</v>
      </c>
      <c r="FQ5" s="46">
        <v>20.730354842377118</v>
      </c>
      <c r="FY5" s="70"/>
      <c r="FZ5" s="46">
        <v>23.764866549255814</v>
      </c>
      <c r="GA5" s="46">
        <v>21.245277527910915</v>
      </c>
      <c r="GI5" s="70"/>
      <c r="GJ5" s="46">
        <v>23.774628914811377</v>
      </c>
      <c r="GK5" s="59">
        <v>21.205369389175843</v>
      </c>
      <c r="GS5" s="70"/>
      <c r="GT5" s="46">
        <v>23.906244867889722</v>
      </c>
      <c r="GU5" s="46">
        <v>21.42890653875347</v>
      </c>
      <c r="HC5" s="70"/>
      <c r="HD5" s="46">
        <v>24.081745154936051</v>
      </c>
      <c r="HE5" s="46">
        <v>21.504748687622854</v>
      </c>
      <c r="HM5" s="70"/>
      <c r="HN5" s="46">
        <v>24.22310494915714</v>
      </c>
      <c r="HO5" s="59">
        <v>21.464825380458009</v>
      </c>
    </row>
    <row r="6" spans="1:223" x14ac:dyDescent="0.25">
      <c r="A6" s="70"/>
      <c r="B6" s="45">
        <v>0.34124669889297643</v>
      </c>
      <c r="C6" s="45">
        <v>-0.70503304001514466</v>
      </c>
      <c r="K6" s="70"/>
      <c r="L6" s="46">
        <v>0.67761298685870397</v>
      </c>
      <c r="M6" s="46">
        <v>0.47651179722099207</v>
      </c>
      <c r="U6" s="70"/>
      <c r="V6" s="46">
        <v>2.0620535032926002</v>
      </c>
      <c r="W6" s="46">
        <v>1.6700245255487183</v>
      </c>
      <c r="AE6" s="70"/>
      <c r="AF6" s="46">
        <v>4.2849830415615395</v>
      </c>
      <c r="AG6" s="46">
        <v>3.3944322959621354</v>
      </c>
      <c r="AO6" s="70"/>
      <c r="AP6" s="46">
        <v>7.107529298365705</v>
      </c>
      <c r="AQ6" s="46">
        <v>5.569903662561325</v>
      </c>
      <c r="AY6" s="70"/>
      <c r="AZ6" s="46">
        <v>11.685004327981925</v>
      </c>
      <c r="BA6" s="46">
        <v>8.7752355686578873</v>
      </c>
      <c r="BI6" s="70"/>
      <c r="BJ6" s="46">
        <v>15.545880972111512</v>
      </c>
      <c r="BK6" s="59">
        <v>13.565258838520686</v>
      </c>
      <c r="BS6" s="70"/>
      <c r="BT6" s="46">
        <v>17.885810701744678</v>
      </c>
      <c r="BU6" s="59">
        <v>15.397453470907271</v>
      </c>
      <c r="CC6" s="70"/>
      <c r="CD6" s="46">
        <v>19.947874239094219</v>
      </c>
      <c r="CE6" s="59">
        <v>16.786563101169136</v>
      </c>
      <c r="CM6" s="70"/>
      <c r="CN6" s="46">
        <v>21.01058275368932</v>
      </c>
      <c r="CO6" s="59">
        <v>17.517044342219496</v>
      </c>
      <c r="CW6" s="70"/>
      <c r="CX6" s="46">
        <v>21.780809314286692</v>
      </c>
      <c r="CY6" s="59">
        <v>18.143743186756996</v>
      </c>
      <c r="DG6" s="70"/>
      <c r="DH6" s="46">
        <v>22.707029955232084</v>
      </c>
      <c r="DI6" s="59">
        <v>18.62274703058625</v>
      </c>
      <c r="DQ6" s="70"/>
      <c r="DR6" s="46">
        <v>22.512041985900257</v>
      </c>
      <c r="DS6" s="59">
        <v>19.904069798874954</v>
      </c>
      <c r="EA6" s="70"/>
      <c r="EB6" s="46">
        <v>22.848408273865985</v>
      </c>
      <c r="EC6" s="59">
        <v>20.007852195387819</v>
      </c>
      <c r="EK6" s="70"/>
      <c r="EL6" s="46">
        <v>23.355384403893858</v>
      </c>
      <c r="EM6" s="59">
        <v>20.103655997839624</v>
      </c>
      <c r="EU6" s="70"/>
      <c r="EV6" s="46">
        <v>23.491890801956387</v>
      </c>
      <c r="EW6" s="59">
        <v>20.115639057360987</v>
      </c>
      <c r="FE6" s="70"/>
      <c r="FF6" s="46">
        <v>23.79411659709687</v>
      </c>
      <c r="FG6" s="59">
        <v>20.283280543221874</v>
      </c>
      <c r="FO6" s="70"/>
      <c r="FP6" s="46">
        <v>24.16460485347503</v>
      </c>
      <c r="FQ6" s="46">
        <v>20.359122692091258</v>
      </c>
      <c r="FY6" s="70"/>
      <c r="FZ6" s="46">
        <v>23.901372947318343</v>
      </c>
      <c r="GA6" s="46">
        <v>21.117544180785099</v>
      </c>
      <c r="GI6" s="70"/>
      <c r="GJ6" s="46">
        <v>24.125610964491223</v>
      </c>
      <c r="GK6" s="59">
        <v>21.117544180785099</v>
      </c>
      <c r="GS6" s="70"/>
      <c r="GT6" s="46">
        <v>24.617971332804977</v>
      </c>
      <c r="GU6" s="46">
        <v>21.15746748794994</v>
      </c>
      <c r="HC6" s="70"/>
      <c r="HD6" s="46">
        <v>24.764221572010253</v>
      </c>
      <c r="HE6" s="46">
        <v>21.197375626685012</v>
      </c>
      <c r="HM6" s="70"/>
      <c r="HN6" s="46">
        <v>24.993331509754505</v>
      </c>
      <c r="HO6" s="59">
        <v>21.329113439271136</v>
      </c>
    </row>
    <row r="7" spans="1:223" x14ac:dyDescent="0.25">
      <c r="A7" s="70"/>
      <c r="B7" s="45">
        <v>0.81897278107979121</v>
      </c>
      <c r="C7" s="45">
        <v>1.1830420876584027</v>
      </c>
      <c r="K7" s="70"/>
      <c r="L7" s="46">
        <v>2.2814381243069244</v>
      </c>
      <c r="M7" s="46">
        <v>2.168990022960398</v>
      </c>
      <c r="U7" s="70"/>
      <c r="V7" s="46">
        <v>3.4318967824251971</v>
      </c>
      <c r="W7" s="46">
        <v>2.9473579968068888</v>
      </c>
      <c r="AE7" s="70"/>
      <c r="AF7" s="46">
        <v>4.9674779830485596</v>
      </c>
      <c r="AG7" s="46">
        <v>4.2686192406902057</v>
      </c>
      <c r="AO7" s="70"/>
      <c r="AP7" s="46">
        <v>7.0636449643977137</v>
      </c>
      <c r="AQ7" s="46">
        <v>6.775399450410414</v>
      </c>
      <c r="AY7" s="70"/>
      <c r="AZ7" s="46">
        <v>10.958662101352548</v>
      </c>
      <c r="BA7" s="46">
        <v>9.924835692790241</v>
      </c>
      <c r="BI7" s="70"/>
      <c r="BJ7" s="46">
        <v>15.760375148141648</v>
      </c>
      <c r="BK7" s="59">
        <v>14.539238882731091</v>
      </c>
      <c r="BS7" s="70"/>
      <c r="BT7" s="46">
        <v>18.168548814599667</v>
      </c>
      <c r="BU7" s="59">
        <v>16.235706405501027</v>
      </c>
      <c r="CC7" s="70"/>
      <c r="CD7" s="46">
        <v>20.016118175919075</v>
      </c>
      <c r="CE7" s="59">
        <v>17.560956946414873</v>
      </c>
      <c r="CM7" s="70"/>
      <c r="CN7" s="46">
        <v>21.04957664267312</v>
      </c>
      <c r="CO7" s="59">
        <v>18.291423019035459</v>
      </c>
      <c r="CW7" s="70"/>
      <c r="CX7" s="46">
        <v>21.42006489905128</v>
      </c>
      <c r="CY7" s="59">
        <v>18.950051408246967</v>
      </c>
      <c r="DG7" s="70"/>
      <c r="DH7" s="46">
        <v>22.200053825204211</v>
      </c>
      <c r="DI7" s="59">
        <v>19.349223806176308</v>
      </c>
      <c r="DQ7" s="70"/>
      <c r="DR7" s="46">
        <v>22.629042177264484</v>
      </c>
      <c r="DS7" s="59">
        <v>20.183487443739537</v>
      </c>
      <c r="EA7" s="70"/>
      <c r="EB7" s="46">
        <v>22.916652210690842</v>
      </c>
      <c r="EC7" s="59">
        <v>20.299252899773766</v>
      </c>
      <c r="EK7" s="70"/>
      <c r="EL7" s="46">
        <v>23.287140467068998</v>
      </c>
      <c r="EM7" s="59">
        <v>20.347154800999668</v>
      </c>
      <c r="EU7" s="70"/>
      <c r="EV7" s="46">
        <v>23.506506563670506</v>
      </c>
      <c r="EW7" s="59">
        <v>20.351144098030197</v>
      </c>
      <c r="FE7" s="70"/>
      <c r="FF7" s="46">
        <v>23.477256515829449</v>
      </c>
      <c r="FG7" s="59">
        <v>20.570691950577292</v>
      </c>
      <c r="FO7" s="70"/>
      <c r="FP7" s="46">
        <v>23.725872660272014</v>
      </c>
      <c r="FQ7" s="46">
        <v>20.618578683373421</v>
      </c>
      <c r="FY7" s="70"/>
      <c r="FZ7" s="46">
        <v>24.140245250618161</v>
      </c>
      <c r="GA7" s="46">
        <v>21.353064389884082</v>
      </c>
      <c r="GI7" s="70"/>
      <c r="GJ7" s="46">
        <v>24.237739235284071</v>
      </c>
      <c r="GK7" s="59">
        <v>21.297168726167349</v>
      </c>
      <c r="GS7" s="70"/>
      <c r="GT7" s="46">
        <v>24.491227300298007</v>
      </c>
      <c r="GU7" s="46">
        <v>21.30516248865818</v>
      </c>
      <c r="HC7" s="70"/>
      <c r="HD7" s="46">
        <v>24.535093109853186</v>
      </c>
      <c r="HE7" s="46">
        <v>21.30516248865818</v>
      </c>
      <c r="HM7" s="70"/>
      <c r="HN7" s="46">
        <v>24.515605427567689</v>
      </c>
      <c r="HO7" s="59">
        <v>21.512727281683915</v>
      </c>
    </row>
    <row r="8" spans="1:223" x14ac:dyDescent="0.25">
      <c r="A8" s="70"/>
      <c r="B8" s="45">
        <v>0.66785062130313932</v>
      </c>
      <c r="C8" s="45">
        <v>-0.68507138643272292</v>
      </c>
      <c r="K8" s="70"/>
      <c r="L8" s="46">
        <v>1.213839164727629</v>
      </c>
      <c r="M8" s="46">
        <v>0.73596778850315614</v>
      </c>
      <c r="U8" s="70"/>
      <c r="V8" s="46">
        <v>2.68604834909751</v>
      </c>
      <c r="W8" s="46">
        <v>1.9374742793217146</v>
      </c>
      <c r="AE8" s="70"/>
      <c r="AF8" s="46">
        <v>3.5391346082338528</v>
      </c>
      <c r="AG8" s="46">
        <v>3.0232001456762729</v>
      </c>
      <c r="AO8" s="70"/>
      <c r="AP8" s="46">
        <v>6.3519184994824558</v>
      </c>
      <c r="AQ8" s="46">
        <v>5.3144369683096926</v>
      </c>
      <c r="AY8" s="70"/>
      <c r="AZ8" s="46">
        <v>9.7984410776787136</v>
      </c>
      <c r="BA8" s="46">
        <v>8.4079927154025551</v>
      </c>
      <c r="BI8" s="70"/>
      <c r="BJ8" s="46">
        <v>16.394113835089303</v>
      </c>
      <c r="BK8" s="59">
        <v>12.878690201665698</v>
      </c>
      <c r="BS8" s="70"/>
      <c r="BT8" s="46">
        <v>18.090561036632064</v>
      </c>
      <c r="BU8" s="59">
        <v>14.826635121656736</v>
      </c>
      <c r="CC8" s="70"/>
      <c r="CD8" s="46">
        <v>19.78700823817482</v>
      </c>
      <c r="CE8" s="59">
        <v>16.435292604465698</v>
      </c>
      <c r="CM8" s="70"/>
      <c r="CN8" s="46">
        <v>20.586466322200426</v>
      </c>
      <c r="CO8" s="59">
        <v>17.345398390898307</v>
      </c>
      <c r="CW8" s="70"/>
      <c r="CX8" s="46">
        <v>21.190954961307028</v>
      </c>
      <c r="CY8" s="59">
        <v>17.812419175206202</v>
      </c>
      <c r="DG8" s="70"/>
      <c r="DH8" s="46">
        <v>21.502943122003074</v>
      </c>
      <c r="DI8" s="59">
        <v>18.522953931103917</v>
      </c>
      <c r="DQ8" s="70"/>
      <c r="DR8" s="46">
        <v>23.126274466149603</v>
      </c>
      <c r="DS8" s="59">
        <v>19.468978559241066</v>
      </c>
      <c r="EA8" s="70"/>
      <c r="EB8" s="46">
        <v>23.218896530244141</v>
      </c>
      <c r="EC8" s="59">
        <v>19.568771658723406</v>
      </c>
      <c r="EK8" s="70"/>
      <c r="EL8" s="46">
        <v>23.379762531163539</v>
      </c>
      <c r="EM8" s="59">
        <v>19.896091204813892</v>
      </c>
      <c r="EU8" s="70"/>
      <c r="EV8" s="46">
        <v>23.487000356972196</v>
      </c>
      <c r="EW8" s="59">
        <v>20.011841492418345</v>
      </c>
      <c r="FE8" s="70"/>
      <c r="FF8" s="46">
        <v>23.438262626845649</v>
      </c>
      <c r="FG8" s="59">
        <v>19.920042155426845</v>
      </c>
      <c r="FO8" s="70"/>
      <c r="FP8" s="46">
        <v>23.594256707193676</v>
      </c>
      <c r="FQ8" s="46">
        <v>20.287269840252403</v>
      </c>
      <c r="FY8" s="70"/>
      <c r="FZ8" s="46">
        <v>24.559471237122867</v>
      </c>
      <c r="GA8" s="46">
        <v>20.854098892472404</v>
      </c>
      <c r="GI8" s="70"/>
      <c r="GJ8" s="46">
        <v>24.535093109853186</v>
      </c>
      <c r="GK8" s="59">
        <v>20.838126535920512</v>
      </c>
      <c r="GS8" s="70"/>
      <c r="GT8" s="46">
        <v>24.617971332804977</v>
      </c>
      <c r="GU8" s="46">
        <v>21.073631576589726</v>
      </c>
      <c r="HC8" s="70"/>
      <c r="HD8" s="46">
        <v>24.510733506996317</v>
      </c>
      <c r="HE8" s="46">
        <v>21.145484428428581</v>
      </c>
      <c r="HM8" s="70"/>
      <c r="HN8" s="46">
        <v>24.588721284963917</v>
      </c>
      <c r="HO8" s="59">
        <v>21.13750583436752</v>
      </c>
    </row>
    <row r="9" spans="1:223" x14ac:dyDescent="0.25">
      <c r="A9" s="70"/>
      <c r="B9" s="48">
        <v>0.76534460596905241</v>
      </c>
      <c r="C9" s="48">
        <v>1.0353470869501635</v>
      </c>
      <c r="K9" s="71"/>
      <c r="L9" s="49">
        <v>2.4520479663690669</v>
      </c>
      <c r="M9" s="49">
        <v>1.622122624322816</v>
      </c>
      <c r="U9" s="71"/>
      <c r="V9" s="49">
        <v>3.0272865576346115</v>
      </c>
      <c r="W9" s="49">
        <v>2.8316077092024332</v>
      </c>
      <c r="AE9" s="71"/>
      <c r="AF9" s="49">
        <v>5.4841979542191748</v>
      </c>
      <c r="AG9" s="49">
        <v>3.7536813867266337</v>
      </c>
      <c r="AO9" s="71"/>
      <c r="AP9" s="49">
        <v>7.5803834599811486</v>
      </c>
      <c r="AQ9" s="49">
        <v>6.0289458528081612</v>
      </c>
      <c r="AY9" s="71"/>
      <c r="AZ9" s="49">
        <v>11.763010630362345</v>
      </c>
      <c r="BA9" s="49">
        <v>9.3021413137130455</v>
      </c>
      <c r="BI9" s="71"/>
      <c r="BJ9" s="49">
        <v>16.515985947024898</v>
      </c>
      <c r="BK9" s="60">
        <v>14.359614337348841</v>
      </c>
      <c r="BS9" s="71"/>
      <c r="BT9" s="49">
        <v>18.690159230754471</v>
      </c>
      <c r="BU9" s="60">
        <v>15.808593759928202</v>
      </c>
      <c r="CC9" s="71"/>
      <c r="CD9" s="49">
        <v>20.230612351949208</v>
      </c>
      <c r="CE9" s="60">
        <v>17.329426034346415</v>
      </c>
      <c r="CM9" s="71"/>
      <c r="CN9" s="49">
        <v>21.220205009148085</v>
      </c>
      <c r="CO9" s="60">
        <v>17.828391531758097</v>
      </c>
      <c r="CW9" s="71"/>
      <c r="CX9" s="49">
        <v>21.512686963145818</v>
      </c>
      <c r="CY9" s="60">
        <v>18.331346326200304</v>
      </c>
      <c r="DG9" s="71"/>
      <c r="DH9" s="49">
        <v>22.053803585998939</v>
      </c>
      <c r="DI9" s="60">
        <v>18.834301120642511</v>
      </c>
      <c r="DQ9" s="71"/>
      <c r="DR9" s="49">
        <v>22.785036257612504</v>
      </c>
      <c r="DS9" s="60">
        <v>19.904069798874954</v>
      </c>
      <c r="EA9" s="71"/>
      <c r="EB9" s="49">
        <v>22.984896147515702</v>
      </c>
      <c r="EC9" s="60">
        <v>19.788319511270497</v>
      </c>
      <c r="EK9" s="71"/>
      <c r="EL9" s="49">
        <v>23.067774370467493</v>
      </c>
      <c r="EM9" s="60">
        <v>20.031803146000769</v>
      </c>
      <c r="EU9" s="71"/>
      <c r="EV9" s="49">
        <v>23.204262244117206</v>
      </c>
      <c r="EW9" s="60">
        <v>19.971933353683276</v>
      </c>
      <c r="FE9" s="71"/>
      <c r="FF9" s="49">
        <v>23.106768259451293</v>
      </c>
      <c r="FG9" s="60">
        <v>20.007852195387819</v>
      </c>
      <c r="FO9" s="71"/>
      <c r="FP9" s="49">
        <v>23.272506180942059</v>
      </c>
      <c r="FQ9" s="49">
        <v>20.031803146000769</v>
      </c>
      <c r="FY9" s="71"/>
      <c r="FZ9" s="49">
        <v>24.110995202777108</v>
      </c>
      <c r="GA9" s="49">
        <v>20.941908932433378</v>
      </c>
      <c r="GI9" s="71"/>
      <c r="GJ9" s="49">
        <v>24.106104757792913</v>
      </c>
      <c r="GK9" s="60">
        <v>20.762284387051128</v>
      </c>
      <c r="GS9" s="71"/>
      <c r="GT9" s="49">
        <v>24.266989283125131</v>
      </c>
      <c r="GU9" s="49">
        <v>20.981832239598223</v>
      </c>
      <c r="HC9" s="71"/>
      <c r="HD9" s="49">
        <v>24.369355188362416</v>
      </c>
      <c r="HE9" s="49">
        <v>20.870056080594523</v>
      </c>
      <c r="HM9" s="71"/>
      <c r="HN9" s="49">
        <v>24.325489378807241</v>
      </c>
      <c r="HO9" s="60">
        <v>21.005783190211172</v>
      </c>
    </row>
    <row r="10" spans="1:223" x14ac:dyDescent="0.25">
      <c r="A10" s="70"/>
      <c r="B10" s="43">
        <v>1.3698332450756521</v>
      </c>
      <c r="C10" s="43">
        <v>-0.82079849604937238</v>
      </c>
      <c r="K10" s="79" t="s">
        <v>119</v>
      </c>
      <c r="L10" s="44">
        <v>1.1894610374579477</v>
      </c>
      <c r="M10" s="44">
        <v>1.1950099787499922</v>
      </c>
      <c r="U10" s="79" t="s">
        <v>119</v>
      </c>
      <c r="V10" s="44">
        <v>1.8865717406590867</v>
      </c>
      <c r="W10" s="44">
        <v>2.2168919241863003</v>
      </c>
      <c r="AE10" s="79" t="s">
        <v>119</v>
      </c>
      <c r="AF10" s="44">
        <v>3.8267631660730346</v>
      </c>
      <c r="AG10" s="44">
        <v>3.7496920896961035</v>
      </c>
      <c r="AO10" s="79" t="s">
        <v>119</v>
      </c>
      <c r="AP10" s="44">
        <v>6.035058418215038</v>
      </c>
      <c r="AQ10" s="44">
        <v>5.8533106044564418</v>
      </c>
      <c r="AY10" s="79" t="s">
        <v>119</v>
      </c>
      <c r="AZ10" s="44">
        <v>9.905678903487372</v>
      </c>
      <c r="BA10" s="44">
        <v>9.0067513122965703</v>
      </c>
      <c r="BI10" s="79" t="s">
        <v>119</v>
      </c>
      <c r="BJ10" s="44">
        <v>16.52085786759627</v>
      </c>
      <c r="BK10" s="58">
        <v>13.720947601719756</v>
      </c>
      <c r="BS10" s="79" t="s">
        <v>119</v>
      </c>
      <c r="BT10" s="44">
        <v>18.383042990629797</v>
      </c>
      <c r="BU10" s="58">
        <v>15.656909462189434</v>
      </c>
      <c r="CC10" s="79" t="s">
        <v>119</v>
      </c>
      <c r="CD10" s="44">
        <v>19.709001935794401</v>
      </c>
      <c r="CE10" s="58">
        <v>17.061991449003191</v>
      </c>
      <c r="CM10" s="79" t="s">
        <v>119</v>
      </c>
      <c r="CN10" s="44">
        <v>20.669344545152221</v>
      </c>
      <c r="CO10" s="58">
        <v>18.067901037887612</v>
      </c>
      <c r="CW10" s="79" t="s">
        <v>119</v>
      </c>
      <c r="CX10" s="44">
        <v>21.229948850290828</v>
      </c>
      <c r="CY10" s="58">
        <v>18.335335623230833</v>
      </c>
      <c r="DG10" s="79" t="s">
        <v>119</v>
      </c>
      <c r="DH10" s="44">
        <v>21.956309601333022</v>
      </c>
      <c r="DI10" s="58">
        <v>18.866230665316522</v>
      </c>
      <c r="DQ10" s="79" t="s">
        <v>119</v>
      </c>
      <c r="DR10" s="44">
        <v>23.092152497737178</v>
      </c>
      <c r="DS10" s="58">
        <v>20.031803146000769</v>
      </c>
      <c r="EA10" s="79" t="s">
        <v>119</v>
      </c>
      <c r="EB10" s="44">
        <v>23.165268355133406</v>
      </c>
      <c r="EC10" s="58">
        <v>20.131596245483106</v>
      </c>
      <c r="EK10" s="79" t="s">
        <v>119</v>
      </c>
      <c r="EL10" s="44">
        <v>23.30175622878312</v>
      </c>
      <c r="EM10" s="58">
        <v>20.399045999256099</v>
      </c>
      <c r="EU10" s="79" t="s">
        <v>119</v>
      </c>
      <c r="EV10" s="44">
        <v>23.394378292877658</v>
      </c>
      <c r="EW10" s="58">
        <v>20.474888148125483</v>
      </c>
      <c r="FE10" s="79" t="s">
        <v>119</v>
      </c>
      <c r="FF10" s="44">
        <v>23.516250404813256</v>
      </c>
      <c r="FG10" s="58">
        <v>20.434964840960642</v>
      </c>
      <c r="FO10" s="79" t="s">
        <v>119</v>
      </c>
      <c r="FP10" s="44">
        <v>23.803878962652433</v>
      </c>
      <c r="FQ10" s="44">
        <v>20.578670544638349</v>
      </c>
      <c r="FY10" s="79" t="s">
        <v>119</v>
      </c>
      <c r="FZ10" s="44">
        <v>24.374227108933788</v>
      </c>
      <c r="GA10" s="44">
        <v>21.40495558814052</v>
      </c>
      <c r="GI10" s="79" t="s">
        <v>119</v>
      </c>
      <c r="GJ10" s="44">
        <v>24.379099029505159</v>
      </c>
      <c r="GK10" s="58">
        <v>21.30516248865818</v>
      </c>
      <c r="GS10" s="79" t="s">
        <v>119</v>
      </c>
      <c r="GT10" s="44">
        <v>24.310855092680303</v>
      </c>
      <c r="GU10" s="44">
        <v>21.512727281683915</v>
      </c>
      <c r="HC10" s="79" t="s">
        <v>119</v>
      </c>
      <c r="HD10" s="44">
        <v>24.461977252456954</v>
      </c>
      <c r="HE10" s="44">
        <v>21.532688935266336</v>
      </c>
      <c r="HM10" s="79" t="s">
        <v>119</v>
      </c>
      <c r="HN10" s="44">
        <v>24.535093109853186</v>
      </c>
      <c r="HO10" s="58">
        <v>21.508737984653379</v>
      </c>
    </row>
    <row r="11" spans="1:223" x14ac:dyDescent="0.25">
      <c r="A11" s="70"/>
      <c r="B11" s="45">
        <v>0.52161890651068077</v>
      </c>
      <c r="C11" s="45">
        <v>1.4105685342665555</v>
      </c>
      <c r="K11" s="70"/>
      <c r="L11" s="46">
        <v>1.4478395474560721</v>
      </c>
      <c r="M11" s="46">
        <v>2.2727724194732639</v>
      </c>
      <c r="U11" s="70"/>
      <c r="V11" s="46">
        <v>2.5641762371619157</v>
      </c>
      <c r="W11" s="46">
        <v>3.4702744448315195</v>
      </c>
      <c r="AE11" s="70"/>
      <c r="AF11" s="46">
        <v>3.8023850388033535</v>
      </c>
      <c r="AG11" s="46">
        <v>4.6478299850371272</v>
      </c>
      <c r="AO11" s="70"/>
      <c r="AP11" s="46">
        <v>6.2739307215148523</v>
      </c>
      <c r="AQ11" s="46">
        <v>6.5398944097412031</v>
      </c>
      <c r="AY11" s="70"/>
      <c r="AZ11" s="46">
        <v>10.446795526340487</v>
      </c>
      <c r="BA11" s="46">
        <v>9.7252646622553396</v>
      </c>
      <c r="BI11" s="70"/>
      <c r="BJ11" s="46">
        <v>15.121764540622616</v>
      </c>
      <c r="BK11" s="59">
        <v>14.239859584284082</v>
      </c>
      <c r="BS11" s="70"/>
      <c r="BT11" s="46">
        <v>17.60794450946106</v>
      </c>
      <c r="BU11" s="59">
        <v>16.143891900079751</v>
      </c>
      <c r="CC11" s="70"/>
      <c r="CD11" s="46">
        <v>19.382379488971416</v>
      </c>
      <c r="CE11" s="59">
        <v>17.744570788827652</v>
      </c>
      <c r="CM11" s="70"/>
      <c r="CN11" s="46">
        <v>20.25499047921889</v>
      </c>
      <c r="CO11" s="59">
        <v>18.60278537700383</v>
      </c>
      <c r="CW11" s="70"/>
      <c r="CX11" s="46">
        <v>21.025217039816258</v>
      </c>
      <c r="CY11" s="59">
        <v>18.866230665316522</v>
      </c>
      <c r="DG11" s="70"/>
      <c r="DH11" s="46">
        <v>21.853925171682921</v>
      </c>
      <c r="DI11" s="59">
        <v>19.34124521211525</v>
      </c>
      <c r="DQ11" s="70"/>
      <c r="DR11" s="46">
        <v>22.146425650093477</v>
      </c>
      <c r="DS11" s="59">
        <v>20.111634591900678</v>
      </c>
      <c r="EA11" s="70"/>
      <c r="EB11" s="46">
        <v>22.604664049994796</v>
      </c>
      <c r="EC11" s="59">
        <v>20.243372404486802</v>
      </c>
      <c r="EK11" s="70"/>
      <c r="EL11" s="46">
        <v>22.775273892056941</v>
      </c>
      <c r="EM11" s="59">
        <v>20.530768643412447</v>
      </c>
      <c r="EU11" s="70"/>
      <c r="EV11" s="46">
        <v>22.843536353294613</v>
      </c>
      <c r="EW11" s="59">
        <v>20.630561742894784</v>
      </c>
      <c r="FE11" s="70"/>
      <c r="FF11" s="46">
        <v>23.05801200491193</v>
      </c>
      <c r="FG11" s="59">
        <v>20.570691950577292</v>
      </c>
      <c r="FO11" s="70"/>
      <c r="FP11" s="46">
        <v>23.331006276624176</v>
      </c>
      <c r="FQ11" s="46">
        <v>20.718371782855755</v>
      </c>
      <c r="FY11" s="70"/>
      <c r="FZ11" s="46">
        <v>23.711256898557895</v>
      </c>
      <c r="GA11" s="46">
        <v>21.353064389884082</v>
      </c>
      <c r="GI11" s="70"/>
      <c r="GJ11" s="46">
        <v>23.896501026746972</v>
      </c>
      <c r="GK11" s="59">
        <v>21.249266824941444</v>
      </c>
      <c r="GS11" s="70"/>
      <c r="GT11" s="46">
        <v>23.935494915730775</v>
      </c>
      <c r="GU11" s="46">
        <v>21.484787034040433</v>
      </c>
      <c r="HC11" s="70"/>
      <c r="HD11" s="46">
        <v>23.891610581762784</v>
      </c>
      <c r="HE11" s="46">
        <v>21.532688935266336</v>
      </c>
      <c r="HM11" s="70"/>
      <c r="HN11" s="46">
        <v>24.07685470995186</v>
      </c>
      <c r="HO11" s="59">
        <v>21.580590836492238</v>
      </c>
    </row>
    <row r="12" spans="1:223" x14ac:dyDescent="0.25">
      <c r="A12" s="70"/>
      <c r="B12" s="45">
        <v>-0.12673554215109317</v>
      </c>
      <c r="C12" s="45">
        <v>-0.41763680108949991</v>
      </c>
      <c r="K12" s="70"/>
      <c r="L12" s="46">
        <v>0.46799073139994457</v>
      </c>
      <c r="M12" s="46">
        <v>1.3227433258758072</v>
      </c>
      <c r="U12" s="70"/>
      <c r="V12" s="46">
        <v>1.9158217885001418</v>
      </c>
      <c r="W12" s="46">
        <v>1.8975509721568711</v>
      </c>
      <c r="AE12" s="70"/>
      <c r="AF12" s="46">
        <v>4.0899950722297165</v>
      </c>
      <c r="AG12" s="46">
        <v>3.5580996532222655</v>
      </c>
      <c r="AO12" s="70"/>
      <c r="AP12" s="46">
        <v>6.7662910898286057</v>
      </c>
      <c r="AQ12" s="46">
        <v>5.8094131686908419</v>
      </c>
      <c r="AY12" s="70"/>
      <c r="AZ12" s="46">
        <v>11.397394294555561</v>
      </c>
      <c r="BA12" s="46">
        <v>8.8111544103624269</v>
      </c>
      <c r="BI12" s="70"/>
      <c r="BJ12" s="46">
        <v>15.068154889924697</v>
      </c>
      <c r="BK12" s="59">
        <v>13.693007354076274</v>
      </c>
      <c r="BS12" s="70"/>
      <c r="BT12" s="46">
        <v>17.486072397525461</v>
      </c>
      <c r="BU12" s="59">
        <v>15.605018263932999</v>
      </c>
      <c r="CC12" s="70"/>
      <c r="CD12" s="46">
        <v>19.630995633413981</v>
      </c>
      <c r="CE12" s="59">
        <v>16.854426655977463</v>
      </c>
      <c r="CM12" s="70"/>
      <c r="CN12" s="46">
        <v>20.830210546071619</v>
      </c>
      <c r="CO12" s="59">
        <v>17.608843679210999</v>
      </c>
      <c r="CW12" s="70"/>
      <c r="CX12" s="46">
        <v>21.502943122003074</v>
      </c>
      <c r="CY12" s="59">
        <v>18.227563929687438</v>
      </c>
      <c r="DG12" s="70"/>
      <c r="DH12" s="46">
        <v>22.521785827043004</v>
      </c>
      <c r="DI12" s="59">
        <v>18.682616822903743</v>
      </c>
      <c r="DQ12" s="70"/>
      <c r="DR12" s="46">
        <v>22.317035492155618</v>
      </c>
      <c r="DS12" s="59">
        <v>20.019835254909179</v>
      </c>
      <c r="EA12" s="70"/>
      <c r="EB12" s="46">
        <v>22.687523748533774</v>
      </c>
      <c r="EC12" s="59">
        <v>20.087683641287729</v>
      </c>
      <c r="EK12" s="70"/>
      <c r="EL12" s="46">
        <v>23.253018498656569</v>
      </c>
      <c r="EM12" s="59">
        <v>20.21543215684332</v>
      </c>
      <c r="EU12" s="70"/>
      <c r="EV12" s="46">
        <v>23.404140658433221</v>
      </c>
      <c r="EW12" s="59">
        <v>20.155547196096055</v>
      </c>
      <c r="FE12" s="70"/>
      <c r="FF12" s="46">
        <v>23.638122516748847</v>
      </c>
      <c r="FG12" s="59">
        <v>20.359122692091258</v>
      </c>
      <c r="FO12" s="70"/>
      <c r="FP12" s="46">
        <v>24.081745154936051</v>
      </c>
      <c r="FQ12" s="46">
        <v>20.426986246899581</v>
      </c>
      <c r="FY12" s="70"/>
      <c r="FZ12" s="46">
        <v>23.823366644937924</v>
      </c>
      <c r="GA12" s="46">
        <v>21.205369389175843</v>
      </c>
      <c r="GI12" s="70"/>
      <c r="GJ12" s="46">
        <v>23.974488804714575</v>
      </c>
      <c r="GK12" s="59">
        <v>21.213347983236904</v>
      </c>
      <c r="GS12" s="70"/>
      <c r="GT12" s="46">
        <v>24.471721093599697</v>
      </c>
      <c r="GU12" s="46">
        <v>21.189397032623951</v>
      </c>
      <c r="HC12" s="70"/>
      <c r="HD12" s="46">
        <v>24.700849555756768</v>
      </c>
      <c r="HE12" s="46">
        <v>21.245277527910915</v>
      </c>
      <c r="HM12" s="70"/>
      <c r="HN12" s="46">
        <v>24.769093492581625</v>
      </c>
      <c r="HO12" s="59">
        <v>21.416923479232103</v>
      </c>
    </row>
    <row r="13" spans="1:223" x14ac:dyDescent="0.25">
      <c r="A13" s="70"/>
      <c r="B13" s="45">
        <v>0.67761298685870397</v>
      </c>
      <c r="C13" s="45">
        <v>1.6141440302617569</v>
      </c>
      <c r="K13" s="70"/>
      <c r="L13" s="46">
        <v>1.9645595186266873</v>
      </c>
      <c r="M13" s="46">
        <v>2.4444183707944531</v>
      </c>
      <c r="U13" s="70"/>
      <c r="V13" s="46">
        <v>3.1393963040146411</v>
      </c>
      <c r="W13" s="46">
        <v>3.1988353940279928</v>
      </c>
      <c r="AE13" s="70"/>
      <c r="AF13" s="46">
        <v>4.8065934577163452</v>
      </c>
      <c r="AG13" s="46">
        <v>4.2646299436596751</v>
      </c>
      <c r="AO13" s="70"/>
      <c r="AP13" s="46">
        <v>6.9417728524621198</v>
      </c>
      <c r="AQ13" s="46">
        <v>6.8791818469232808</v>
      </c>
      <c r="AY13" s="70"/>
      <c r="AZ13" s="46">
        <v>10.90503392624181</v>
      </c>
      <c r="BA13" s="46">
        <v>9.9607697029245532</v>
      </c>
      <c r="BI13" s="70"/>
      <c r="BJ13" s="46">
        <v>15.643374956777427</v>
      </c>
      <c r="BK13" s="59">
        <v>14.750792972787352</v>
      </c>
      <c r="BS13" s="70"/>
      <c r="BT13" s="46">
        <v>18.105176798346179</v>
      </c>
      <c r="BU13" s="59">
        <v>16.351471861535252</v>
      </c>
      <c r="CC13" s="70"/>
      <c r="CD13" s="46">
        <v>19.99174004864939</v>
      </c>
      <c r="CE13" s="59">
        <v>17.688690293540692</v>
      </c>
      <c r="CM13" s="70"/>
      <c r="CN13" s="46">
        <v>20.927704530737529</v>
      </c>
      <c r="CO13" s="59">
        <v>18.351307979782725</v>
      </c>
      <c r="CW13" s="70"/>
      <c r="CX13" s="46">
        <v>21.337205200512305</v>
      </c>
      <c r="CY13" s="59">
        <v>18.997953309472869</v>
      </c>
      <c r="DG13" s="70"/>
      <c r="DH13" s="46">
        <v>22.131791363966538</v>
      </c>
      <c r="DI13" s="59">
        <v>19.417087360984635</v>
      </c>
      <c r="DQ13" s="70"/>
      <c r="DR13" s="46">
        <v>22.585157843296486</v>
      </c>
      <c r="DS13" s="59">
        <v>20.299252899773766</v>
      </c>
      <c r="EA13" s="70"/>
      <c r="EB13" s="46">
        <v>23.004402354214012</v>
      </c>
      <c r="EC13" s="59">
        <v>20.315210087895885</v>
      </c>
      <c r="EK13" s="70"/>
      <c r="EL13" s="46">
        <v>23.209134164688578</v>
      </c>
      <c r="EM13" s="59">
        <v>20.319214553356186</v>
      </c>
      <c r="EU13" s="70"/>
      <c r="EV13" s="46">
        <v>23.477256515829449</v>
      </c>
      <c r="EW13" s="59">
        <v>20.399045999256099</v>
      </c>
      <c r="FE13" s="70"/>
      <c r="FF13" s="46">
        <v>23.452878388559768</v>
      </c>
      <c r="FG13" s="59">
        <v>20.59863219822077</v>
      </c>
      <c r="FO13" s="70"/>
      <c r="FP13" s="46">
        <v>23.691750691859585</v>
      </c>
      <c r="FQ13" s="46">
        <v>20.630561742894784</v>
      </c>
      <c r="FY13" s="70"/>
      <c r="FZ13" s="46">
        <v>24.07685470995186</v>
      </c>
      <c r="GA13" s="46">
        <v>21.420912776262636</v>
      </c>
      <c r="GI13" s="70"/>
      <c r="GJ13" s="46">
        <v>24.227976869728511</v>
      </c>
      <c r="GK13" s="59">
        <v>21.30516248865818</v>
      </c>
      <c r="GS13" s="70"/>
      <c r="GT13" s="46">
        <v>24.442471045758644</v>
      </c>
      <c r="GU13" s="46">
        <v>21.353064389884082</v>
      </c>
      <c r="HC13" s="70"/>
      <c r="HD13" s="46">
        <v>24.569215078265607</v>
      </c>
      <c r="HE13" s="46">
        <v>21.384993934558093</v>
      </c>
      <c r="HM13" s="70"/>
      <c r="HN13" s="46">
        <v>24.578977443821177</v>
      </c>
      <c r="HO13" s="59">
        <v>21.540667529327397</v>
      </c>
    </row>
    <row r="14" spans="1:223" x14ac:dyDescent="0.25">
      <c r="A14" s="70"/>
      <c r="B14" s="45">
        <v>0.95058873415813061</v>
      </c>
      <c r="C14" s="45">
        <v>-1.0443204771972223</v>
      </c>
      <c r="K14" s="70"/>
      <c r="L14" s="46">
        <v>1.9158217885001418</v>
      </c>
      <c r="M14" s="46">
        <v>0.29688725183874287</v>
      </c>
      <c r="U14" s="70"/>
      <c r="V14" s="46">
        <v>3.7000006091532498</v>
      </c>
      <c r="W14" s="46">
        <v>2.0412566758345805</v>
      </c>
      <c r="AE14" s="70"/>
      <c r="AF14" s="46">
        <v>4.5579773132737831</v>
      </c>
      <c r="AG14" s="46">
        <v>2.9393794027458298</v>
      </c>
      <c r="AO14" s="70"/>
      <c r="AP14" s="46">
        <v>6.4640467702753046</v>
      </c>
      <c r="AQ14" s="46">
        <v>5.2505778789616704</v>
      </c>
      <c r="AY14" s="70"/>
      <c r="AZ14" s="46">
        <v>9.7935691571073402</v>
      </c>
      <c r="BA14" s="46">
        <v>8.3241719724721115</v>
      </c>
      <c r="BI14" s="70"/>
      <c r="BJ14" s="46">
        <v>16.550107915437323</v>
      </c>
      <c r="BK14" s="59">
        <v>12.858743716513048</v>
      </c>
      <c r="BS14" s="70"/>
      <c r="BT14" s="46">
        <v>18.217305069139027</v>
      </c>
      <c r="BU14" s="59">
        <v>14.790716279952196</v>
      </c>
      <c r="CC14" s="70"/>
      <c r="CD14" s="46">
        <v>19.889374143412109</v>
      </c>
      <c r="CE14" s="59">
        <v>16.451264961017589</v>
      </c>
      <c r="CM14" s="70"/>
      <c r="CN14" s="46">
        <v>20.761966609246763</v>
      </c>
      <c r="CO14" s="59">
        <v>17.365360044480727</v>
      </c>
      <c r="CW14" s="70"/>
      <c r="CX14" s="46">
        <v>21.312827073242627</v>
      </c>
      <c r="CY14" s="59">
        <v>17.764532442410076</v>
      </c>
      <c r="DG14" s="70"/>
      <c r="DH14" s="46">
        <v>21.712565377461836</v>
      </c>
      <c r="DI14" s="59">
        <v>18.479041326908543</v>
      </c>
      <c r="DQ14" s="70"/>
      <c r="DR14" s="46">
        <v>23.277396625926258</v>
      </c>
      <c r="DS14" s="59">
        <v>19.429055252076221</v>
      </c>
      <c r="EA14" s="70"/>
      <c r="EB14" s="46">
        <v>23.248146578085198</v>
      </c>
      <c r="EC14" s="59">
        <v>19.536842114049389</v>
      </c>
      <c r="EK14" s="70"/>
      <c r="EL14" s="46">
        <v>23.389506372306286</v>
      </c>
      <c r="EM14" s="59">
        <v>19.940003809009266</v>
      </c>
      <c r="EU14" s="70"/>
      <c r="EV14" s="46">
        <v>23.574750500495366</v>
      </c>
      <c r="EW14" s="59">
        <v>20.01584595787865</v>
      </c>
      <c r="FE14" s="70"/>
      <c r="FF14" s="46">
        <v>23.516250404813256</v>
      </c>
      <c r="FG14" s="59">
        <v>19.900080501844418</v>
      </c>
      <c r="FO14" s="70"/>
      <c r="FP14" s="46">
        <v>23.545500452654306</v>
      </c>
      <c r="FQ14" s="46">
        <v>20.339161038508834</v>
      </c>
      <c r="FY14" s="70"/>
      <c r="FZ14" s="46">
        <v>24.686215269629834</v>
      </c>
      <c r="GA14" s="46">
        <v>20.766273684081661</v>
      </c>
      <c r="GI14" s="70"/>
      <c r="GJ14" s="46">
        <v>24.656965221788777</v>
      </c>
      <c r="GK14" s="59">
        <v>20.746327198929009</v>
      </c>
      <c r="GS14" s="70"/>
      <c r="GT14" s="46">
        <v>24.695977635185397</v>
      </c>
      <c r="GU14" s="46">
        <v>21.049695794406546</v>
      </c>
      <c r="HC14" s="70"/>
      <c r="HD14" s="46">
        <v>24.622843253376349</v>
      </c>
      <c r="HE14" s="46">
        <v>21.10158699266298</v>
      </c>
      <c r="HM14" s="70"/>
      <c r="HN14" s="46">
        <v>24.598465126106667</v>
      </c>
      <c r="HO14" s="59">
        <v>21.13750583436752</v>
      </c>
    </row>
    <row r="15" spans="1:223" x14ac:dyDescent="0.25">
      <c r="A15" s="71"/>
      <c r="B15" s="48">
        <v>1.2187110852990028</v>
      </c>
      <c r="C15" s="48">
        <v>1.3347263853971711</v>
      </c>
      <c r="K15" s="71"/>
      <c r="L15" s="49">
        <v>2.3301758544334725</v>
      </c>
      <c r="M15" s="49">
        <v>2.0452459728651111</v>
      </c>
      <c r="U15" s="71"/>
      <c r="V15" s="49">
        <v>3.3002808293468551</v>
      </c>
      <c r="W15" s="49">
        <v>3.1070360570364906</v>
      </c>
      <c r="AE15" s="71"/>
      <c r="AF15" s="49">
        <v>5.2648318576176703</v>
      </c>
      <c r="AG15" s="49">
        <v>4.1688261412078704</v>
      </c>
      <c r="AO15" s="71"/>
      <c r="AP15" s="49">
        <v>7.1513951079208793</v>
      </c>
      <c r="AQ15" s="49">
        <v>5.9491144069082464</v>
      </c>
      <c r="AY15" s="71"/>
      <c r="AZ15" s="49">
        <v>11.182900118525428</v>
      </c>
      <c r="BA15" s="49">
        <v>9.2342777589047227</v>
      </c>
      <c r="BI15" s="71"/>
      <c r="BJ15" s="49">
        <v>15.862741053378929</v>
      </c>
      <c r="BK15" s="60">
        <v>14.187968386027652</v>
      </c>
      <c r="BS15" s="71"/>
      <c r="BT15" s="49">
        <v>18.197798862440717</v>
      </c>
      <c r="BU15" s="60">
        <v>15.632958511576481</v>
      </c>
      <c r="CC15" s="71"/>
      <c r="CD15" s="49">
        <v>19.777245872619261</v>
      </c>
      <c r="CE15" s="60">
        <v>17.249594588446502</v>
      </c>
      <c r="CM15" s="71"/>
      <c r="CN15" s="49">
        <v>20.903344927880664</v>
      </c>
      <c r="CO15" s="60">
        <v>17.792472690053554</v>
      </c>
      <c r="CW15" s="71"/>
      <c r="CX15" s="49">
        <v>21.220205009148085</v>
      </c>
      <c r="CY15" s="60">
        <v>18.387226821487268</v>
      </c>
      <c r="DG15" s="71"/>
      <c r="DH15" s="49">
        <v>21.829565568826055</v>
      </c>
      <c r="DI15" s="60">
        <v>18.906153972481366</v>
      </c>
      <c r="DQ15" s="71"/>
      <c r="DR15" s="49">
        <v>22.653401780121346</v>
      </c>
      <c r="DS15" s="60">
        <v>19.963954759622219</v>
      </c>
      <c r="EA15" s="71"/>
      <c r="EB15" s="49">
        <v>22.843536353294613</v>
      </c>
      <c r="EC15" s="60">
        <v>19.840210709526929</v>
      </c>
      <c r="EK15" s="71"/>
      <c r="EL15" s="49">
        <v>22.936158417389152</v>
      </c>
      <c r="EM15" s="60">
        <v>20.135585542513635</v>
      </c>
      <c r="EU15" s="71"/>
      <c r="EV15" s="49">
        <v>23.218896530244141</v>
      </c>
      <c r="EW15" s="60">
        <v>20.103655997839624</v>
      </c>
      <c r="FE15" s="71"/>
      <c r="FF15" s="49">
        <v>23.111640180022668</v>
      </c>
      <c r="FG15" s="60">
        <v>20.167530255617418</v>
      </c>
      <c r="FO15" s="71"/>
      <c r="FP15" s="49">
        <v>23.311518594338679</v>
      </c>
      <c r="FQ15" s="49">
        <v>20.263318889639446</v>
      </c>
      <c r="FY15" s="71"/>
      <c r="FZ15" s="49">
        <v>24.169476774046398</v>
      </c>
      <c r="GA15" s="49">
        <v>21.161456784980473</v>
      </c>
      <c r="GI15" s="71"/>
      <c r="GJ15" s="49">
        <v>24.15486101233228</v>
      </c>
      <c r="GK15" s="60">
        <v>20.874060546054828</v>
      </c>
      <c r="GS15" s="71"/>
      <c r="GT15" s="49">
        <v>24.24261115585545</v>
      </c>
      <c r="GU15" s="49">
        <v>21.169435379041531</v>
      </c>
      <c r="HC15" s="71"/>
      <c r="HD15" s="49">
        <v>24.364483267791041</v>
      </c>
      <c r="HE15" s="49">
        <v>21.081625339080556</v>
      </c>
      <c r="HM15" s="71"/>
      <c r="HN15" s="49">
        <v>24.266989283125131</v>
      </c>
      <c r="HO15" s="60">
        <v>21.10158699266298</v>
      </c>
    </row>
    <row r="16" spans="1:223" x14ac:dyDescent="0.25">
      <c r="A16" s="79" t="s">
        <v>119</v>
      </c>
      <c r="B16" s="44">
        <v>0.44848452470163469</v>
      </c>
      <c r="C16" s="44">
        <v>-0.24998014679883915</v>
      </c>
    </row>
    <row r="17" spans="1:224" x14ac:dyDescent="0.25">
      <c r="A17" s="70"/>
      <c r="B17" s="46">
        <v>-1.6818229494727668</v>
      </c>
      <c r="C17" s="46">
        <v>-1.196004774935991</v>
      </c>
      <c r="K17" s="1" t="s">
        <v>121</v>
      </c>
      <c r="U17" t="s">
        <v>121</v>
      </c>
      <c r="AE17" t="s">
        <v>121</v>
      </c>
      <c r="AO17" t="s">
        <v>121</v>
      </c>
      <c r="AY17" t="s">
        <v>121</v>
      </c>
      <c r="BI17" t="s">
        <v>121</v>
      </c>
      <c r="BS17" t="s">
        <v>121</v>
      </c>
      <c r="CC17" t="s">
        <v>121</v>
      </c>
      <c r="CM17" t="s">
        <v>121</v>
      </c>
      <c r="CW17" t="s">
        <v>121</v>
      </c>
      <c r="DG17" t="s">
        <v>121</v>
      </c>
      <c r="DQ17" t="s">
        <v>121</v>
      </c>
      <c r="EA17" t="s">
        <v>121</v>
      </c>
      <c r="EK17" t="s">
        <v>121</v>
      </c>
      <c r="EU17" t="s">
        <v>121</v>
      </c>
      <c r="FE17" t="s">
        <v>121</v>
      </c>
      <c r="FO17" t="s">
        <v>121</v>
      </c>
      <c r="FY17" t="s">
        <v>121</v>
      </c>
      <c r="GI17" t="s">
        <v>121</v>
      </c>
      <c r="GS17" t="s">
        <v>121</v>
      </c>
      <c r="HC17" t="s">
        <v>121</v>
      </c>
      <c r="HM17" t="s">
        <v>121</v>
      </c>
    </row>
    <row r="18" spans="1:224" x14ac:dyDescent="0.25">
      <c r="A18" s="70"/>
      <c r="B18" s="46">
        <v>0.60447860504965523</v>
      </c>
      <c r="C18" s="46">
        <v>8.9307290383238591E-2</v>
      </c>
    </row>
    <row r="19" spans="1:224" x14ac:dyDescent="0.25">
      <c r="A19" s="70"/>
      <c r="B19" s="46">
        <v>-1.033468500810993</v>
      </c>
      <c r="C19" s="46">
        <v>-0.65314184175871159</v>
      </c>
      <c r="K19" t="s">
        <v>122</v>
      </c>
      <c r="L19" t="s">
        <v>117</v>
      </c>
      <c r="M19" t="s">
        <v>118</v>
      </c>
      <c r="N19" t="s">
        <v>123</v>
      </c>
      <c r="U19" t="s">
        <v>122</v>
      </c>
      <c r="V19" t="s">
        <v>117</v>
      </c>
      <c r="W19" t="s">
        <v>118</v>
      </c>
      <c r="X19" t="s">
        <v>123</v>
      </c>
      <c r="AE19" t="s">
        <v>122</v>
      </c>
      <c r="AF19" t="s">
        <v>117</v>
      </c>
      <c r="AG19" t="s">
        <v>118</v>
      </c>
      <c r="AH19" t="s">
        <v>123</v>
      </c>
      <c r="AO19" t="s">
        <v>122</v>
      </c>
      <c r="AP19" t="s">
        <v>117</v>
      </c>
      <c r="AQ19" t="s">
        <v>118</v>
      </c>
      <c r="AR19" t="s">
        <v>123</v>
      </c>
      <c r="AY19" t="s">
        <v>122</v>
      </c>
      <c r="AZ19" t="s">
        <v>117</v>
      </c>
      <c r="BA19" t="s">
        <v>118</v>
      </c>
      <c r="BB19" t="s">
        <v>123</v>
      </c>
      <c r="BI19" t="s">
        <v>122</v>
      </c>
      <c r="BJ19" t="s">
        <v>117</v>
      </c>
      <c r="BK19" t="s">
        <v>118</v>
      </c>
      <c r="BL19" t="s">
        <v>123</v>
      </c>
      <c r="BS19" t="s">
        <v>122</v>
      </c>
      <c r="BT19" t="s">
        <v>117</v>
      </c>
      <c r="BU19" t="s">
        <v>118</v>
      </c>
      <c r="BV19" t="s">
        <v>123</v>
      </c>
      <c r="CC19" t="s">
        <v>122</v>
      </c>
      <c r="CD19" t="s">
        <v>117</v>
      </c>
      <c r="CE19" t="s">
        <v>118</v>
      </c>
      <c r="CF19" t="s">
        <v>123</v>
      </c>
      <c r="CM19" t="s">
        <v>122</v>
      </c>
      <c r="CN19" t="s">
        <v>117</v>
      </c>
      <c r="CO19" t="s">
        <v>118</v>
      </c>
      <c r="CP19" t="s">
        <v>123</v>
      </c>
      <c r="CW19" t="s">
        <v>122</v>
      </c>
      <c r="CX19" t="s">
        <v>117</v>
      </c>
      <c r="CY19" t="s">
        <v>118</v>
      </c>
      <c r="CZ19" t="s">
        <v>123</v>
      </c>
      <c r="DG19" t="s">
        <v>122</v>
      </c>
      <c r="DH19" t="s">
        <v>117</v>
      </c>
      <c r="DI19" t="s">
        <v>118</v>
      </c>
      <c r="DJ19" t="s">
        <v>123</v>
      </c>
      <c r="DQ19" t="s">
        <v>122</v>
      </c>
      <c r="DR19" t="s">
        <v>117</v>
      </c>
      <c r="DS19" t="s">
        <v>118</v>
      </c>
      <c r="DT19" t="s">
        <v>123</v>
      </c>
      <c r="EA19" t="s">
        <v>122</v>
      </c>
      <c r="EB19" t="s">
        <v>117</v>
      </c>
      <c r="EC19" t="s">
        <v>118</v>
      </c>
      <c r="ED19" t="s">
        <v>123</v>
      </c>
      <c r="EK19" t="s">
        <v>122</v>
      </c>
      <c r="EL19" t="s">
        <v>117</v>
      </c>
      <c r="EM19" t="s">
        <v>118</v>
      </c>
      <c r="EN19" t="s">
        <v>123</v>
      </c>
      <c r="EU19" t="s">
        <v>122</v>
      </c>
      <c r="EV19" t="s">
        <v>117</v>
      </c>
      <c r="EW19" t="s">
        <v>118</v>
      </c>
      <c r="EX19" t="s">
        <v>123</v>
      </c>
      <c r="FE19" t="s">
        <v>122</v>
      </c>
      <c r="FF19" t="s">
        <v>117</v>
      </c>
      <c r="FG19" t="s">
        <v>118</v>
      </c>
      <c r="FH19" t="s">
        <v>123</v>
      </c>
      <c r="FO19" t="s">
        <v>122</v>
      </c>
      <c r="FP19" t="s">
        <v>117</v>
      </c>
      <c r="FQ19" t="s">
        <v>118</v>
      </c>
      <c r="FR19" t="s">
        <v>123</v>
      </c>
      <c r="FY19" t="s">
        <v>122</v>
      </c>
      <c r="FZ19" t="s">
        <v>117</v>
      </c>
      <c r="GA19" t="s">
        <v>118</v>
      </c>
      <c r="GB19" t="s">
        <v>123</v>
      </c>
      <c r="GI19" t="s">
        <v>122</v>
      </c>
      <c r="GJ19" t="s">
        <v>117</v>
      </c>
      <c r="GK19" t="s">
        <v>118</v>
      </c>
      <c r="GL19" t="s">
        <v>123</v>
      </c>
      <c r="GS19" t="s">
        <v>122</v>
      </c>
      <c r="GT19" t="s">
        <v>117</v>
      </c>
      <c r="GU19" t="s">
        <v>118</v>
      </c>
      <c r="GV19" t="s">
        <v>123</v>
      </c>
      <c r="HC19" t="s">
        <v>122</v>
      </c>
      <c r="HD19" t="s">
        <v>117</v>
      </c>
      <c r="HE19" t="s">
        <v>118</v>
      </c>
      <c r="HF19" t="s">
        <v>123</v>
      </c>
      <c r="HM19" t="s">
        <v>122</v>
      </c>
      <c r="HN19" t="s">
        <v>117</v>
      </c>
      <c r="HO19" t="s">
        <v>118</v>
      </c>
      <c r="HP19" t="s">
        <v>123</v>
      </c>
    </row>
    <row r="20" spans="1:224" ht="15.75" thickBot="1" x14ac:dyDescent="0.3">
      <c r="A20" s="70"/>
      <c r="B20" s="46">
        <v>-0.7653461496701206</v>
      </c>
      <c r="C20" s="46">
        <v>1.0393363839806931</v>
      </c>
      <c r="K20" s="73" t="s">
        <v>120</v>
      </c>
      <c r="L20" s="73"/>
      <c r="M20" s="73"/>
      <c r="N20" s="73"/>
      <c r="U20" s="73" t="s">
        <v>120</v>
      </c>
      <c r="V20" s="73"/>
      <c r="W20" s="73"/>
      <c r="X20" s="73"/>
      <c r="AE20" s="73" t="s">
        <v>120</v>
      </c>
      <c r="AF20" s="73"/>
      <c r="AG20" s="73"/>
      <c r="AH20" s="73"/>
      <c r="AO20" s="73" t="s">
        <v>120</v>
      </c>
      <c r="AP20" s="73"/>
      <c r="AQ20" s="73"/>
      <c r="AR20" s="73"/>
      <c r="AY20" s="73" t="s">
        <v>120</v>
      </c>
      <c r="AZ20" s="73"/>
      <c r="BA20" s="73"/>
      <c r="BB20" s="73"/>
      <c r="BI20" s="73" t="s">
        <v>120</v>
      </c>
      <c r="BJ20" s="73"/>
      <c r="BK20" s="73"/>
      <c r="BL20" s="73"/>
      <c r="BS20" s="73" t="s">
        <v>120</v>
      </c>
      <c r="BT20" s="73"/>
      <c r="BU20" s="73"/>
      <c r="BV20" s="73"/>
      <c r="CC20" s="73" t="s">
        <v>120</v>
      </c>
      <c r="CD20" s="73"/>
      <c r="CE20" s="73"/>
      <c r="CF20" s="73"/>
      <c r="CM20" s="73" t="s">
        <v>120</v>
      </c>
      <c r="CN20" s="73"/>
      <c r="CO20" s="73"/>
      <c r="CP20" s="73"/>
      <c r="CW20" s="73" t="s">
        <v>120</v>
      </c>
      <c r="CX20" s="73"/>
      <c r="CY20" s="73"/>
      <c r="CZ20" s="73"/>
      <c r="DG20" s="73" t="s">
        <v>120</v>
      </c>
      <c r="DH20" s="73"/>
      <c r="DI20" s="73"/>
      <c r="DJ20" s="73"/>
      <c r="DQ20" s="73" t="s">
        <v>120</v>
      </c>
      <c r="DR20" s="73"/>
      <c r="DS20" s="73"/>
      <c r="DT20" s="73"/>
      <c r="EA20" s="73" t="s">
        <v>120</v>
      </c>
      <c r="EB20" s="73"/>
      <c r="EC20" s="73"/>
      <c r="ED20" s="73"/>
      <c r="EK20" s="73" t="s">
        <v>120</v>
      </c>
      <c r="EL20" s="73"/>
      <c r="EM20" s="73"/>
      <c r="EN20" s="73"/>
      <c r="EU20" s="73" t="s">
        <v>120</v>
      </c>
      <c r="EV20" s="73"/>
      <c r="EW20" s="73"/>
      <c r="EX20" s="73"/>
      <c r="FE20" s="73" t="s">
        <v>120</v>
      </c>
      <c r="FF20" s="73"/>
      <c r="FG20" s="73"/>
      <c r="FH20" s="73"/>
      <c r="FO20" s="73" t="s">
        <v>120</v>
      </c>
      <c r="FP20" s="73"/>
      <c r="FQ20" s="73"/>
      <c r="FR20" s="73"/>
      <c r="FY20" s="73" t="s">
        <v>120</v>
      </c>
      <c r="FZ20" s="73"/>
      <c r="GA20" s="73"/>
      <c r="GB20" s="73"/>
      <c r="GI20" s="73" t="s">
        <v>120</v>
      </c>
      <c r="GJ20" s="73"/>
      <c r="GK20" s="73"/>
      <c r="GL20" s="73"/>
      <c r="GS20" s="73" t="s">
        <v>120</v>
      </c>
      <c r="GT20" s="73"/>
      <c r="GU20" s="73"/>
      <c r="GV20" s="73"/>
      <c r="HC20" s="73" t="s">
        <v>120</v>
      </c>
      <c r="HD20" s="73"/>
      <c r="HE20" s="73"/>
      <c r="HF20" s="73"/>
      <c r="HM20" s="73" t="s">
        <v>120</v>
      </c>
      <c r="HN20" s="73"/>
      <c r="HO20" s="73"/>
      <c r="HP20" s="73"/>
    </row>
    <row r="21" spans="1:224" x14ac:dyDescent="0.25">
      <c r="A21" s="70"/>
      <c r="B21" s="49">
        <v>-1.3064627725232376</v>
      </c>
      <c r="C21" s="49">
        <v>-1.6790130842255515</v>
      </c>
      <c r="K21" s="72" t="s">
        <v>124</v>
      </c>
      <c r="L21" s="72">
        <v>6</v>
      </c>
      <c r="M21" s="72">
        <v>6</v>
      </c>
      <c r="N21" s="72">
        <v>12</v>
      </c>
      <c r="U21" s="72" t="s">
        <v>124</v>
      </c>
      <c r="V21" s="72">
        <v>6</v>
      </c>
      <c r="W21" s="72">
        <v>6</v>
      </c>
      <c r="X21" s="72">
        <v>12</v>
      </c>
      <c r="AE21" s="72" t="s">
        <v>124</v>
      </c>
      <c r="AF21" s="72">
        <v>6</v>
      </c>
      <c r="AG21" s="72">
        <v>6</v>
      </c>
      <c r="AH21" s="72">
        <v>12</v>
      </c>
      <c r="AO21" s="72" t="s">
        <v>124</v>
      </c>
      <c r="AP21" s="72">
        <v>6</v>
      </c>
      <c r="AQ21" s="72">
        <v>6</v>
      </c>
      <c r="AR21" s="72">
        <v>12</v>
      </c>
      <c r="AY21" s="72" t="s">
        <v>124</v>
      </c>
      <c r="AZ21" s="72">
        <v>6</v>
      </c>
      <c r="BA21" s="72">
        <v>6</v>
      </c>
      <c r="BB21" s="72">
        <v>12</v>
      </c>
      <c r="BI21" s="72" t="s">
        <v>124</v>
      </c>
      <c r="BJ21" s="72">
        <v>6</v>
      </c>
      <c r="BK21" s="72">
        <v>6</v>
      </c>
      <c r="BL21" s="72">
        <v>12</v>
      </c>
      <c r="BS21" s="72" t="s">
        <v>124</v>
      </c>
      <c r="BT21" s="72">
        <v>6</v>
      </c>
      <c r="BU21" s="72">
        <v>6</v>
      </c>
      <c r="BV21" s="72">
        <v>12</v>
      </c>
      <c r="CC21" s="72" t="s">
        <v>124</v>
      </c>
      <c r="CD21" s="72">
        <v>6</v>
      </c>
      <c r="CE21" s="72">
        <v>6</v>
      </c>
      <c r="CF21" s="72">
        <v>12</v>
      </c>
      <c r="CM21" s="72" t="s">
        <v>124</v>
      </c>
      <c r="CN21" s="72">
        <v>6</v>
      </c>
      <c r="CO21" s="72">
        <v>6</v>
      </c>
      <c r="CP21" s="72">
        <v>12</v>
      </c>
      <c r="CW21" s="72" t="s">
        <v>124</v>
      </c>
      <c r="CX21" s="72">
        <v>6</v>
      </c>
      <c r="CY21" s="72">
        <v>6</v>
      </c>
      <c r="CZ21" s="72">
        <v>12</v>
      </c>
      <c r="DG21" s="72" t="s">
        <v>124</v>
      </c>
      <c r="DH21" s="72">
        <v>6</v>
      </c>
      <c r="DI21" s="72">
        <v>6</v>
      </c>
      <c r="DJ21" s="72">
        <v>12</v>
      </c>
      <c r="DQ21" s="72" t="s">
        <v>124</v>
      </c>
      <c r="DR21" s="72">
        <v>6</v>
      </c>
      <c r="DS21" s="72">
        <v>6</v>
      </c>
      <c r="DT21" s="72">
        <v>12</v>
      </c>
      <c r="EA21" s="72" t="s">
        <v>124</v>
      </c>
      <c r="EB21" s="72">
        <v>6</v>
      </c>
      <c r="EC21" s="72">
        <v>6</v>
      </c>
      <c r="ED21" s="72">
        <v>12</v>
      </c>
      <c r="EK21" s="72" t="s">
        <v>124</v>
      </c>
      <c r="EL21" s="72">
        <v>6</v>
      </c>
      <c r="EM21" s="72">
        <v>6</v>
      </c>
      <c r="EN21" s="72">
        <v>12</v>
      </c>
      <c r="EU21" s="72" t="s">
        <v>124</v>
      </c>
      <c r="EV21" s="72">
        <v>6</v>
      </c>
      <c r="EW21" s="72">
        <v>6</v>
      </c>
      <c r="EX21" s="72">
        <v>12</v>
      </c>
      <c r="FE21" s="72" t="s">
        <v>124</v>
      </c>
      <c r="FF21" s="72">
        <v>6</v>
      </c>
      <c r="FG21" s="72">
        <v>6</v>
      </c>
      <c r="FH21" s="72">
        <v>12</v>
      </c>
      <c r="FO21" s="72" t="s">
        <v>124</v>
      </c>
      <c r="FP21" s="72">
        <v>6</v>
      </c>
      <c r="FQ21" s="72">
        <v>6</v>
      </c>
      <c r="FR21" s="72">
        <v>12</v>
      </c>
      <c r="FY21" s="72" t="s">
        <v>124</v>
      </c>
      <c r="FZ21" s="72">
        <v>6</v>
      </c>
      <c r="GA21" s="72">
        <v>6</v>
      </c>
      <c r="GB21" s="72">
        <v>12</v>
      </c>
      <c r="GI21" s="72" t="s">
        <v>124</v>
      </c>
      <c r="GJ21" s="72">
        <v>6</v>
      </c>
      <c r="GK21" s="72">
        <v>6</v>
      </c>
      <c r="GL21" s="72">
        <v>12</v>
      </c>
      <c r="GS21" s="72" t="s">
        <v>124</v>
      </c>
      <c r="GT21" s="72">
        <v>6</v>
      </c>
      <c r="GU21" s="72">
        <v>6</v>
      </c>
      <c r="GV21" s="72">
        <v>12</v>
      </c>
      <c r="HC21" s="72" t="s">
        <v>124</v>
      </c>
      <c r="HD21" s="72">
        <v>6</v>
      </c>
      <c r="HE21" s="72">
        <v>6</v>
      </c>
      <c r="HF21" s="72">
        <v>12</v>
      </c>
      <c r="HM21" s="72" t="s">
        <v>124</v>
      </c>
      <c r="HN21" s="72">
        <v>6</v>
      </c>
      <c r="HO21" s="72">
        <v>6</v>
      </c>
      <c r="HP21" s="72">
        <v>12</v>
      </c>
    </row>
    <row r="22" spans="1:224" x14ac:dyDescent="0.25">
      <c r="A22" s="70"/>
      <c r="B22" s="44">
        <v>0.38998442901952191</v>
      </c>
      <c r="C22" s="44">
        <v>7.7339399291649083E-2</v>
      </c>
      <c r="K22" s="72" t="s">
        <v>125</v>
      </c>
      <c r="L22" s="72">
        <v>9.4523548759367948</v>
      </c>
      <c r="M22" s="72">
        <v>7.3177852100677354</v>
      </c>
      <c r="N22" s="72">
        <v>16.770140086004528</v>
      </c>
      <c r="U22" s="72" t="s">
        <v>125</v>
      </c>
      <c r="V22" s="72">
        <v>15.823771091761689</v>
      </c>
      <c r="W22" s="72">
        <v>13.943977240917869</v>
      </c>
      <c r="X22" s="72">
        <v>29.767748332679563</v>
      </c>
      <c r="AE22" s="72" t="s">
        <v>125</v>
      </c>
      <c r="AF22" s="72">
        <v>25.973185728764371</v>
      </c>
      <c r="AG22" s="72">
        <v>21.82355179241323</v>
      </c>
      <c r="AH22" s="72">
        <v>47.796737521177604</v>
      </c>
      <c r="AO22" s="72" t="s">
        <v>125</v>
      </c>
      <c r="AP22" s="72">
        <v>40.631831458558423</v>
      </c>
      <c r="AQ22" s="72">
        <v>35.527044955588593</v>
      </c>
      <c r="AR22" s="72">
        <v>76.158876414147016</v>
      </c>
      <c r="AY22" s="72" t="s">
        <v>125</v>
      </c>
      <c r="AZ22" s="72">
        <v>64.869580727899432</v>
      </c>
      <c r="BA22" s="72">
        <v>54.962581551303614</v>
      </c>
      <c r="BB22" s="72">
        <v>119.83216227920306</v>
      </c>
      <c r="BI22" s="72" t="s">
        <v>125</v>
      </c>
      <c r="BJ22" s="72">
        <v>95.805350135475507</v>
      </c>
      <c r="BK22" s="72">
        <v>83.171871633684034</v>
      </c>
      <c r="BL22" s="72">
        <v>178.97722176915954</v>
      </c>
      <c r="BS22" s="72" t="s">
        <v>125</v>
      </c>
      <c r="BT22" s="72">
        <v>108.7529514264255</v>
      </c>
      <c r="BU22" s="72">
        <v>93.965422892179319</v>
      </c>
      <c r="BV22" s="72">
        <v>202.71837431860482</v>
      </c>
      <c r="CC22" s="72" t="s">
        <v>125</v>
      </c>
      <c r="CD22" s="72">
        <v>119.27776328920335</v>
      </c>
      <c r="CE22" s="72">
        <v>102.76311216102791</v>
      </c>
      <c r="CF22" s="72">
        <v>222.04087545023128</v>
      </c>
      <c r="CM22" s="72" t="s">
        <v>125</v>
      </c>
      <c r="CN22" s="72">
        <v>125.22989794528507</v>
      </c>
      <c r="CO22" s="72">
        <v>107.44936820280761</v>
      </c>
      <c r="CP22" s="72">
        <v>232.67926614809269</v>
      </c>
      <c r="CW22" s="72" t="s">
        <v>125</v>
      </c>
      <c r="CX22" s="72">
        <v>128.16942586904065</v>
      </c>
      <c r="CY22" s="72">
        <v>110.30341444377095</v>
      </c>
      <c r="CZ22" s="72">
        <v>238.4728403128116</v>
      </c>
      <c r="DG22" s="72" t="s">
        <v>125</v>
      </c>
      <c r="DH22" s="72">
        <v>132.38619353224712</v>
      </c>
      <c r="DI22" s="72">
        <v>113.57660990467583</v>
      </c>
      <c r="DJ22" s="72">
        <v>245.96280343692297</v>
      </c>
      <c r="DQ22" s="72" t="s">
        <v>125</v>
      </c>
      <c r="DR22" s="72">
        <v>136.10085698599704</v>
      </c>
      <c r="DS22" s="72">
        <v>119.58010755644879</v>
      </c>
      <c r="DT22" s="72">
        <v>255.68096454244579</v>
      </c>
      <c r="EA22" s="72" t="s">
        <v>125</v>
      </c>
      <c r="EB22" s="72">
        <v>137.51941947084336</v>
      </c>
      <c r="EC22" s="72">
        <v>120.06710516276888</v>
      </c>
      <c r="ED22" s="72">
        <v>257.58652463361227</v>
      </c>
      <c r="EK22" s="72" t="s">
        <v>125</v>
      </c>
      <c r="EL22" s="72">
        <v>138.86973801886484</v>
      </c>
      <c r="EM22" s="72">
        <v>121.09696570226625</v>
      </c>
      <c r="EN22" s="72">
        <v>259.96670372113113</v>
      </c>
      <c r="EU22" s="72" t="s">
        <v>125</v>
      </c>
      <c r="EV22" s="72">
        <v>139.85933067606373</v>
      </c>
      <c r="EW22" s="72">
        <v>121.4961229317658</v>
      </c>
      <c r="EX22" s="72">
        <v>261.35545360782953</v>
      </c>
      <c r="FE22" s="72" t="s">
        <v>125</v>
      </c>
      <c r="FF22" s="72">
        <v>140.03483096311004</v>
      </c>
      <c r="FG22" s="72">
        <v>121.81945318082578</v>
      </c>
      <c r="FH22" s="72">
        <v>261.85428414393584</v>
      </c>
      <c r="FO22" s="72" t="s">
        <v>125</v>
      </c>
      <c r="FP22" s="72">
        <v>141.66299717900233</v>
      </c>
      <c r="FQ22" s="72">
        <v>122.58583809515089</v>
      </c>
      <c r="FR22" s="72">
        <v>264.24883527415324</v>
      </c>
      <c r="FY22" s="72" t="s">
        <v>125</v>
      </c>
      <c r="FZ22" s="72">
        <v>144.59769023101214</v>
      </c>
      <c r="GA22" s="72">
        <v>126.87293690743103</v>
      </c>
      <c r="GB22" s="72">
        <v>271.47062713844315</v>
      </c>
      <c r="GI22" s="72" t="s">
        <v>125</v>
      </c>
      <c r="GJ22" s="72">
        <v>144.83654400989914</v>
      </c>
      <c r="GK22" s="72">
        <v>126.51367264823674</v>
      </c>
      <c r="GL22" s="72">
        <v>271.35021665813588</v>
      </c>
      <c r="GS22" s="72" t="s">
        <v>125</v>
      </c>
      <c r="GT22" s="72">
        <v>146.0113993196999</v>
      </c>
      <c r="GU22" s="72">
        <v>127.34396215719923</v>
      </c>
      <c r="GV22" s="72">
        <v>273.35536147689913</v>
      </c>
      <c r="HC22" s="72" t="s">
        <v>125</v>
      </c>
      <c r="HD22" s="72">
        <v>146.53788165642609</v>
      </c>
      <c r="HE22" s="72">
        <v>127.45173385074263</v>
      </c>
      <c r="HF22" s="72">
        <v>273.98961550716871</v>
      </c>
      <c r="HM22" s="72" t="s">
        <v>125</v>
      </c>
      <c r="HN22" s="72">
        <v>146.86935749940764</v>
      </c>
      <c r="HO22" s="72">
        <v>127.91079120941923</v>
      </c>
      <c r="HP22" s="72">
        <v>274.78014870882686</v>
      </c>
    </row>
    <row r="23" spans="1:224" x14ac:dyDescent="0.25">
      <c r="A23" s="70"/>
      <c r="B23" s="46">
        <v>-1.9304390939153293</v>
      </c>
      <c r="C23" s="46">
        <v>-0.53737638572448387</v>
      </c>
      <c r="K23" s="72" t="s">
        <v>126</v>
      </c>
      <c r="L23" s="72">
        <v>1.5753924793227991</v>
      </c>
      <c r="M23" s="72">
        <v>1.2196308683446226</v>
      </c>
      <c r="N23" s="72">
        <v>1.3975116738337106</v>
      </c>
      <c r="U23" s="72" t="s">
        <v>126</v>
      </c>
      <c r="V23" s="72">
        <v>2.6372951819602815</v>
      </c>
      <c r="W23" s="72">
        <v>2.3239962068196447</v>
      </c>
      <c r="X23" s="72">
        <v>2.4806456943899637</v>
      </c>
      <c r="AE23" s="72" t="s">
        <v>126</v>
      </c>
      <c r="AF23" s="72">
        <v>4.3288642881273951</v>
      </c>
      <c r="AG23" s="72">
        <v>3.6372586320688716</v>
      </c>
      <c r="AH23" s="72">
        <v>3.9830614600981336</v>
      </c>
      <c r="AO23" s="72" t="s">
        <v>126</v>
      </c>
      <c r="AP23" s="72">
        <v>6.7719719097597375</v>
      </c>
      <c r="AQ23" s="72">
        <v>5.9211741592647655</v>
      </c>
      <c r="AR23" s="72">
        <v>6.3465730345122511</v>
      </c>
      <c r="AY23" s="72" t="s">
        <v>126</v>
      </c>
      <c r="AZ23" s="72">
        <v>10.811596787983239</v>
      </c>
      <c r="BA23" s="72">
        <v>9.160430258550603</v>
      </c>
      <c r="BB23" s="72">
        <v>9.9860135232669212</v>
      </c>
      <c r="BI23" s="72" t="s">
        <v>126</v>
      </c>
      <c r="BJ23" s="72">
        <v>15.967558355912585</v>
      </c>
      <c r="BK23" s="72">
        <v>13.861978605614006</v>
      </c>
      <c r="BL23" s="72">
        <v>14.914768480763295</v>
      </c>
      <c r="BS23" s="72" t="s">
        <v>126</v>
      </c>
      <c r="BT23" s="72">
        <v>18.12549190440425</v>
      </c>
      <c r="BU23" s="72">
        <v>15.66090381536322</v>
      </c>
      <c r="BV23" s="72">
        <v>16.893197859883735</v>
      </c>
      <c r="CC23" s="72" t="s">
        <v>126</v>
      </c>
      <c r="CD23" s="72">
        <v>19.879627214867224</v>
      </c>
      <c r="CE23" s="72">
        <v>17.127185360171318</v>
      </c>
      <c r="CF23" s="72">
        <v>18.503406287519272</v>
      </c>
      <c r="CM23" s="72" t="s">
        <v>126</v>
      </c>
      <c r="CN23" s="72">
        <v>20.871649657547511</v>
      </c>
      <c r="CO23" s="72">
        <v>17.908228033801269</v>
      </c>
      <c r="CP23" s="72">
        <v>19.38993884567439</v>
      </c>
      <c r="CW23" s="72" t="s">
        <v>126</v>
      </c>
      <c r="CX23" s="72">
        <v>21.361570978173443</v>
      </c>
      <c r="CY23" s="72">
        <v>18.383902407295157</v>
      </c>
      <c r="CZ23" s="72">
        <v>19.8727366927343</v>
      </c>
      <c r="DG23" s="72" t="s">
        <v>126</v>
      </c>
      <c r="DH23" s="72">
        <v>22.064365588707854</v>
      </c>
      <c r="DI23" s="72">
        <v>18.929434984112639</v>
      </c>
      <c r="DJ23" s="72">
        <v>20.496900286410249</v>
      </c>
      <c r="DQ23" s="72" t="s">
        <v>126</v>
      </c>
      <c r="DR23" s="72">
        <v>22.683476164332841</v>
      </c>
      <c r="DS23" s="72">
        <v>19.9300179260748</v>
      </c>
      <c r="DT23" s="72">
        <v>21.306747045203817</v>
      </c>
      <c r="EA23" s="72" t="s">
        <v>126</v>
      </c>
      <c r="EB23" s="72">
        <v>22.91990324514056</v>
      </c>
      <c r="EC23" s="72">
        <v>20.011184193794815</v>
      </c>
      <c r="ED23" s="72">
        <v>21.465543719467689</v>
      </c>
      <c r="EK23" s="72" t="s">
        <v>126</v>
      </c>
      <c r="EL23" s="72">
        <v>23.144956336477474</v>
      </c>
      <c r="EM23" s="72">
        <v>20.182827617044374</v>
      </c>
      <c r="EN23" s="72">
        <v>21.663891976760926</v>
      </c>
      <c r="EU23" s="72" t="s">
        <v>126</v>
      </c>
      <c r="EV23" s="72">
        <v>23.309888446010621</v>
      </c>
      <c r="EW23" s="72">
        <v>20.249353821960966</v>
      </c>
      <c r="EX23" s="72">
        <v>21.779621133985795</v>
      </c>
      <c r="FE23" s="72" t="s">
        <v>126</v>
      </c>
      <c r="FF23" s="72">
        <v>23.339138493851674</v>
      </c>
      <c r="FG23" s="72">
        <v>20.303242196804295</v>
      </c>
      <c r="FH23" s="72">
        <v>21.821190345327988</v>
      </c>
      <c r="FO23" s="72" t="s">
        <v>126</v>
      </c>
      <c r="FP23" s="72">
        <v>23.610499529833721</v>
      </c>
      <c r="FQ23" s="72">
        <v>20.430973015858481</v>
      </c>
      <c r="FR23" s="72">
        <v>22.020736272846104</v>
      </c>
      <c r="FY23" s="72" t="s">
        <v>126</v>
      </c>
      <c r="FZ23" s="72">
        <v>24.099615038502023</v>
      </c>
      <c r="GA23" s="72">
        <v>21.145489484571836</v>
      </c>
      <c r="GB23" s="72">
        <v>22.622552261536928</v>
      </c>
      <c r="GI23" s="72" t="s">
        <v>126</v>
      </c>
      <c r="GJ23" s="72">
        <v>24.139424001649857</v>
      </c>
      <c r="GK23" s="72">
        <v>21.085612108039456</v>
      </c>
      <c r="GL23" s="72">
        <v>22.612518054844656</v>
      </c>
      <c r="GS23" s="72" t="s">
        <v>126</v>
      </c>
      <c r="GT23" s="72">
        <v>24.335233219949984</v>
      </c>
      <c r="GU23" s="72">
        <v>21.223993692866539</v>
      </c>
      <c r="GV23" s="72">
        <v>22.77961345640826</v>
      </c>
      <c r="HC23" s="72" t="s">
        <v>126</v>
      </c>
      <c r="HD23" s="72">
        <v>24.422980276071016</v>
      </c>
      <c r="HE23" s="72">
        <v>21.241955641790437</v>
      </c>
      <c r="HF23" s="72">
        <v>22.832467958930724</v>
      </c>
      <c r="HM23" s="72" t="s">
        <v>126</v>
      </c>
      <c r="HN23" s="72">
        <v>24.478226249901272</v>
      </c>
      <c r="HO23" s="72">
        <v>21.318465201569872</v>
      </c>
      <c r="HP23" s="72">
        <v>22.89834572573557</v>
      </c>
    </row>
    <row r="24" spans="1:224" x14ac:dyDescent="0.25">
      <c r="A24" s="70"/>
      <c r="B24" s="46">
        <v>0.12675252286284308</v>
      </c>
      <c r="C24" s="46">
        <v>0.39267588586077562</v>
      </c>
      <c r="K24" s="72" t="s">
        <v>127</v>
      </c>
      <c r="L24" s="72">
        <v>0.4519775385589398</v>
      </c>
      <c r="M24" s="72">
        <v>0.61754458019740677</v>
      </c>
      <c r="N24" s="72">
        <v>0.52066450593810065</v>
      </c>
      <c r="U24" s="72" t="s">
        <v>127</v>
      </c>
      <c r="V24" s="72">
        <v>0.27864233812976807</v>
      </c>
      <c r="W24" s="72">
        <v>0.61412595527979197</v>
      </c>
      <c r="X24" s="72">
        <v>0.43257365550184607</v>
      </c>
      <c r="AE24" s="72" t="s">
        <v>127</v>
      </c>
      <c r="AF24" s="72">
        <v>0.56672686391899563</v>
      </c>
      <c r="AG24" s="72">
        <v>0.33706461052225334</v>
      </c>
      <c r="AH24" s="72">
        <v>0.54126477478933244</v>
      </c>
      <c r="AO24" s="72" t="s">
        <v>127</v>
      </c>
      <c r="AP24" s="72">
        <v>0.31081013705032945</v>
      </c>
      <c r="AQ24" s="72">
        <v>0.33456478675463752</v>
      </c>
      <c r="AR24" s="72">
        <v>0.49076773234242987</v>
      </c>
      <c r="AY24" s="72" t="s">
        <v>127</v>
      </c>
      <c r="AZ24" s="72">
        <v>0.63839826959609969</v>
      </c>
      <c r="BA24" s="72">
        <v>0.39856764302270015</v>
      </c>
      <c r="BB24" s="72">
        <v>1.2148983897135912</v>
      </c>
      <c r="BI24" s="72" t="s">
        <v>127</v>
      </c>
      <c r="BJ24" s="72">
        <v>0.37518785064636867</v>
      </c>
      <c r="BK24" s="72">
        <v>0.41026595184243081</v>
      </c>
      <c r="BL24" s="72">
        <v>1.5661515697314792</v>
      </c>
      <c r="BS24" s="72" t="s">
        <v>127</v>
      </c>
      <c r="BT24" s="72">
        <v>0.1897841129758342</v>
      </c>
      <c r="BU24" s="72">
        <v>0.27539117745414021</v>
      </c>
      <c r="BV24" s="72">
        <v>1.8680417998253283</v>
      </c>
      <c r="CC24" s="72" t="s">
        <v>127</v>
      </c>
      <c r="CD24" s="72">
        <v>6.0178763067088359E-2</v>
      </c>
      <c r="CE24" s="72">
        <v>0.22872277368413302</v>
      </c>
      <c r="CF24" s="72">
        <v>2.1974832885637881</v>
      </c>
      <c r="CM24" s="72" t="s">
        <v>127</v>
      </c>
      <c r="CN24" s="72">
        <v>7.4644702523762985E-2</v>
      </c>
      <c r="CO24" s="72">
        <v>0.19512295837370747</v>
      </c>
      <c r="CP24" s="72">
        <v>2.5176764967952612</v>
      </c>
      <c r="CW24" s="72" t="s">
        <v>127</v>
      </c>
      <c r="CX24" s="72">
        <v>7.0303349761514269E-2</v>
      </c>
      <c r="CY24" s="72">
        <v>0.17529128290060328</v>
      </c>
      <c r="CZ24" s="72">
        <v>2.5297730470272315</v>
      </c>
      <c r="DG24" s="72" t="s">
        <v>127</v>
      </c>
      <c r="DH24" s="72">
        <v>0.15703742486880992</v>
      </c>
      <c r="DI24" s="72">
        <v>0.13479121498649624</v>
      </c>
      <c r="DJ24" s="72">
        <v>2.8129557169236041</v>
      </c>
      <c r="DQ24" s="72" t="s">
        <v>127</v>
      </c>
      <c r="DR24" s="72">
        <v>0.12737976639191376</v>
      </c>
      <c r="DS24" s="72">
        <v>6.3133467155106537E-2</v>
      </c>
      <c r="DT24" s="72">
        <v>2.1542875433843971</v>
      </c>
      <c r="EA24" s="72" t="s">
        <v>127</v>
      </c>
      <c r="EB24" s="72">
        <v>7.0785089628029221E-2</v>
      </c>
      <c r="EC24" s="72">
        <v>8.2837751764360382E-2</v>
      </c>
      <c r="ED24" s="72">
        <v>2.3772776150860975</v>
      </c>
      <c r="EK24" s="72" t="s">
        <v>127</v>
      </c>
      <c r="EL24" s="72">
        <v>6.8322046172298423E-2</v>
      </c>
      <c r="EM24" s="72">
        <v>4.1526717078666599E-2</v>
      </c>
      <c r="EN24" s="72">
        <v>2.4428966788841775</v>
      </c>
      <c r="EU24" s="72" t="s">
        <v>127</v>
      </c>
      <c r="EV24" s="72">
        <v>5.5784575441038285E-2</v>
      </c>
      <c r="EW24" s="72">
        <v>6.5039188832010125E-2</v>
      </c>
      <c r="EX24" s="72">
        <v>2.6095213978532246</v>
      </c>
      <c r="FE24" s="72" t="s">
        <v>127</v>
      </c>
      <c r="FF24" s="72">
        <v>9.0441068809343481E-2</v>
      </c>
      <c r="FG24" s="72">
        <v>8.185465809471934E-2</v>
      </c>
      <c r="FH24" s="72">
        <v>2.5919525103452972</v>
      </c>
      <c r="FO24" s="72" t="s">
        <v>127</v>
      </c>
      <c r="FP24" s="72">
        <v>0.11531027071035674</v>
      </c>
      <c r="FQ24" s="72">
        <v>6.5258295010553635E-2</v>
      </c>
      <c r="FR24" s="72">
        <v>2.8391826716199202</v>
      </c>
      <c r="FY24" s="72" t="s">
        <v>127</v>
      </c>
      <c r="FZ24" s="72">
        <v>7.3010149411986816E-2</v>
      </c>
      <c r="GA24" s="72">
        <v>4.5328552875539621E-2</v>
      </c>
      <c r="GB24" s="72">
        <v>2.433842443326149</v>
      </c>
      <c r="GI24" s="72" t="s">
        <v>127</v>
      </c>
      <c r="GJ24" s="72">
        <v>6.1465940543706597E-2</v>
      </c>
      <c r="GK24" s="72">
        <v>5.3798356536561155E-2</v>
      </c>
      <c r="GL24" s="72">
        <v>2.5957838845518473</v>
      </c>
      <c r="GS24" s="72" t="s">
        <v>127</v>
      </c>
      <c r="GT24" s="72">
        <v>8.4637352697517626E-2</v>
      </c>
      <c r="GU24" s="72">
        <v>3.2834458835820687E-2</v>
      </c>
      <c r="GV24" s="72">
        <v>2.6933448402114579</v>
      </c>
      <c r="HC24" s="72" t="s">
        <v>127</v>
      </c>
      <c r="HD24" s="72">
        <v>5.5484165285813417E-2</v>
      </c>
      <c r="HE24" s="72">
        <v>5.1521856935229114E-2</v>
      </c>
      <c r="HF24" s="72">
        <v>2.8083439348004462</v>
      </c>
      <c r="HM24" s="72" t="s">
        <v>127</v>
      </c>
      <c r="HN24" s="72">
        <v>8.6488418480665963E-2</v>
      </c>
      <c r="HO24" s="72">
        <v>4.2011648701410997E-2</v>
      </c>
      <c r="HP24" s="72">
        <v>2.7813427257788574</v>
      </c>
    </row>
    <row r="25" spans="1:224" x14ac:dyDescent="0.25">
      <c r="A25" s="70"/>
      <c r="B25" s="46">
        <v>-1.7695730929959335</v>
      </c>
      <c r="C25" s="46">
        <v>-0.30586064208580166</v>
      </c>
      <c r="K25" s="72"/>
      <c r="L25" s="72"/>
      <c r="M25" s="72"/>
      <c r="N25" s="72"/>
      <c r="U25" s="72"/>
      <c r="V25" s="72"/>
      <c r="W25" s="72"/>
      <c r="X25" s="72"/>
      <c r="AE25" s="72"/>
      <c r="AF25" s="72"/>
      <c r="AG25" s="72"/>
      <c r="AH25" s="72"/>
      <c r="AO25" s="72"/>
      <c r="AP25" s="72"/>
      <c r="AQ25" s="72"/>
      <c r="AR25" s="72"/>
      <c r="AY25" s="72"/>
      <c r="AZ25" s="72"/>
      <c r="BA25" s="72"/>
      <c r="BB25" s="72"/>
      <c r="BI25" s="72"/>
      <c r="BJ25" s="72"/>
      <c r="BK25" s="72"/>
      <c r="BL25" s="72"/>
      <c r="BS25" s="72"/>
      <c r="BT25" s="72"/>
      <c r="BU25" s="72"/>
      <c r="BV25" s="72"/>
      <c r="CC25" s="72"/>
      <c r="CD25" s="72"/>
      <c r="CE25" s="72"/>
      <c r="CF25" s="72"/>
      <c r="CM25" s="72"/>
      <c r="CN25" s="72"/>
      <c r="CO25" s="72"/>
      <c r="CP25" s="72"/>
      <c r="CW25" s="72"/>
      <c r="CX25" s="72"/>
      <c r="CY25" s="72"/>
      <c r="CZ25" s="72"/>
      <c r="DG25" s="72"/>
      <c r="DH25" s="72"/>
      <c r="DI25" s="72"/>
      <c r="DJ25" s="72"/>
      <c r="DQ25" s="72"/>
      <c r="DR25" s="72"/>
      <c r="DS25" s="72"/>
      <c r="DT25" s="72"/>
      <c r="EA25" s="72"/>
      <c r="EB25" s="72"/>
      <c r="EC25" s="72"/>
      <c r="ED25" s="72"/>
      <c r="EK25" s="72"/>
      <c r="EL25" s="72"/>
      <c r="EM25" s="72"/>
      <c r="EN25" s="72"/>
      <c r="EU25" s="72"/>
      <c r="EV25" s="72"/>
      <c r="EW25" s="72"/>
      <c r="EX25" s="72"/>
      <c r="FE25" s="72"/>
      <c r="FF25" s="72"/>
      <c r="FG25" s="72"/>
      <c r="FH25" s="72"/>
      <c r="FO25" s="72"/>
      <c r="FP25" s="72"/>
      <c r="FQ25" s="72"/>
      <c r="FR25" s="72"/>
      <c r="FY25" s="72"/>
      <c r="FZ25" s="72"/>
      <c r="GA25" s="72"/>
      <c r="GB25" s="72"/>
      <c r="GI25" s="72"/>
      <c r="GJ25" s="72"/>
      <c r="GK25" s="72"/>
      <c r="GL25" s="72"/>
      <c r="GS25" s="72"/>
      <c r="GT25" s="72"/>
      <c r="GU25" s="72"/>
      <c r="GV25" s="72"/>
      <c r="HC25" s="72"/>
      <c r="HD25" s="72"/>
      <c r="HE25" s="72"/>
      <c r="HF25" s="72"/>
      <c r="HM25" s="72"/>
      <c r="HN25" s="72"/>
      <c r="HO25" s="72"/>
      <c r="HP25" s="72"/>
    </row>
    <row r="26" spans="1:224" ht="15.75" thickBot="1" x14ac:dyDescent="0.3">
      <c r="A26" s="70"/>
      <c r="B26" s="46">
        <v>-0.50211424351344047</v>
      </c>
      <c r="C26" s="46">
        <v>1.0393363839806931</v>
      </c>
      <c r="K26" s="73" t="s">
        <v>119</v>
      </c>
      <c r="L26" s="73"/>
      <c r="M26" s="73"/>
      <c r="N26" s="73"/>
      <c r="U26" s="73" t="s">
        <v>119</v>
      </c>
      <c r="V26" s="73"/>
      <c r="W26" s="73"/>
      <c r="X26" s="73"/>
      <c r="AE26" s="73" t="s">
        <v>119</v>
      </c>
      <c r="AF26" s="73"/>
      <c r="AG26" s="73"/>
      <c r="AH26" s="73"/>
      <c r="AO26" s="73" t="s">
        <v>119</v>
      </c>
      <c r="AP26" s="73"/>
      <c r="AQ26" s="73"/>
      <c r="AR26" s="73"/>
      <c r="AY26" s="73" t="s">
        <v>119</v>
      </c>
      <c r="AZ26" s="73"/>
      <c r="BA26" s="73"/>
      <c r="BB26" s="73"/>
      <c r="BI26" s="73" t="s">
        <v>119</v>
      </c>
      <c r="BJ26" s="73"/>
      <c r="BK26" s="73"/>
      <c r="BL26" s="73"/>
      <c r="BS26" s="73" t="s">
        <v>119</v>
      </c>
      <c r="BT26" s="73"/>
      <c r="BU26" s="73"/>
      <c r="BV26" s="73"/>
      <c r="CC26" s="73" t="s">
        <v>119</v>
      </c>
      <c r="CD26" s="73"/>
      <c r="CE26" s="73"/>
      <c r="CF26" s="73"/>
      <c r="CM26" s="73" t="s">
        <v>119</v>
      </c>
      <c r="CN26" s="73"/>
      <c r="CO26" s="73"/>
      <c r="CP26" s="73"/>
      <c r="CW26" s="73" t="s">
        <v>119</v>
      </c>
      <c r="CX26" s="73"/>
      <c r="CY26" s="73"/>
      <c r="CZ26" s="73"/>
      <c r="DG26" s="73" t="s">
        <v>119</v>
      </c>
      <c r="DH26" s="73"/>
      <c r="DI26" s="73"/>
      <c r="DJ26" s="73"/>
      <c r="DQ26" s="73" t="s">
        <v>119</v>
      </c>
      <c r="DR26" s="73"/>
      <c r="DS26" s="73"/>
      <c r="DT26" s="73"/>
      <c r="EA26" s="73" t="s">
        <v>119</v>
      </c>
      <c r="EB26" s="73"/>
      <c r="EC26" s="73"/>
      <c r="ED26" s="73"/>
      <c r="EK26" s="73" t="s">
        <v>119</v>
      </c>
      <c r="EL26" s="73"/>
      <c r="EM26" s="73"/>
      <c r="EN26" s="73"/>
      <c r="EU26" s="73" t="s">
        <v>119</v>
      </c>
      <c r="EV26" s="73"/>
      <c r="EW26" s="73"/>
      <c r="EX26" s="73"/>
      <c r="FE26" s="73" t="s">
        <v>119</v>
      </c>
      <c r="FF26" s="73"/>
      <c r="FG26" s="73"/>
      <c r="FH26" s="73"/>
      <c r="FO26" s="73" t="s">
        <v>119</v>
      </c>
      <c r="FP26" s="73"/>
      <c r="FQ26" s="73"/>
      <c r="FR26" s="73"/>
      <c r="FY26" s="73" t="s">
        <v>119</v>
      </c>
      <c r="FZ26" s="73"/>
      <c r="GA26" s="73"/>
      <c r="GB26" s="73"/>
      <c r="GI26" s="73" t="s">
        <v>119</v>
      </c>
      <c r="GJ26" s="73"/>
      <c r="GK26" s="73"/>
      <c r="GL26" s="73"/>
      <c r="GS26" s="73" t="s">
        <v>119</v>
      </c>
      <c r="GT26" s="73"/>
      <c r="GU26" s="73"/>
      <c r="GV26" s="73"/>
      <c r="HC26" s="73" t="s">
        <v>119</v>
      </c>
      <c r="HD26" s="73"/>
      <c r="HE26" s="73"/>
      <c r="HF26" s="73"/>
      <c r="HM26" s="73" t="s">
        <v>119</v>
      </c>
      <c r="HN26" s="73"/>
      <c r="HO26" s="73"/>
      <c r="HP26" s="73"/>
    </row>
    <row r="27" spans="1:224" x14ac:dyDescent="0.25">
      <c r="A27" s="71"/>
      <c r="B27" s="49">
        <v>-1.1163467237627869</v>
      </c>
      <c r="C27" s="49">
        <v>-1.1042054379444877</v>
      </c>
      <c r="K27" s="72" t="s">
        <v>124</v>
      </c>
      <c r="L27" s="72">
        <v>6</v>
      </c>
      <c r="M27" s="72">
        <v>6</v>
      </c>
      <c r="N27" s="72">
        <v>12</v>
      </c>
      <c r="U27" s="72" t="s">
        <v>124</v>
      </c>
      <c r="V27" s="72">
        <v>6</v>
      </c>
      <c r="W27" s="72">
        <v>6</v>
      </c>
      <c r="X27" s="72">
        <v>12</v>
      </c>
      <c r="AE27" s="72" t="s">
        <v>124</v>
      </c>
      <c r="AF27" s="72">
        <v>6</v>
      </c>
      <c r="AG27" s="72">
        <v>6</v>
      </c>
      <c r="AH27" s="72">
        <v>12</v>
      </c>
      <c r="AO27" s="72" t="s">
        <v>124</v>
      </c>
      <c r="AP27" s="72">
        <v>6</v>
      </c>
      <c r="AQ27" s="72">
        <v>6</v>
      </c>
      <c r="AR27" s="72">
        <v>12</v>
      </c>
      <c r="AY27" s="72" t="s">
        <v>124</v>
      </c>
      <c r="AZ27" s="72">
        <v>6</v>
      </c>
      <c r="BA27" s="72">
        <v>6</v>
      </c>
      <c r="BB27" s="72">
        <v>12</v>
      </c>
      <c r="BI27" s="72" t="s">
        <v>124</v>
      </c>
      <c r="BJ27" s="72">
        <v>6</v>
      </c>
      <c r="BK27" s="72">
        <v>6</v>
      </c>
      <c r="BL27" s="72">
        <v>12</v>
      </c>
      <c r="BS27" s="72" t="s">
        <v>124</v>
      </c>
      <c r="BT27" s="72">
        <v>6</v>
      </c>
      <c r="BU27" s="72">
        <v>6</v>
      </c>
      <c r="BV27" s="72">
        <v>12</v>
      </c>
      <c r="CC27" s="72" t="s">
        <v>124</v>
      </c>
      <c r="CD27" s="72">
        <v>6</v>
      </c>
      <c r="CE27" s="72">
        <v>6</v>
      </c>
      <c r="CF27" s="72">
        <v>12</v>
      </c>
      <c r="CM27" s="72" t="s">
        <v>124</v>
      </c>
      <c r="CN27" s="72">
        <v>6</v>
      </c>
      <c r="CO27" s="72">
        <v>6</v>
      </c>
      <c r="CP27" s="72">
        <v>12</v>
      </c>
      <c r="CW27" s="72" t="s">
        <v>124</v>
      </c>
      <c r="CX27" s="72">
        <v>6</v>
      </c>
      <c r="CY27" s="72">
        <v>6</v>
      </c>
      <c r="CZ27" s="72">
        <v>12</v>
      </c>
      <c r="DG27" s="72" t="s">
        <v>124</v>
      </c>
      <c r="DH27" s="72">
        <v>6</v>
      </c>
      <c r="DI27" s="72">
        <v>6</v>
      </c>
      <c r="DJ27" s="72">
        <v>12</v>
      </c>
      <c r="DQ27" s="72" t="s">
        <v>124</v>
      </c>
      <c r="DR27" s="72">
        <v>6</v>
      </c>
      <c r="DS27" s="72">
        <v>6</v>
      </c>
      <c r="DT27" s="72">
        <v>12</v>
      </c>
      <c r="EA27" s="72" t="s">
        <v>124</v>
      </c>
      <c r="EB27" s="72">
        <v>6</v>
      </c>
      <c r="EC27" s="72">
        <v>6</v>
      </c>
      <c r="ED27" s="72">
        <v>12</v>
      </c>
      <c r="EK27" s="72" t="s">
        <v>124</v>
      </c>
      <c r="EL27" s="72">
        <v>6</v>
      </c>
      <c r="EM27" s="72">
        <v>6</v>
      </c>
      <c r="EN27" s="72">
        <v>12</v>
      </c>
      <c r="EU27" s="72" t="s">
        <v>124</v>
      </c>
      <c r="EV27" s="72">
        <v>6</v>
      </c>
      <c r="EW27" s="72">
        <v>6</v>
      </c>
      <c r="EX27" s="72">
        <v>12</v>
      </c>
      <c r="FE27" s="72" t="s">
        <v>124</v>
      </c>
      <c r="FF27" s="72">
        <v>6</v>
      </c>
      <c r="FG27" s="72">
        <v>6</v>
      </c>
      <c r="FH27" s="72">
        <v>12</v>
      </c>
      <c r="FO27" s="72" t="s">
        <v>124</v>
      </c>
      <c r="FP27" s="72">
        <v>6</v>
      </c>
      <c r="FQ27" s="72">
        <v>6</v>
      </c>
      <c r="FR27" s="72">
        <v>12</v>
      </c>
      <c r="FY27" s="72" t="s">
        <v>124</v>
      </c>
      <c r="FZ27" s="72">
        <v>6</v>
      </c>
      <c r="GA27" s="72">
        <v>6</v>
      </c>
      <c r="GB27" s="72">
        <v>12</v>
      </c>
      <c r="GI27" s="72" t="s">
        <v>124</v>
      </c>
      <c r="GJ27" s="72">
        <v>6</v>
      </c>
      <c r="GK27" s="72">
        <v>6</v>
      </c>
      <c r="GL27" s="72">
        <v>12</v>
      </c>
      <c r="GS27" s="72" t="s">
        <v>124</v>
      </c>
      <c r="GT27" s="72">
        <v>6</v>
      </c>
      <c r="GU27" s="72">
        <v>6</v>
      </c>
      <c r="GV27" s="72">
        <v>12</v>
      </c>
      <c r="HC27" s="72" t="s">
        <v>124</v>
      </c>
      <c r="HD27" s="72">
        <v>6</v>
      </c>
      <c r="HE27" s="72">
        <v>6</v>
      </c>
      <c r="HF27" s="72">
        <v>12</v>
      </c>
      <c r="HM27" s="72" t="s">
        <v>124</v>
      </c>
      <c r="HN27" s="72">
        <v>6</v>
      </c>
      <c r="HO27" s="72">
        <v>6</v>
      </c>
      <c r="HP27" s="72">
        <v>12</v>
      </c>
    </row>
    <row r="28" spans="1:224" x14ac:dyDescent="0.25">
      <c r="K28" s="72" t="s">
        <v>125</v>
      </c>
      <c r="L28" s="72">
        <v>9.3158484778742672</v>
      </c>
      <c r="M28" s="72">
        <v>9.57707731959737</v>
      </c>
      <c r="N28" s="72">
        <v>18.892925797471637</v>
      </c>
      <c r="U28" s="72" t="s">
        <v>125</v>
      </c>
      <c r="V28" s="72">
        <v>16.506247508835891</v>
      </c>
      <c r="W28" s="72">
        <v>15.931845468073755</v>
      </c>
      <c r="X28" s="72">
        <v>32.438092976909644</v>
      </c>
      <c r="AE28" s="72" t="s">
        <v>125</v>
      </c>
      <c r="AF28" s="72">
        <v>26.348545905713905</v>
      </c>
      <c r="AG28" s="72">
        <v>23.328457215568871</v>
      </c>
      <c r="AH28" s="72">
        <v>49.677003121282773</v>
      </c>
      <c r="AO28" s="72" t="s">
        <v>125</v>
      </c>
      <c r="AP28" s="72">
        <v>39.632494960216796</v>
      </c>
      <c r="AQ28" s="72">
        <v>36.281492315681682</v>
      </c>
      <c r="AR28" s="72">
        <v>75.913987275898492</v>
      </c>
      <c r="AY28" s="72" t="s">
        <v>125</v>
      </c>
      <c r="AZ28" s="72">
        <v>63.631371926257998</v>
      </c>
      <c r="BA28" s="72">
        <v>55.062389819215724</v>
      </c>
      <c r="BB28" s="72">
        <v>118.69376174547372</v>
      </c>
      <c r="BI28" s="72" t="s">
        <v>125</v>
      </c>
      <c r="BJ28" s="72">
        <v>94.767001223737253</v>
      </c>
      <c r="BK28" s="72">
        <v>83.451319615408167</v>
      </c>
      <c r="BL28" s="72">
        <v>178.21832083914543</v>
      </c>
      <c r="BS28" s="72" t="s">
        <v>125</v>
      </c>
      <c r="BT28" s="72">
        <v>107.99734062754224</v>
      </c>
      <c r="BU28" s="72">
        <v>94.180966279266102</v>
      </c>
      <c r="BV28" s="72">
        <v>202.17830690680836</v>
      </c>
      <c r="CC28" s="72" t="s">
        <v>125</v>
      </c>
      <c r="CD28" s="72">
        <v>118.38073712286055</v>
      </c>
      <c r="CE28" s="72">
        <v>103.05053873681308</v>
      </c>
      <c r="CF28" s="72">
        <v>221.43127585967366</v>
      </c>
      <c r="CM28" s="72" t="s">
        <v>125</v>
      </c>
      <c r="CN28" s="72">
        <v>124.34756163830768</v>
      </c>
      <c r="CO28" s="72">
        <v>107.78867080841945</v>
      </c>
      <c r="CP28" s="72">
        <v>232.13623244672712</v>
      </c>
      <c r="CW28" s="72" t="s">
        <v>125</v>
      </c>
      <c r="CX28" s="72">
        <v>127.62834629501319</v>
      </c>
      <c r="CY28" s="72">
        <v>110.57884279160498</v>
      </c>
      <c r="CZ28" s="72">
        <v>238.2071890866182</v>
      </c>
      <c r="DG28" s="72" t="s">
        <v>125</v>
      </c>
      <c r="DH28" s="72">
        <v>132.00594291031337</v>
      </c>
      <c r="DI28" s="72">
        <v>113.69237536071006</v>
      </c>
      <c r="DJ28" s="72">
        <v>245.69831827102342</v>
      </c>
      <c r="DQ28" s="72" t="s">
        <v>125</v>
      </c>
      <c r="DR28" s="72">
        <v>136.07156988933036</v>
      </c>
      <c r="DS28" s="72">
        <v>119.85553590428285</v>
      </c>
      <c r="DT28" s="72">
        <v>255.92710579361321</v>
      </c>
      <c r="EA28" s="72" t="s">
        <v>125</v>
      </c>
      <c r="EB28" s="72">
        <v>137.55354143925581</v>
      </c>
      <c r="EC28" s="72">
        <v>120.15491520272985</v>
      </c>
      <c r="ED28" s="72">
        <v>257.70845664198566</v>
      </c>
      <c r="EK28" s="72" t="s">
        <v>125</v>
      </c>
      <c r="EL28" s="72">
        <v>138.86484757388064</v>
      </c>
      <c r="EM28" s="72">
        <v>121.54005070439096</v>
      </c>
      <c r="EN28" s="72">
        <v>260.40489827827156</v>
      </c>
      <c r="EU28" s="72" t="s">
        <v>125</v>
      </c>
      <c r="EV28" s="72">
        <v>139.91295885117447</v>
      </c>
      <c r="EW28" s="72">
        <v>121.7795450420907</v>
      </c>
      <c r="EX28" s="72">
        <v>261.6925038932651</v>
      </c>
      <c r="FE28" s="72" t="s">
        <v>125</v>
      </c>
      <c r="FF28" s="72">
        <v>140.29315389986974</v>
      </c>
      <c r="FG28" s="72">
        <v>122.0310224393118</v>
      </c>
      <c r="FH28" s="72">
        <v>262.32417633918152</v>
      </c>
      <c r="FO28" s="72" t="s">
        <v>125</v>
      </c>
      <c r="FP28" s="72">
        <v>141.76540013306524</v>
      </c>
      <c r="FQ28" s="72">
        <v>122.95707024543675</v>
      </c>
      <c r="FR28" s="72">
        <v>264.72247037850195</v>
      </c>
      <c r="FY28" s="72" t="s">
        <v>125</v>
      </c>
      <c r="FZ28" s="72">
        <v>144.84139740605769</v>
      </c>
      <c r="GA28" s="72">
        <v>127.31203261252521</v>
      </c>
      <c r="GB28" s="72">
        <v>272.15343001858292</v>
      </c>
      <c r="GI28" s="72" t="s">
        <v>125</v>
      </c>
      <c r="GJ28" s="72">
        <v>145.28989196481629</v>
      </c>
      <c r="GK28" s="72">
        <v>126.69332753047854</v>
      </c>
      <c r="GL28" s="72">
        <v>271.9832194952948</v>
      </c>
      <c r="GS28" s="72" t="s">
        <v>125</v>
      </c>
      <c r="GT28" s="72">
        <v>146.09913093881028</v>
      </c>
      <c r="GU28" s="72">
        <v>127.75910691168046</v>
      </c>
      <c r="GV28" s="72">
        <v>273.85823785049075</v>
      </c>
      <c r="HC28" s="72" t="s">
        <v>125</v>
      </c>
      <c r="HD28" s="72">
        <v>146.61097898940949</v>
      </c>
      <c r="HE28" s="72">
        <v>127.87886166474523</v>
      </c>
      <c r="HF28" s="72">
        <v>274.4898406541547</v>
      </c>
      <c r="HM28" s="72" t="s">
        <v>125</v>
      </c>
      <c r="HN28" s="72">
        <v>146.82547316543963</v>
      </c>
      <c r="HO28" s="72">
        <v>128.28601265673561</v>
      </c>
      <c r="HP28" s="72">
        <v>275.11148582217527</v>
      </c>
    </row>
    <row r="29" spans="1:224" x14ac:dyDescent="0.25">
      <c r="A29" s="1" t="s">
        <v>121</v>
      </c>
      <c r="K29" s="72" t="s">
        <v>126</v>
      </c>
      <c r="L29" s="72">
        <v>1.5526414129790445</v>
      </c>
      <c r="M29" s="72">
        <v>1.5961795532662284</v>
      </c>
      <c r="N29" s="72">
        <v>1.5744104831226364</v>
      </c>
      <c r="U29" s="72" t="s">
        <v>126</v>
      </c>
      <c r="V29" s="72">
        <v>2.7510412514726483</v>
      </c>
      <c r="W29" s="72">
        <v>2.6553075780122923</v>
      </c>
      <c r="X29" s="72">
        <v>2.7031744147424703</v>
      </c>
      <c r="AE29" s="72" t="s">
        <v>126</v>
      </c>
      <c r="AF29" s="72">
        <v>4.3914243176189842</v>
      </c>
      <c r="AG29" s="72">
        <v>3.8880762025948119</v>
      </c>
      <c r="AH29" s="72">
        <v>4.1397502601068981</v>
      </c>
      <c r="AO29" s="72" t="s">
        <v>126</v>
      </c>
      <c r="AP29" s="72">
        <v>6.6054158267027994</v>
      </c>
      <c r="AQ29" s="72">
        <v>6.0469153859469467</v>
      </c>
      <c r="AR29" s="72">
        <v>6.3261656063248743</v>
      </c>
      <c r="AY29" s="72" t="s">
        <v>126</v>
      </c>
      <c r="AZ29" s="72">
        <v>10.605228654376333</v>
      </c>
      <c r="BA29" s="72">
        <v>9.1770649698692868</v>
      </c>
      <c r="BB29" s="72">
        <v>9.8911468121228108</v>
      </c>
      <c r="BI29" s="72" t="s">
        <v>126</v>
      </c>
      <c r="BJ29" s="72">
        <v>15.794500203956209</v>
      </c>
      <c r="BK29" s="72">
        <v>13.908553269234694</v>
      </c>
      <c r="BL29" s="72">
        <v>14.851526736595453</v>
      </c>
      <c r="BS29" s="72" t="s">
        <v>126</v>
      </c>
      <c r="BT29" s="72">
        <v>17.999556771257041</v>
      </c>
      <c r="BU29" s="72">
        <v>15.696827713211016</v>
      </c>
      <c r="BV29" s="72">
        <v>16.848192242234031</v>
      </c>
      <c r="CC29" s="72" t="s">
        <v>126</v>
      </c>
      <c r="CD29" s="72">
        <v>19.730122853810091</v>
      </c>
      <c r="CE29" s="72">
        <v>17.175089789468846</v>
      </c>
      <c r="CF29" s="72">
        <v>18.452606321639472</v>
      </c>
      <c r="CM29" s="72" t="s">
        <v>126</v>
      </c>
      <c r="CN29" s="72">
        <v>20.724593606384612</v>
      </c>
      <c r="CO29" s="72">
        <v>17.964778468069909</v>
      </c>
      <c r="CP29" s="72">
        <v>19.344686037227259</v>
      </c>
      <c r="CW29" s="72" t="s">
        <v>126</v>
      </c>
      <c r="CX29" s="72">
        <v>21.271391049168866</v>
      </c>
      <c r="CY29" s="72">
        <v>18.429807131934165</v>
      </c>
      <c r="CZ29" s="72">
        <v>19.850599090551516</v>
      </c>
      <c r="DG29" s="72" t="s">
        <v>126</v>
      </c>
      <c r="DH29" s="72">
        <v>22.000990485052228</v>
      </c>
      <c r="DI29" s="72">
        <v>18.948729226785009</v>
      </c>
      <c r="DJ29" s="72">
        <v>20.47485985591862</v>
      </c>
      <c r="DQ29" s="72" t="s">
        <v>126</v>
      </c>
      <c r="DR29" s="72">
        <v>22.678594981555062</v>
      </c>
      <c r="DS29" s="72">
        <v>19.975922650713809</v>
      </c>
      <c r="DT29" s="72">
        <v>21.327258816134435</v>
      </c>
      <c r="EA29" s="72" t="s">
        <v>126</v>
      </c>
      <c r="EB29" s="72">
        <v>22.925590239875969</v>
      </c>
      <c r="EC29" s="72">
        <v>20.025819200454976</v>
      </c>
      <c r="ED29" s="72">
        <v>21.475704720165471</v>
      </c>
      <c r="EK29" s="72" t="s">
        <v>126</v>
      </c>
      <c r="EL29" s="72">
        <v>23.14414126231344</v>
      </c>
      <c r="EM29" s="72">
        <v>20.256675117398494</v>
      </c>
      <c r="EN29" s="72">
        <v>21.700408189855963</v>
      </c>
      <c r="EU29" s="72" t="s">
        <v>126</v>
      </c>
      <c r="EV29" s="72">
        <v>23.318826475195745</v>
      </c>
      <c r="EW29" s="72">
        <v>20.296590840348451</v>
      </c>
      <c r="EX29" s="72">
        <v>21.807708657772093</v>
      </c>
      <c r="FE29" s="72" t="s">
        <v>126</v>
      </c>
      <c r="FF29" s="72">
        <v>23.382192316644957</v>
      </c>
      <c r="FG29" s="72">
        <v>20.338503739885301</v>
      </c>
      <c r="FH29" s="72">
        <v>21.860348028265125</v>
      </c>
      <c r="FO29" s="72" t="s">
        <v>126</v>
      </c>
      <c r="FP29" s="72">
        <v>23.627566688844208</v>
      </c>
      <c r="FQ29" s="72">
        <v>20.492845040906126</v>
      </c>
      <c r="FR29" s="72">
        <v>22.060205864875162</v>
      </c>
      <c r="FY29" s="72" t="s">
        <v>126</v>
      </c>
      <c r="FZ29" s="72">
        <v>24.140232901009615</v>
      </c>
      <c r="GA29" s="72">
        <v>21.218672102087535</v>
      </c>
      <c r="GB29" s="72">
        <v>22.679452501548578</v>
      </c>
      <c r="GI29" s="72" t="s">
        <v>126</v>
      </c>
      <c r="GJ29" s="72">
        <v>24.21498199413605</v>
      </c>
      <c r="GK29" s="72">
        <v>21.11555458841309</v>
      </c>
      <c r="GL29" s="72">
        <v>22.665268291274568</v>
      </c>
      <c r="GS29" s="72" t="s">
        <v>126</v>
      </c>
      <c r="GT29" s="72">
        <v>24.349855156468379</v>
      </c>
      <c r="GU29" s="72">
        <v>21.293184485280076</v>
      </c>
      <c r="GV29" s="72">
        <v>22.821519820874229</v>
      </c>
      <c r="HC29" s="72" t="s">
        <v>126</v>
      </c>
      <c r="HD29" s="72">
        <v>24.435163164901581</v>
      </c>
      <c r="HE29" s="72">
        <v>21.31314361079087</v>
      </c>
      <c r="HF29" s="72">
        <v>22.874153387846224</v>
      </c>
      <c r="HM29" s="72" t="s">
        <v>126</v>
      </c>
      <c r="HN29" s="72">
        <v>24.47091219423994</v>
      </c>
      <c r="HO29" s="72">
        <v>21.381002109455935</v>
      </c>
      <c r="HP29" s="72">
        <v>22.925957151847939</v>
      </c>
    </row>
    <row r="30" spans="1:224" x14ac:dyDescent="0.25">
      <c r="K30" s="72" t="s">
        <v>127</v>
      </c>
      <c r="L30" s="72">
        <v>0.44509736716051618</v>
      </c>
      <c r="M30" s="72">
        <v>0.66056250597821453</v>
      </c>
      <c r="N30" s="72">
        <v>0.50308964315205917</v>
      </c>
      <c r="U30" s="72" t="s">
        <v>127</v>
      </c>
      <c r="V30" s="72">
        <v>0.56656504865911617</v>
      </c>
      <c r="W30" s="72">
        <v>0.46142279385198465</v>
      </c>
      <c r="X30" s="72">
        <v>0.46976672920528595</v>
      </c>
      <c r="AE30" s="72" t="s">
        <v>127</v>
      </c>
      <c r="AF30" s="72">
        <v>0.34392302484121728</v>
      </c>
      <c r="AG30" s="72">
        <v>0.36517987235177146</v>
      </c>
      <c r="AH30" s="72">
        <v>0.39141749642365137</v>
      </c>
      <c r="AO30" s="72" t="s">
        <v>127</v>
      </c>
      <c r="AP30" s="72">
        <v>0.1784570866152809</v>
      </c>
      <c r="AQ30" s="72">
        <v>0.33466087022344315</v>
      </c>
      <c r="AR30" s="72">
        <v>0.31830527374246037</v>
      </c>
      <c r="AY30" s="72" t="s">
        <v>127</v>
      </c>
      <c r="AZ30" s="72">
        <v>0.44487519450920826</v>
      </c>
      <c r="BA30" s="72">
        <v>0.36166261181963211</v>
      </c>
      <c r="BB30" s="72">
        <v>0.92287668735258377</v>
      </c>
      <c r="BI30" s="72" t="s">
        <v>127</v>
      </c>
      <c r="BJ30" s="72">
        <v>0.42123698219591627</v>
      </c>
      <c r="BK30" s="72">
        <v>0.41619208502706473</v>
      </c>
      <c r="BL30" s="72">
        <v>1.3506848052610325</v>
      </c>
      <c r="BS30" s="72" t="s">
        <v>127</v>
      </c>
      <c r="BT30" s="72">
        <v>0.13239157683479491</v>
      </c>
      <c r="BU30" s="72">
        <v>0.29271299885138158</v>
      </c>
      <c r="BV30" s="72">
        <v>1.6393823838854027</v>
      </c>
      <c r="CC30" s="72" t="s">
        <v>127</v>
      </c>
      <c r="CD30" s="72">
        <v>4.5444571113557403E-2</v>
      </c>
      <c r="CE30" s="72">
        <v>0.24663670271266963</v>
      </c>
      <c r="CF30" s="72">
        <v>1.9131807498874702</v>
      </c>
      <c r="CM30" s="72" t="s">
        <v>127</v>
      </c>
      <c r="CN30" s="72">
        <v>6.1867463526150066E-2</v>
      </c>
      <c r="CO30" s="72">
        <v>0.21655468905483377</v>
      </c>
      <c r="CP30" s="72">
        <v>2.2038045050834536</v>
      </c>
      <c r="CW30" s="72" t="s">
        <v>127</v>
      </c>
      <c r="CX30" s="72">
        <v>2.4920783692702092E-2</v>
      </c>
      <c r="CY30" s="72">
        <v>0.20149725074252078</v>
      </c>
      <c r="CZ30" s="72">
        <v>2.3050806952942491</v>
      </c>
      <c r="DG30" s="72" t="s">
        <v>127</v>
      </c>
      <c r="DH30" s="72">
        <v>8.4907358104413438E-2</v>
      </c>
      <c r="DI30" s="72">
        <v>0.13469386806478906</v>
      </c>
      <c r="DJ30" s="72">
        <v>2.6406274997275436</v>
      </c>
      <c r="DQ30" s="72" t="s">
        <v>127</v>
      </c>
      <c r="DR30" s="72">
        <v>0.19057757728397173</v>
      </c>
      <c r="DS30" s="72">
        <v>8.5443661921687925E-2</v>
      </c>
      <c r="DT30" s="72">
        <v>2.1175835799739096</v>
      </c>
      <c r="EA30" s="72" t="s">
        <v>127</v>
      </c>
      <c r="EB30" s="72">
        <v>6.6820330714694565E-2</v>
      </c>
      <c r="EC30" s="72">
        <v>8.392831550941332E-2</v>
      </c>
      <c r="ED30" s="72">
        <v>2.3617963158467874</v>
      </c>
      <c r="EK30" s="72" t="s">
        <v>127</v>
      </c>
      <c r="EL30" s="72">
        <v>5.6088969086529529E-2</v>
      </c>
      <c r="EM30" s="72">
        <v>4.3190458910335461E-2</v>
      </c>
      <c r="EN30" s="72">
        <v>2.3189799412794825</v>
      </c>
      <c r="EU30" s="72" t="s">
        <v>127</v>
      </c>
      <c r="EV30" s="72">
        <v>6.7894093078419968E-2</v>
      </c>
      <c r="EW30" s="72">
        <v>5.7951681073165263E-2</v>
      </c>
      <c r="EX30" s="72">
        <v>2.548268506216397</v>
      </c>
      <c r="FE30" s="72" t="s">
        <v>127</v>
      </c>
      <c r="FF30" s="72">
        <v>5.6946252648170013E-2</v>
      </c>
      <c r="FG30" s="72">
        <v>7.055098664160557E-2</v>
      </c>
      <c r="FH30" s="72">
        <v>2.584509695758229</v>
      </c>
      <c r="FO30" s="72" t="s">
        <v>127</v>
      </c>
      <c r="FP30" s="72">
        <v>8.7210605291822382E-2</v>
      </c>
      <c r="FQ30" s="72">
        <v>3.156652517761583E-2</v>
      </c>
      <c r="FR30" s="72">
        <v>2.7339386438638269</v>
      </c>
      <c r="FY30" s="72" t="s">
        <v>127</v>
      </c>
      <c r="FZ30" s="72">
        <v>0.12842933406289975</v>
      </c>
      <c r="GA30" s="72">
        <v>6.0355799556546505E-2</v>
      </c>
      <c r="GB30" s="72">
        <v>2.4136798339538101</v>
      </c>
      <c r="GI30" s="72" t="s">
        <v>127</v>
      </c>
      <c r="GJ30" s="72">
        <v>7.7066814963315494E-2</v>
      </c>
      <c r="GK30" s="72">
        <v>5.8798611915809554E-2</v>
      </c>
      <c r="GL30" s="72">
        <v>2.6816979876759275</v>
      </c>
      <c r="GS30" s="72" t="s">
        <v>127</v>
      </c>
      <c r="GT30" s="72">
        <v>6.5589293920439745E-2</v>
      </c>
      <c r="GU30" s="72">
        <v>3.4773719665331874E-2</v>
      </c>
      <c r="GV30" s="72">
        <v>2.5937747131124618</v>
      </c>
      <c r="HC30" s="72" t="s">
        <v>127</v>
      </c>
      <c r="HD30" s="72">
        <v>8.4989408631190283E-2</v>
      </c>
      <c r="HE30" s="72">
        <v>4.090509720768782E-2</v>
      </c>
      <c r="HF30" s="72">
        <v>2.7154991652675804</v>
      </c>
      <c r="HM30" s="72" t="s">
        <v>127</v>
      </c>
      <c r="HN30" s="72">
        <v>6.3568995961105865E-2</v>
      </c>
      <c r="HO30" s="72">
        <v>4.4059749671221803E-2</v>
      </c>
      <c r="HP30" s="72">
        <v>2.6527978840283022</v>
      </c>
    </row>
    <row r="31" spans="1:224" x14ac:dyDescent="0.25">
      <c r="A31" t="s">
        <v>122</v>
      </c>
      <c r="B31" t="s">
        <v>117</v>
      </c>
      <c r="C31" t="s">
        <v>118</v>
      </c>
      <c r="D31" t="s">
        <v>123</v>
      </c>
      <c r="K31" s="72"/>
      <c r="L31" s="72"/>
      <c r="M31" s="72"/>
      <c r="N31" s="72"/>
      <c r="U31" s="72"/>
      <c r="V31" s="72"/>
      <c r="W31" s="72"/>
      <c r="X31" s="72"/>
      <c r="AE31" s="72"/>
      <c r="AF31" s="72"/>
      <c r="AG31" s="72"/>
      <c r="AH31" s="72"/>
      <c r="AO31" s="72"/>
      <c r="AP31" s="72"/>
      <c r="AQ31" s="72"/>
      <c r="AR31" s="72"/>
      <c r="AY31" s="72"/>
      <c r="AZ31" s="72"/>
      <c r="BA31" s="72"/>
      <c r="BB31" s="72"/>
      <c r="BI31" s="72"/>
      <c r="BJ31" s="72"/>
      <c r="BK31" s="72"/>
      <c r="BL31" s="72"/>
      <c r="BS31" s="72"/>
      <c r="BT31" s="72"/>
      <c r="BU31" s="72"/>
      <c r="BV31" s="72"/>
      <c r="CC31" s="72"/>
      <c r="CD31" s="72"/>
      <c r="CE31" s="72"/>
      <c r="CF31" s="72"/>
      <c r="CM31" s="72"/>
      <c r="CN31" s="72"/>
      <c r="CO31" s="72"/>
      <c r="CP31" s="72"/>
      <c r="CW31" s="72"/>
      <c r="CX31" s="72"/>
      <c r="CY31" s="72"/>
      <c r="CZ31" s="72"/>
      <c r="DG31" s="72"/>
      <c r="DH31" s="72"/>
      <c r="DI31" s="72"/>
      <c r="DJ31" s="72"/>
      <c r="DQ31" s="72"/>
      <c r="DR31" s="72"/>
      <c r="DS31" s="72"/>
      <c r="DT31" s="72"/>
      <c r="EA31" s="72"/>
      <c r="EB31" s="72"/>
      <c r="EC31" s="72"/>
      <c r="ED31" s="72"/>
      <c r="EK31" s="72"/>
      <c r="EL31" s="72"/>
      <c r="EM31" s="72"/>
      <c r="EN31" s="72"/>
      <c r="EU31" s="72"/>
      <c r="EV31" s="72"/>
      <c r="EW31" s="72"/>
      <c r="EX31" s="72"/>
      <c r="FE31" s="72"/>
      <c r="FF31" s="72"/>
      <c r="FG31" s="72"/>
      <c r="FH31" s="72"/>
      <c r="FO31" s="72"/>
      <c r="FP31" s="72"/>
      <c r="FQ31" s="72"/>
      <c r="FR31" s="72"/>
      <c r="FY31" s="72"/>
      <c r="FZ31" s="72"/>
      <c r="GA31" s="72"/>
      <c r="GB31" s="72"/>
      <c r="GI31" s="72"/>
      <c r="GJ31" s="72"/>
      <c r="GK31" s="72"/>
      <c r="GL31" s="72"/>
      <c r="GS31" s="72"/>
      <c r="GT31" s="72"/>
      <c r="GU31" s="72"/>
      <c r="GV31" s="72"/>
      <c r="HC31" s="72"/>
      <c r="HD31" s="72"/>
      <c r="HE31" s="72"/>
      <c r="HF31" s="72"/>
      <c r="HM31" s="72"/>
      <c r="HN31" s="72"/>
      <c r="HO31" s="72"/>
      <c r="HP31" s="72"/>
    </row>
    <row r="32" spans="1:224" ht="15.75" thickBot="1" x14ac:dyDescent="0.3">
      <c r="A32" s="73" t="s">
        <v>120</v>
      </c>
      <c r="B32" s="73"/>
      <c r="C32" s="73"/>
      <c r="D32" s="73"/>
      <c r="K32" s="73" t="s">
        <v>123</v>
      </c>
      <c r="L32" s="73"/>
      <c r="M32" s="73"/>
      <c r="N32" s="73"/>
      <c r="U32" s="73" t="s">
        <v>123</v>
      </c>
      <c r="V32" s="73"/>
      <c r="W32" s="73"/>
      <c r="X32" s="73"/>
      <c r="AE32" s="73" t="s">
        <v>123</v>
      </c>
      <c r="AF32" s="73"/>
      <c r="AG32" s="73"/>
      <c r="AH32" s="73"/>
      <c r="AO32" s="73" t="s">
        <v>123</v>
      </c>
      <c r="AP32" s="73"/>
      <c r="AQ32" s="73"/>
      <c r="AR32" s="73"/>
      <c r="AY32" s="73" t="s">
        <v>123</v>
      </c>
      <c r="AZ32" s="73"/>
      <c r="BA32" s="73"/>
      <c r="BB32" s="73"/>
      <c r="BI32" s="73" t="s">
        <v>123</v>
      </c>
      <c r="BJ32" s="73"/>
      <c r="BK32" s="73"/>
      <c r="BL32" s="73"/>
      <c r="BS32" s="73" t="s">
        <v>123</v>
      </c>
      <c r="BT32" s="73"/>
      <c r="BU32" s="73"/>
      <c r="BV32" s="73"/>
      <c r="CC32" s="73" t="s">
        <v>123</v>
      </c>
      <c r="CD32" s="73"/>
      <c r="CE32" s="73"/>
      <c r="CF32" s="73"/>
      <c r="CM32" s="73" t="s">
        <v>123</v>
      </c>
      <c r="CN32" s="73"/>
      <c r="CO32" s="73"/>
      <c r="CP32" s="73"/>
      <c r="CW32" s="73" t="s">
        <v>123</v>
      </c>
      <c r="CX32" s="73"/>
      <c r="CY32" s="73"/>
      <c r="CZ32" s="73"/>
      <c r="DG32" s="73" t="s">
        <v>123</v>
      </c>
      <c r="DH32" s="73"/>
      <c r="DI32" s="73"/>
      <c r="DJ32" s="73"/>
      <c r="DQ32" s="73" t="s">
        <v>123</v>
      </c>
      <c r="DR32" s="73"/>
      <c r="DS32" s="73"/>
      <c r="DT32" s="73"/>
      <c r="EA32" s="73" t="s">
        <v>123</v>
      </c>
      <c r="EB32" s="73"/>
      <c r="EC32" s="73"/>
      <c r="ED32" s="73"/>
      <c r="EK32" s="73" t="s">
        <v>123</v>
      </c>
      <c r="EL32" s="73"/>
      <c r="EM32" s="73"/>
      <c r="EN32" s="73"/>
      <c r="EU32" s="73" t="s">
        <v>123</v>
      </c>
      <c r="EV32" s="73"/>
      <c r="EW32" s="73"/>
      <c r="EX32" s="73"/>
      <c r="FE32" s="73" t="s">
        <v>123</v>
      </c>
      <c r="FF32" s="73"/>
      <c r="FG32" s="73"/>
      <c r="FH32" s="73"/>
      <c r="FO32" s="73" t="s">
        <v>123</v>
      </c>
      <c r="FP32" s="73"/>
      <c r="FQ32" s="73"/>
      <c r="FR32" s="73"/>
      <c r="FY32" s="73" t="s">
        <v>123</v>
      </c>
      <c r="FZ32" s="73"/>
      <c r="GA32" s="73"/>
      <c r="GB32" s="73"/>
      <c r="GI32" s="73" t="s">
        <v>123</v>
      </c>
      <c r="GJ32" s="73"/>
      <c r="GK32" s="73"/>
      <c r="GL32" s="73"/>
      <c r="GS32" s="73" t="s">
        <v>123</v>
      </c>
      <c r="GT32" s="73"/>
      <c r="GU32" s="73"/>
      <c r="GV32" s="73"/>
      <c r="HC32" s="73" t="s">
        <v>123</v>
      </c>
      <c r="HD32" s="73"/>
      <c r="HE32" s="73"/>
      <c r="HF32" s="73"/>
      <c r="HM32" s="73" t="s">
        <v>123</v>
      </c>
      <c r="HN32" s="73"/>
      <c r="HO32" s="73"/>
      <c r="HP32" s="73"/>
    </row>
    <row r="33" spans="1:227" x14ac:dyDescent="0.25">
      <c r="A33" s="72" t="s">
        <v>124</v>
      </c>
      <c r="B33" s="72">
        <v>12</v>
      </c>
      <c r="C33" s="72">
        <v>12</v>
      </c>
      <c r="D33" s="72">
        <v>24</v>
      </c>
      <c r="K33" s="72" t="s">
        <v>124</v>
      </c>
      <c r="L33" s="72">
        <v>12</v>
      </c>
      <c r="M33" s="72">
        <v>12</v>
      </c>
      <c r="N33" s="72"/>
      <c r="U33" s="72" t="s">
        <v>124</v>
      </c>
      <c r="V33" s="72">
        <v>12</v>
      </c>
      <c r="W33" s="72">
        <v>12</v>
      </c>
      <c r="X33" s="72"/>
      <c r="AE33" s="72" t="s">
        <v>124</v>
      </c>
      <c r="AF33" s="72">
        <v>12</v>
      </c>
      <c r="AG33" s="72">
        <v>12</v>
      </c>
      <c r="AH33" s="72"/>
      <c r="AO33" s="72" t="s">
        <v>124</v>
      </c>
      <c r="AP33" s="72">
        <v>12</v>
      </c>
      <c r="AQ33" s="72">
        <v>12</v>
      </c>
      <c r="AR33" s="72"/>
      <c r="AY33" s="72" t="s">
        <v>124</v>
      </c>
      <c r="AZ33" s="72">
        <v>12</v>
      </c>
      <c r="BA33" s="72">
        <v>12</v>
      </c>
      <c r="BB33" s="72"/>
      <c r="BI33" s="72" t="s">
        <v>124</v>
      </c>
      <c r="BJ33" s="72">
        <v>12</v>
      </c>
      <c r="BK33" s="72">
        <v>12</v>
      </c>
      <c r="BL33" s="72"/>
      <c r="BS33" s="72" t="s">
        <v>124</v>
      </c>
      <c r="BT33" s="72">
        <v>12</v>
      </c>
      <c r="BU33" s="72">
        <v>12</v>
      </c>
      <c r="BV33" s="72"/>
      <c r="CC33" s="72" t="s">
        <v>124</v>
      </c>
      <c r="CD33" s="72">
        <v>12</v>
      </c>
      <c r="CE33" s="72">
        <v>12</v>
      </c>
      <c r="CF33" s="72"/>
      <c r="CM33" s="72" t="s">
        <v>124</v>
      </c>
      <c r="CN33" s="72">
        <v>12</v>
      </c>
      <c r="CO33" s="72">
        <v>12</v>
      </c>
      <c r="CP33" s="72"/>
      <c r="CW33" s="72" t="s">
        <v>124</v>
      </c>
      <c r="CX33" s="72">
        <v>12</v>
      </c>
      <c r="CY33" s="72">
        <v>12</v>
      </c>
      <c r="CZ33" s="72"/>
      <c r="DG33" s="72" t="s">
        <v>124</v>
      </c>
      <c r="DH33" s="72">
        <v>12</v>
      </c>
      <c r="DI33" s="72">
        <v>12</v>
      </c>
      <c r="DJ33" s="72"/>
      <c r="DQ33" s="72" t="s">
        <v>124</v>
      </c>
      <c r="DR33" s="72">
        <v>12</v>
      </c>
      <c r="DS33" s="72">
        <v>12</v>
      </c>
      <c r="DT33" s="72"/>
      <c r="EA33" s="72" t="s">
        <v>124</v>
      </c>
      <c r="EB33" s="72">
        <v>12</v>
      </c>
      <c r="EC33" s="72">
        <v>12</v>
      </c>
      <c r="ED33" s="72"/>
      <c r="EK33" s="72" t="s">
        <v>124</v>
      </c>
      <c r="EL33" s="72">
        <v>12</v>
      </c>
      <c r="EM33" s="72">
        <v>12</v>
      </c>
      <c r="EN33" s="72"/>
      <c r="EU33" s="72" t="s">
        <v>124</v>
      </c>
      <c r="EV33" s="72">
        <v>12</v>
      </c>
      <c r="EW33" s="72">
        <v>12</v>
      </c>
      <c r="EX33" s="72"/>
      <c r="FE33" s="72" t="s">
        <v>124</v>
      </c>
      <c r="FF33" s="72">
        <v>12</v>
      </c>
      <c r="FG33" s="72">
        <v>12</v>
      </c>
      <c r="FH33" s="72"/>
      <c r="FO33" s="72" t="s">
        <v>124</v>
      </c>
      <c r="FP33" s="72">
        <v>12</v>
      </c>
      <c r="FQ33" s="72">
        <v>12</v>
      </c>
      <c r="FR33" s="72"/>
      <c r="FY33" s="72" t="s">
        <v>124</v>
      </c>
      <c r="FZ33" s="72">
        <v>12</v>
      </c>
      <c r="GA33" s="72">
        <v>12</v>
      </c>
      <c r="GB33" s="72"/>
      <c r="GI33" s="72" t="s">
        <v>124</v>
      </c>
      <c r="GJ33" s="72">
        <v>12</v>
      </c>
      <c r="GK33" s="72">
        <v>12</v>
      </c>
      <c r="GL33" s="72"/>
      <c r="GS33" s="72" t="s">
        <v>124</v>
      </c>
      <c r="GT33" s="72">
        <v>12</v>
      </c>
      <c r="GU33" s="72">
        <v>12</v>
      </c>
      <c r="GV33" s="72"/>
      <c r="HC33" s="72" t="s">
        <v>124</v>
      </c>
      <c r="HD33" s="72">
        <v>12</v>
      </c>
      <c r="HE33" s="72">
        <v>12</v>
      </c>
      <c r="HF33" s="72"/>
      <c r="HM33" s="72" t="s">
        <v>124</v>
      </c>
      <c r="HN33" s="72">
        <v>12</v>
      </c>
      <c r="HO33" s="72">
        <v>12</v>
      </c>
      <c r="HP33" s="72"/>
    </row>
    <row r="34" spans="1:227" x14ac:dyDescent="0.25">
      <c r="A34" s="72" t="s">
        <v>125</v>
      </c>
      <c r="B34" s="72">
        <v>8.5358734450309441</v>
      </c>
      <c r="C34" s="72">
        <v>3.0875869699768663</v>
      </c>
      <c r="D34" s="72">
        <v>11.623460415007811</v>
      </c>
      <c r="K34" s="72" t="s">
        <v>125</v>
      </c>
      <c r="L34" s="72">
        <v>18.76820335381106</v>
      </c>
      <c r="M34" s="72">
        <v>16.894862529665104</v>
      </c>
      <c r="N34" s="72"/>
      <c r="U34" s="72" t="s">
        <v>125</v>
      </c>
      <c r="V34" s="72">
        <v>32.330018600597583</v>
      </c>
      <c r="W34" s="72">
        <v>29.875822708991624</v>
      </c>
      <c r="X34" s="72"/>
      <c r="AE34" s="72" t="s">
        <v>125</v>
      </c>
      <c r="AF34" s="72">
        <v>52.321731634478276</v>
      </c>
      <c r="AG34" s="72">
        <v>45.152009007982102</v>
      </c>
      <c r="AH34" s="72"/>
      <c r="AO34" s="72" t="s">
        <v>125</v>
      </c>
      <c r="AP34" s="72">
        <v>80.264326418775227</v>
      </c>
      <c r="AQ34" s="72">
        <v>71.808537271270268</v>
      </c>
      <c r="AR34" s="72"/>
      <c r="AY34" s="72" t="s">
        <v>125</v>
      </c>
      <c r="AZ34" s="72">
        <v>128.50095265415743</v>
      </c>
      <c r="BA34" s="72">
        <v>110.02497137051934</v>
      </c>
      <c r="BB34" s="72"/>
      <c r="BI34" s="72" t="s">
        <v>125</v>
      </c>
      <c r="BJ34" s="72">
        <v>190.57235135921275</v>
      </c>
      <c r="BK34" s="72">
        <v>166.6231912490922</v>
      </c>
      <c r="BL34" s="72"/>
      <c r="BS34" s="72" t="s">
        <v>125</v>
      </c>
      <c r="BT34" s="72">
        <v>216.75029205396774</v>
      </c>
      <c r="BU34" s="72">
        <v>188.14638917144543</v>
      </c>
      <c r="BV34" s="72"/>
      <c r="CC34" s="72" t="s">
        <v>125</v>
      </c>
      <c r="CD34" s="72">
        <v>237.65850041206392</v>
      </c>
      <c r="CE34" s="72">
        <v>205.813650897841</v>
      </c>
      <c r="CF34" s="72"/>
      <c r="CM34" s="72" t="s">
        <v>125</v>
      </c>
      <c r="CN34" s="72">
        <v>249.57745958359277</v>
      </c>
      <c r="CO34" s="72">
        <v>215.23803901122704</v>
      </c>
      <c r="CP34" s="72"/>
      <c r="CW34" s="72" t="s">
        <v>125</v>
      </c>
      <c r="CX34" s="72">
        <v>255.79777216405384</v>
      </c>
      <c r="CY34" s="72">
        <v>220.88225723537593</v>
      </c>
      <c r="CZ34" s="72"/>
      <c r="DG34" s="72" t="s">
        <v>125</v>
      </c>
      <c r="DH34" s="72">
        <v>264.39213644256051</v>
      </c>
      <c r="DI34" s="72">
        <v>227.26898526538588</v>
      </c>
      <c r="DJ34" s="72"/>
      <c r="DQ34" s="72" t="s">
        <v>125</v>
      </c>
      <c r="DR34" s="72">
        <v>272.1724268753274</v>
      </c>
      <c r="DS34" s="72">
        <v>239.43564346073163</v>
      </c>
      <c r="DT34" s="72"/>
      <c r="EA34" s="72" t="s">
        <v>125</v>
      </c>
      <c r="EB34" s="72">
        <v>275.07296091009914</v>
      </c>
      <c r="EC34" s="72">
        <v>240.22202036549874</v>
      </c>
      <c r="ED34" s="72"/>
      <c r="EK34" s="72" t="s">
        <v>125</v>
      </c>
      <c r="EL34" s="72">
        <v>277.73458559274547</v>
      </c>
      <c r="EM34" s="72">
        <v>242.63701640665721</v>
      </c>
      <c r="EN34" s="72"/>
      <c r="EU34" s="72" t="s">
        <v>125</v>
      </c>
      <c r="EV34" s="72">
        <v>279.77228952723817</v>
      </c>
      <c r="EW34" s="72">
        <v>243.27566797385651</v>
      </c>
      <c r="EX34" s="72"/>
      <c r="FE34" s="72" t="s">
        <v>125</v>
      </c>
      <c r="FF34" s="72">
        <v>280.32798486297975</v>
      </c>
      <c r="FG34" s="72">
        <v>243.85047562013756</v>
      </c>
      <c r="FH34" s="72"/>
      <c r="FO34" s="72" t="s">
        <v>125</v>
      </c>
      <c r="FP34" s="72">
        <v>283.42839731206755</v>
      </c>
      <c r="FQ34" s="72">
        <v>245.54290834058764</v>
      </c>
      <c r="FR34" s="72"/>
      <c r="FY34" s="72" t="s">
        <v>125</v>
      </c>
      <c r="FZ34" s="72">
        <v>289.43908763706986</v>
      </c>
      <c r="GA34" s="72">
        <v>254.18496951995624</v>
      </c>
      <c r="GB34" s="72"/>
      <c r="GI34" s="72" t="s">
        <v>125</v>
      </c>
      <c r="GJ34" s="72">
        <v>290.12643597471543</v>
      </c>
      <c r="GK34" s="72">
        <v>253.20700017871528</v>
      </c>
      <c r="GL34" s="72"/>
      <c r="GS34" s="72" t="s">
        <v>125</v>
      </c>
      <c r="GT34" s="72">
        <v>292.11053025851015</v>
      </c>
      <c r="GU34" s="72">
        <v>255.10306906887968</v>
      </c>
      <c r="GV34" s="72"/>
      <c r="HC34" s="72" t="s">
        <v>125</v>
      </c>
      <c r="HD34" s="72">
        <v>293.14886064583561</v>
      </c>
      <c r="HE34" s="72">
        <v>255.33059551548786</v>
      </c>
      <c r="HF34" s="72"/>
      <c r="HM34" s="72" t="s">
        <v>125</v>
      </c>
      <c r="HN34" s="72">
        <v>293.69483066484725</v>
      </c>
      <c r="HO34" s="72">
        <v>256.19680386615482</v>
      </c>
      <c r="HP34" s="72"/>
    </row>
    <row r="35" spans="1:227" x14ac:dyDescent="0.25">
      <c r="A35" s="72" t="s">
        <v>126</v>
      </c>
      <c r="B35" s="72">
        <v>0.71132278708591201</v>
      </c>
      <c r="C35" s="72">
        <v>0.25729891416473888</v>
      </c>
      <c r="D35" s="72">
        <v>0.48431085062532547</v>
      </c>
      <c r="K35" s="72" t="s">
        <v>126</v>
      </c>
      <c r="L35" s="72">
        <v>1.5640169461509219</v>
      </c>
      <c r="M35" s="72">
        <v>1.4079052108054257</v>
      </c>
      <c r="N35" s="72"/>
      <c r="U35" s="72" t="s">
        <v>126</v>
      </c>
      <c r="V35" s="72">
        <v>2.6941682167164651</v>
      </c>
      <c r="W35" s="72">
        <v>2.489651892415969</v>
      </c>
      <c r="X35" s="72"/>
      <c r="AE35" s="72" t="s">
        <v>126</v>
      </c>
      <c r="AF35" s="72">
        <v>4.3601443028731897</v>
      </c>
      <c r="AG35" s="72">
        <v>3.7626674173318424</v>
      </c>
      <c r="AH35" s="72"/>
      <c r="AO35" s="72" t="s">
        <v>126</v>
      </c>
      <c r="AP35" s="72">
        <v>6.688693868231268</v>
      </c>
      <c r="AQ35" s="72">
        <v>5.9840447726058565</v>
      </c>
      <c r="AR35" s="72"/>
      <c r="AY35" s="72" t="s">
        <v>126</v>
      </c>
      <c r="AZ35" s="72">
        <v>10.708412721179785</v>
      </c>
      <c r="BA35" s="72">
        <v>9.1687476142099467</v>
      </c>
      <c r="BB35" s="72"/>
      <c r="BI35" s="72" t="s">
        <v>126</v>
      </c>
      <c r="BJ35" s="72">
        <v>15.881029279934397</v>
      </c>
      <c r="BK35" s="72">
        <v>13.88526593742435</v>
      </c>
      <c r="BL35" s="72"/>
      <c r="BS35" s="72" t="s">
        <v>126</v>
      </c>
      <c r="BT35" s="72">
        <v>18.062524337830645</v>
      </c>
      <c r="BU35" s="72">
        <v>15.678865764287119</v>
      </c>
      <c r="BV35" s="72"/>
      <c r="CC35" s="72" t="s">
        <v>126</v>
      </c>
      <c r="CD35" s="72">
        <v>19.804875034338661</v>
      </c>
      <c r="CE35" s="72">
        <v>17.151137574820087</v>
      </c>
      <c r="CF35" s="72"/>
      <c r="CM35" s="72" t="s">
        <v>126</v>
      </c>
      <c r="CN35" s="72">
        <v>20.798121631966065</v>
      </c>
      <c r="CO35" s="72">
        <v>17.936503250935587</v>
      </c>
      <c r="CP35" s="72"/>
      <c r="CW35" s="72" t="s">
        <v>126</v>
      </c>
      <c r="CX35" s="72">
        <v>21.316481013671154</v>
      </c>
      <c r="CY35" s="72">
        <v>18.406854769614664</v>
      </c>
      <c r="CZ35" s="72"/>
      <c r="DG35" s="72" t="s">
        <v>126</v>
      </c>
      <c r="DH35" s="72">
        <v>22.032678036880043</v>
      </c>
      <c r="DI35" s="72">
        <v>18.939082105448826</v>
      </c>
      <c r="DJ35" s="72"/>
      <c r="DQ35" s="72" t="s">
        <v>126</v>
      </c>
      <c r="DR35" s="72">
        <v>22.681035572943951</v>
      </c>
      <c r="DS35" s="72">
        <v>19.952970288394301</v>
      </c>
      <c r="DT35" s="72"/>
      <c r="EA35" s="72" t="s">
        <v>126</v>
      </c>
      <c r="EB35" s="72">
        <v>22.922746742508266</v>
      </c>
      <c r="EC35" s="72">
        <v>20.018501697124893</v>
      </c>
      <c r="ED35" s="72"/>
      <c r="EK35" s="72" t="s">
        <v>126</v>
      </c>
      <c r="EL35" s="72">
        <v>23.144548799395455</v>
      </c>
      <c r="EM35" s="72">
        <v>20.219751367221431</v>
      </c>
      <c r="EN35" s="72"/>
      <c r="EU35" s="72" t="s">
        <v>126</v>
      </c>
      <c r="EV35" s="72">
        <v>23.31435746060318</v>
      </c>
      <c r="EW35" s="72">
        <v>20.272972331154705</v>
      </c>
      <c r="EX35" s="72"/>
      <c r="FE35" s="72" t="s">
        <v>126</v>
      </c>
      <c r="FF35" s="72">
        <v>23.360665405248312</v>
      </c>
      <c r="FG35" s="72">
        <v>20.320872968344798</v>
      </c>
      <c r="FH35" s="72"/>
      <c r="FO35" s="72" t="s">
        <v>126</v>
      </c>
      <c r="FP35" s="72">
        <v>23.619033109338968</v>
      </c>
      <c r="FQ35" s="72">
        <v>20.461909028382305</v>
      </c>
      <c r="FR35" s="72"/>
      <c r="FY35" s="72" t="s">
        <v>126</v>
      </c>
      <c r="FZ35" s="72">
        <v>24.119923969755821</v>
      </c>
      <c r="GA35" s="72">
        <v>21.182080793329686</v>
      </c>
      <c r="GB35" s="72"/>
      <c r="GI35" s="72" t="s">
        <v>126</v>
      </c>
      <c r="GJ35" s="72">
        <v>24.177202997892952</v>
      </c>
      <c r="GK35" s="72">
        <v>21.100583348226273</v>
      </c>
      <c r="GL35" s="72"/>
      <c r="GS35" s="72" t="s">
        <v>126</v>
      </c>
      <c r="GT35" s="72">
        <v>24.342544188209185</v>
      </c>
      <c r="GU35" s="72">
        <v>21.258589089073308</v>
      </c>
      <c r="GV35" s="72"/>
      <c r="HC35" s="72" t="s">
        <v>126</v>
      </c>
      <c r="HD35" s="72">
        <v>24.429071720486306</v>
      </c>
      <c r="HE35" s="72">
        <v>21.27754962629065</v>
      </c>
      <c r="HF35" s="72"/>
      <c r="HM35" s="72" t="s">
        <v>126</v>
      </c>
      <c r="HN35" s="72">
        <v>24.47456922207061</v>
      </c>
      <c r="HO35" s="72">
        <v>21.349733655512903</v>
      </c>
      <c r="HP35" s="72"/>
    </row>
    <row r="36" spans="1:227" x14ac:dyDescent="0.25">
      <c r="A36" s="72" t="s">
        <v>127</v>
      </c>
      <c r="B36" s="72">
        <v>0.14982126116054195</v>
      </c>
      <c r="C36" s="72">
        <v>1.2306168183227635</v>
      </c>
      <c r="D36" s="72">
        <v>0.71398456249610465</v>
      </c>
      <c r="K36" s="72" t="s">
        <v>127</v>
      </c>
      <c r="L36" s="72">
        <v>0.40790248742332835</v>
      </c>
      <c r="M36" s="72">
        <v>0.61962746974787886</v>
      </c>
      <c r="N36" s="72"/>
      <c r="U36" s="72" t="s">
        <v>127</v>
      </c>
      <c r="V36" s="72">
        <v>0.38771376717572148</v>
      </c>
      <c r="W36" s="72">
        <v>0.51882231088213804</v>
      </c>
      <c r="X36" s="72"/>
      <c r="AE36" s="72" t="s">
        <v>127</v>
      </c>
      <c r="AF36" s="72">
        <v>0.41499915597009363</v>
      </c>
      <c r="AG36" s="72">
        <v>0.33635916140215466</v>
      </c>
      <c r="AH36" s="72"/>
      <c r="AO36" s="72" t="s">
        <v>127</v>
      </c>
      <c r="AP36" s="72">
        <v>0.22995990043071449</v>
      </c>
      <c r="AQ36" s="72">
        <v>0.30850553210482007</v>
      </c>
      <c r="AR36" s="72"/>
      <c r="AY36" s="72" t="s">
        <v>127</v>
      </c>
      <c r="AZ36" s="72">
        <v>0.50401188547561204</v>
      </c>
      <c r="BA36" s="72">
        <v>0.34563467409760268</v>
      </c>
      <c r="BB36" s="72"/>
      <c r="BI36" s="72" t="s">
        <v>127</v>
      </c>
      <c r="BJ36" s="72">
        <v>0.37017923055337199</v>
      </c>
      <c r="BK36" s="72">
        <v>0.37625434383832884</v>
      </c>
      <c r="BL36" s="72"/>
      <c r="BS36" s="72" t="s">
        <v>127</v>
      </c>
      <c r="BT36" s="72">
        <v>0.1507688565759602</v>
      </c>
      <c r="BU36" s="72">
        <v>0.25858113280339512</v>
      </c>
      <c r="BV36" s="72"/>
      <c r="CC36" s="72" t="s">
        <v>127</v>
      </c>
      <c r="CD36" s="72">
        <v>5.4106484802593863E-2</v>
      </c>
      <c r="CE36" s="72">
        <v>0.21669835318390723</v>
      </c>
      <c r="CF36" s="72"/>
      <c r="CM36" s="72" t="s">
        <v>127</v>
      </c>
      <c r="CN36" s="72">
        <v>6.7948843345494614E-2</v>
      </c>
      <c r="CO36" s="72">
        <v>0.18799837199914746</v>
      </c>
      <c r="CP36" s="72"/>
      <c r="CW36" s="72" t="s">
        <v>127</v>
      </c>
      <c r="CX36" s="72">
        <v>4.5501629641535875E-2</v>
      </c>
      <c r="CY36" s="72">
        <v>0.17184221813165182</v>
      </c>
      <c r="CZ36" s="72"/>
      <c r="DG36" s="72" t="s">
        <v>127</v>
      </c>
      <c r="DH36" s="72">
        <v>0.11107028419601811</v>
      </c>
      <c r="DI36" s="72">
        <v>0.12259474715066615</v>
      </c>
      <c r="DJ36" s="72"/>
      <c r="DQ36" s="72" t="s">
        <v>127</v>
      </c>
      <c r="DR36" s="72">
        <v>0.14453256329230527</v>
      </c>
      <c r="DS36" s="72">
        <v>6.8109761510592878E-2</v>
      </c>
      <c r="DT36" s="72"/>
      <c r="EA36" s="72" t="s">
        <v>127</v>
      </c>
      <c r="EB36" s="72">
        <v>6.2556738858270941E-2</v>
      </c>
      <c r="EC36" s="72">
        <v>7.5861171511699757E-2</v>
      </c>
      <c r="ED36" s="72"/>
      <c r="EK36" s="72" t="s">
        <v>127</v>
      </c>
      <c r="EL36" s="72">
        <v>5.6550642666528934E-2</v>
      </c>
      <c r="EM36" s="72">
        <v>3.9995112715514994E-2</v>
      </c>
      <c r="EN36" s="72"/>
      <c r="EU36" s="72" t="s">
        <v>127</v>
      </c>
      <c r="EV36" s="72">
        <v>5.6239364335857592E-2</v>
      </c>
      <c r="EW36" s="72">
        <v>5.6513487022208597E-2</v>
      </c>
      <c r="EX36" s="72"/>
      <c r="FE36" s="72" t="s">
        <v>127</v>
      </c>
      <c r="FF36" s="72">
        <v>6.749977293262846E-2</v>
      </c>
      <c r="FG36" s="72">
        <v>6.9614395722089564E-2</v>
      </c>
      <c r="FH36" s="72"/>
      <c r="FO36" s="72" t="s">
        <v>127</v>
      </c>
      <c r="FP36" s="72">
        <v>9.2134385796451182E-2</v>
      </c>
      <c r="FQ36" s="72">
        <v>4.5055322126485046E-2</v>
      </c>
      <c r="FR36" s="72"/>
      <c r="FY36" s="72" t="s">
        <v>127</v>
      </c>
      <c r="FZ36" s="72">
        <v>9.2013349967135449E-2</v>
      </c>
      <c r="GA36" s="72">
        <v>4.9498986243616171E-2</v>
      </c>
      <c r="GB36" s="72"/>
      <c r="GI36" s="72" t="s">
        <v>127</v>
      </c>
      <c r="GJ36" s="72">
        <v>6.4526437110976317E-2</v>
      </c>
      <c r="GK36" s="72">
        <v>5.1424954423148143E-2</v>
      </c>
      <c r="GL36" s="72"/>
      <c r="GS36" s="72" t="s">
        <v>127</v>
      </c>
      <c r="GT36" s="72">
        <v>6.8343148742948223E-2</v>
      </c>
      <c r="GU36" s="72">
        <v>3.2036635433654849E-2</v>
      </c>
      <c r="GV36" s="72"/>
      <c r="HC36" s="72" t="s">
        <v>127</v>
      </c>
      <c r="HD36" s="72">
        <v>6.3892103447799289E-2</v>
      </c>
      <c r="HE36" s="72">
        <v>4.339435922780039E-2</v>
      </c>
      <c r="HF36" s="72"/>
      <c r="HM36" s="72" t="s">
        <v>127</v>
      </c>
      <c r="HN36" s="72">
        <v>6.8222505312682757E-2</v>
      </c>
      <c r="HO36" s="72">
        <v>4.0189962400637672E-2</v>
      </c>
      <c r="HP36" s="72"/>
    </row>
    <row r="37" spans="1:227" x14ac:dyDescent="0.25">
      <c r="A37" s="72"/>
      <c r="B37" s="72"/>
      <c r="C37" s="72"/>
      <c r="D37" s="72"/>
      <c r="K37" s="72"/>
      <c r="L37" s="72"/>
      <c r="M37" s="72"/>
      <c r="N37" s="72"/>
      <c r="U37" s="72"/>
      <c r="V37" s="72"/>
      <c r="W37" s="72"/>
      <c r="X37" s="72"/>
      <c r="AE37" s="72"/>
      <c r="AF37" s="72"/>
      <c r="AG37" s="72"/>
      <c r="AH37" s="72"/>
      <c r="AO37" s="72"/>
      <c r="AP37" s="72"/>
      <c r="AQ37" s="72"/>
      <c r="AR37" s="72"/>
      <c r="AY37" s="72"/>
      <c r="AZ37" s="72"/>
      <c r="BA37" s="72"/>
      <c r="BB37" s="72"/>
      <c r="BI37" s="72"/>
      <c r="BJ37" s="72"/>
      <c r="BK37" s="72"/>
      <c r="BL37" s="72"/>
      <c r="BS37" s="72"/>
      <c r="BT37" s="72"/>
      <c r="BU37" s="72"/>
      <c r="BV37" s="72"/>
      <c r="CC37" s="72"/>
      <c r="CD37" s="72"/>
      <c r="CE37" s="72"/>
      <c r="CF37" s="72"/>
      <c r="CM37" s="72"/>
      <c r="CN37" s="72"/>
      <c r="CO37" s="72"/>
      <c r="CP37" s="72"/>
      <c r="CW37" s="72"/>
      <c r="CX37" s="72"/>
      <c r="CY37" s="72"/>
      <c r="CZ37" s="72"/>
      <c r="DG37" s="72"/>
      <c r="DH37" s="72"/>
      <c r="DI37" s="72"/>
      <c r="DJ37" s="72"/>
      <c r="DQ37" s="72"/>
      <c r="DR37" s="72"/>
      <c r="DS37" s="72"/>
      <c r="DT37" s="72"/>
      <c r="EA37" s="72"/>
      <c r="EB37" s="72"/>
      <c r="EC37" s="72"/>
      <c r="ED37" s="72"/>
      <c r="EK37" s="72"/>
      <c r="EL37" s="72"/>
      <c r="EM37" s="72"/>
      <c r="EN37" s="72"/>
      <c r="EU37" s="72"/>
      <c r="EV37" s="72"/>
      <c r="EW37" s="72"/>
      <c r="EX37" s="72"/>
      <c r="FE37" s="72"/>
      <c r="FF37" s="72"/>
      <c r="FG37" s="72"/>
      <c r="FH37" s="72"/>
      <c r="FO37" s="72"/>
      <c r="FP37" s="72"/>
      <c r="FQ37" s="72"/>
      <c r="FR37" s="72"/>
      <c r="FY37" s="72"/>
      <c r="FZ37" s="72"/>
      <c r="GA37" s="72"/>
      <c r="GB37" s="72"/>
      <c r="GI37" s="72"/>
      <c r="GJ37" s="72"/>
      <c r="GK37" s="72"/>
      <c r="GL37" s="72"/>
      <c r="GS37" s="72"/>
      <c r="GT37" s="72"/>
      <c r="GU37" s="72"/>
      <c r="GV37" s="72"/>
      <c r="HC37" s="72"/>
      <c r="HD37" s="72"/>
      <c r="HE37" s="72"/>
      <c r="HF37" s="72"/>
      <c r="HM37" s="72"/>
      <c r="HN37" s="72"/>
      <c r="HO37" s="72"/>
      <c r="HP37" s="72"/>
    </row>
    <row r="38" spans="1:227" ht="15.75" thickBot="1" x14ac:dyDescent="0.3">
      <c r="A38" s="73" t="s">
        <v>119</v>
      </c>
      <c r="B38" s="73"/>
      <c r="C38" s="73"/>
      <c r="D38" s="73"/>
    </row>
    <row r="39" spans="1:227" ht="15.75" thickBot="1" x14ac:dyDescent="0.3">
      <c r="A39" s="72" t="s">
        <v>124</v>
      </c>
      <c r="B39" s="72">
        <v>12</v>
      </c>
      <c r="C39" s="72">
        <v>12</v>
      </c>
      <c r="D39" s="72">
        <v>24</v>
      </c>
      <c r="K39" t="s">
        <v>128</v>
      </c>
      <c r="U39" t="s">
        <v>128</v>
      </c>
      <c r="AE39" t="s">
        <v>128</v>
      </c>
      <c r="AO39" t="s">
        <v>128</v>
      </c>
      <c r="AY39" t="s">
        <v>128</v>
      </c>
      <c r="BI39" t="s">
        <v>128</v>
      </c>
      <c r="BS39" t="s">
        <v>128</v>
      </c>
      <c r="CC39" t="s">
        <v>128</v>
      </c>
      <c r="CM39" t="s">
        <v>128</v>
      </c>
      <c r="CW39" t="s">
        <v>128</v>
      </c>
      <c r="DG39" t="s">
        <v>128</v>
      </c>
      <c r="DQ39" t="s">
        <v>128</v>
      </c>
      <c r="EA39" t="s">
        <v>128</v>
      </c>
      <c r="EK39" t="s">
        <v>128</v>
      </c>
      <c r="EU39" t="s">
        <v>128</v>
      </c>
      <c r="FE39" t="s">
        <v>128</v>
      </c>
      <c r="FO39" t="s">
        <v>128</v>
      </c>
      <c r="FY39" t="s">
        <v>128</v>
      </c>
      <c r="GI39" t="s">
        <v>128</v>
      </c>
      <c r="GS39" t="s">
        <v>128</v>
      </c>
      <c r="HC39" t="s">
        <v>128</v>
      </c>
      <c r="HM39" t="s">
        <v>128</v>
      </c>
    </row>
    <row r="40" spans="1:227" x14ac:dyDescent="0.25">
      <c r="A40" s="72" t="s">
        <v>125</v>
      </c>
      <c r="B40" s="72">
        <v>-8.535873445030953</v>
      </c>
      <c r="C40" s="72">
        <v>-3.0875869699768175</v>
      </c>
      <c r="D40" s="72">
        <v>-11.623460415007772</v>
      </c>
      <c r="K40" s="75" t="s">
        <v>129</v>
      </c>
      <c r="L40" s="75" t="s">
        <v>130</v>
      </c>
      <c r="M40" s="75" t="s">
        <v>131</v>
      </c>
      <c r="N40" s="75" t="s">
        <v>132</v>
      </c>
      <c r="O40" s="75" t="s">
        <v>133</v>
      </c>
      <c r="P40" s="75" t="s">
        <v>134</v>
      </c>
      <c r="Q40" s="75" t="s">
        <v>135</v>
      </c>
      <c r="U40" s="75" t="s">
        <v>129</v>
      </c>
      <c r="V40" s="75" t="s">
        <v>130</v>
      </c>
      <c r="W40" s="75" t="s">
        <v>131</v>
      </c>
      <c r="X40" s="75" t="s">
        <v>132</v>
      </c>
      <c r="Y40" s="75" t="s">
        <v>133</v>
      </c>
      <c r="Z40" s="75" t="s">
        <v>134</v>
      </c>
      <c r="AA40" s="75" t="s">
        <v>135</v>
      </c>
      <c r="AE40" s="75" t="s">
        <v>129</v>
      </c>
      <c r="AF40" s="75" t="s">
        <v>130</v>
      </c>
      <c r="AG40" s="75" t="s">
        <v>131</v>
      </c>
      <c r="AH40" s="75" t="s">
        <v>132</v>
      </c>
      <c r="AI40" s="75" t="s">
        <v>133</v>
      </c>
      <c r="AJ40" s="75" t="s">
        <v>134</v>
      </c>
      <c r="AK40" s="75" t="s">
        <v>135</v>
      </c>
      <c r="AO40" s="75" t="s">
        <v>129</v>
      </c>
      <c r="AP40" s="75" t="s">
        <v>130</v>
      </c>
      <c r="AQ40" s="75" t="s">
        <v>131</v>
      </c>
      <c r="AR40" s="75" t="s">
        <v>132</v>
      </c>
      <c r="AS40" s="75" t="s">
        <v>133</v>
      </c>
      <c r="AT40" s="75" t="s">
        <v>134</v>
      </c>
      <c r="AU40" s="75" t="s">
        <v>135</v>
      </c>
      <c r="AY40" s="75" t="s">
        <v>129</v>
      </c>
      <c r="AZ40" s="75" t="s">
        <v>130</v>
      </c>
      <c r="BA40" s="75" t="s">
        <v>131</v>
      </c>
      <c r="BB40" s="75" t="s">
        <v>132</v>
      </c>
      <c r="BC40" s="75" t="s">
        <v>133</v>
      </c>
      <c r="BD40" s="75" t="s">
        <v>134</v>
      </c>
      <c r="BE40" s="75" t="s">
        <v>135</v>
      </c>
      <c r="BI40" s="75" t="s">
        <v>129</v>
      </c>
      <c r="BJ40" s="75" t="s">
        <v>130</v>
      </c>
      <c r="BK40" s="75" t="s">
        <v>131</v>
      </c>
      <c r="BL40" s="75" t="s">
        <v>132</v>
      </c>
      <c r="BM40" s="75" t="s">
        <v>133</v>
      </c>
      <c r="BN40" s="75" t="s">
        <v>134</v>
      </c>
      <c r="BO40" s="75" t="s">
        <v>135</v>
      </c>
      <c r="BS40" s="75" t="s">
        <v>129</v>
      </c>
      <c r="BT40" s="75" t="s">
        <v>130</v>
      </c>
      <c r="BU40" s="75" t="s">
        <v>131</v>
      </c>
      <c r="BV40" s="75" t="s">
        <v>132</v>
      </c>
      <c r="BW40" s="75" t="s">
        <v>133</v>
      </c>
      <c r="BX40" s="75" t="s">
        <v>134</v>
      </c>
      <c r="BY40" s="75" t="s">
        <v>135</v>
      </c>
      <c r="CC40" s="75" t="s">
        <v>129</v>
      </c>
      <c r="CD40" s="75" t="s">
        <v>130</v>
      </c>
      <c r="CE40" s="75" t="s">
        <v>131</v>
      </c>
      <c r="CF40" s="75" t="s">
        <v>132</v>
      </c>
      <c r="CG40" s="75" t="s">
        <v>133</v>
      </c>
      <c r="CH40" s="75" t="s">
        <v>134</v>
      </c>
      <c r="CI40" s="75" t="s">
        <v>135</v>
      </c>
      <c r="CM40" s="75" t="s">
        <v>129</v>
      </c>
      <c r="CN40" s="75" t="s">
        <v>130</v>
      </c>
      <c r="CO40" s="75" t="s">
        <v>131</v>
      </c>
      <c r="CP40" s="75" t="s">
        <v>132</v>
      </c>
      <c r="CQ40" s="75" t="s">
        <v>133</v>
      </c>
      <c r="CR40" s="75" t="s">
        <v>134</v>
      </c>
      <c r="CS40" s="75" t="s">
        <v>135</v>
      </c>
      <c r="CW40" s="75" t="s">
        <v>129</v>
      </c>
      <c r="CX40" s="75" t="s">
        <v>130</v>
      </c>
      <c r="CY40" s="75" t="s">
        <v>131</v>
      </c>
      <c r="CZ40" s="75" t="s">
        <v>132</v>
      </c>
      <c r="DA40" s="75" t="s">
        <v>133</v>
      </c>
      <c r="DB40" s="75" t="s">
        <v>134</v>
      </c>
      <c r="DC40" s="75" t="s">
        <v>135</v>
      </c>
      <c r="DG40" s="75" t="s">
        <v>129</v>
      </c>
      <c r="DH40" s="75" t="s">
        <v>130</v>
      </c>
      <c r="DI40" s="75" t="s">
        <v>131</v>
      </c>
      <c r="DJ40" s="75" t="s">
        <v>132</v>
      </c>
      <c r="DK40" s="75" t="s">
        <v>133</v>
      </c>
      <c r="DL40" s="75" t="s">
        <v>134</v>
      </c>
      <c r="DM40" s="75" t="s">
        <v>135</v>
      </c>
      <c r="DQ40" s="75" t="s">
        <v>129</v>
      </c>
      <c r="DR40" s="75" t="s">
        <v>130</v>
      </c>
      <c r="DS40" s="75" t="s">
        <v>131</v>
      </c>
      <c r="DT40" s="75" t="s">
        <v>132</v>
      </c>
      <c r="DU40" s="75" t="s">
        <v>133</v>
      </c>
      <c r="DV40" s="75" t="s">
        <v>134</v>
      </c>
      <c r="DW40" s="75" t="s">
        <v>135</v>
      </c>
      <c r="EA40" s="75" t="s">
        <v>129</v>
      </c>
      <c r="EB40" s="75" t="s">
        <v>130</v>
      </c>
      <c r="EC40" s="75" t="s">
        <v>131</v>
      </c>
      <c r="ED40" s="75" t="s">
        <v>132</v>
      </c>
      <c r="EE40" s="75" t="s">
        <v>133</v>
      </c>
      <c r="EF40" s="75" t="s">
        <v>134</v>
      </c>
      <c r="EG40" s="75" t="s">
        <v>135</v>
      </c>
      <c r="EK40" s="75" t="s">
        <v>129</v>
      </c>
      <c r="EL40" s="75" t="s">
        <v>130</v>
      </c>
      <c r="EM40" s="75" t="s">
        <v>131</v>
      </c>
      <c r="EN40" s="75" t="s">
        <v>132</v>
      </c>
      <c r="EO40" s="75" t="s">
        <v>133</v>
      </c>
      <c r="EP40" s="75" t="s">
        <v>134</v>
      </c>
      <c r="EQ40" s="75" t="s">
        <v>135</v>
      </c>
      <c r="EU40" s="75" t="s">
        <v>129</v>
      </c>
      <c r="EV40" s="75" t="s">
        <v>130</v>
      </c>
      <c r="EW40" s="75" t="s">
        <v>131</v>
      </c>
      <c r="EX40" s="75" t="s">
        <v>132</v>
      </c>
      <c r="EY40" s="75" t="s">
        <v>133</v>
      </c>
      <c r="EZ40" s="75" t="s">
        <v>134</v>
      </c>
      <c r="FA40" s="75" t="s">
        <v>135</v>
      </c>
      <c r="FE40" s="75" t="s">
        <v>129</v>
      </c>
      <c r="FF40" s="75" t="s">
        <v>130</v>
      </c>
      <c r="FG40" s="75" t="s">
        <v>131</v>
      </c>
      <c r="FH40" s="75" t="s">
        <v>132</v>
      </c>
      <c r="FI40" s="75" t="s">
        <v>133</v>
      </c>
      <c r="FJ40" s="75" t="s">
        <v>134</v>
      </c>
      <c r="FK40" s="75" t="s">
        <v>135</v>
      </c>
      <c r="FO40" s="75" t="s">
        <v>129</v>
      </c>
      <c r="FP40" s="75" t="s">
        <v>130</v>
      </c>
      <c r="FQ40" s="75" t="s">
        <v>131</v>
      </c>
      <c r="FR40" s="75" t="s">
        <v>132</v>
      </c>
      <c r="FS40" s="75" t="s">
        <v>133</v>
      </c>
      <c r="FT40" s="75" t="s">
        <v>134</v>
      </c>
      <c r="FU40" s="75" t="s">
        <v>135</v>
      </c>
      <c r="FY40" s="75" t="s">
        <v>129</v>
      </c>
      <c r="FZ40" s="75" t="s">
        <v>130</v>
      </c>
      <c r="GA40" s="75" t="s">
        <v>131</v>
      </c>
      <c r="GB40" s="75" t="s">
        <v>132</v>
      </c>
      <c r="GC40" s="75" t="s">
        <v>133</v>
      </c>
      <c r="GD40" s="75" t="s">
        <v>134</v>
      </c>
      <c r="GE40" s="75" t="s">
        <v>135</v>
      </c>
      <c r="GI40" s="75" t="s">
        <v>129</v>
      </c>
      <c r="GJ40" s="75" t="s">
        <v>130</v>
      </c>
      <c r="GK40" s="75" t="s">
        <v>131</v>
      </c>
      <c r="GL40" s="75" t="s">
        <v>132</v>
      </c>
      <c r="GM40" s="75" t="s">
        <v>133</v>
      </c>
      <c r="GN40" s="75" t="s">
        <v>134</v>
      </c>
      <c r="GO40" s="75" t="s">
        <v>135</v>
      </c>
      <c r="GS40" s="75" t="s">
        <v>129</v>
      </c>
      <c r="GT40" s="75" t="s">
        <v>130</v>
      </c>
      <c r="GU40" s="75" t="s">
        <v>131</v>
      </c>
      <c r="GV40" s="75" t="s">
        <v>132</v>
      </c>
      <c r="GW40" s="75" t="s">
        <v>133</v>
      </c>
      <c r="GX40" s="75" t="s">
        <v>134</v>
      </c>
      <c r="GY40" s="75" t="s">
        <v>135</v>
      </c>
      <c r="HC40" s="75" t="s">
        <v>129</v>
      </c>
      <c r="HD40" s="75" t="s">
        <v>130</v>
      </c>
      <c r="HE40" s="75" t="s">
        <v>131</v>
      </c>
      <c r="HF40" s="75" t="s">
        <v>132</v>
      </c>
      <c r="HG40" s="75" t="s">
        <v>133</v>
      </c>
      <c r="HH40" s="75" t="s">
        <v>134</v>
      </c>
      <c r="HI40" s="75" t="s">
        <v>135</v>
      </c>
      <c r="HM40" s="75" t="s">
        <v>129</v>
      </c>
      <c r="HN40" s="75" t="s">
        <v>130</v>
      </c>
      <c r="HO40" s="75" t="s">
        <v>131</v>
      </c>
      <c r="HP40" s="75" t="s">
        <v>132</v>
      </c>
      <c r="HQ40" s="75" t="s">
        <v>133</v>
      </c>
      <c r="HR40" s="75" t="s">
        <v>134</v>
      </c>
      <c r="HS40" s="75" t="s">
        <v>135</v>
      </c>
    </row>
    <row r="41" spans="1:227" x14ac:dyDescent="0.25">
      <c r="A41" s="72" t="s">
        <v>126</v>
      </c>
      <c r="B41" s="72">
        <v>-0.71132278708591279</v>
      </c>
      <c r="C41" s="72">
        <v>-0.25729891416473477</v>
      </c>
      <c r="D41" s="72">
        <v>-0.48431085062532381</v>
      </c>
      <c r="K41" s="72" t="s">
        <v>136</v>
      </c>
      <c r="L41" s="72">
        <v>0.18775913236703978</v>
      </c>
      <c r="M41" s="72">
        <v>1</v>
      </c>
      <c r="N41" s="72">
        <v>0.18775913236703978</v>
      </c>
      <c r="O41" s="72">
        <v>0.34527526076741527</v>
      </c>
      <c r="P41" s="72">
        <v>0.56337610993110188</v>
      </c>
      <c r="Q41" s="72">
        <v>4.3512435033292896</v>
      </c>
      <c r="U41" s="72" t="s">
        <v>136</v>
      </c>
      <c r="V41" s="72">
        <v>0.29711418829035097</v>
      </c>
      <c r="W41" s="72">
        <v>1</v>
      </c>
      <c r="X41" s="72">
        <v>0.29711418829035097</v>
      </c>
      <c r="Y41" s="72">
        <v>0.61874421793360579</v>
      </c>
      <c r="Z41" s="72">
        <v>0.4407359379700948</v>
      </c>
      <c r="AA41" s="72">
        <v>4.3512435033292896</v>
      </c>
      <c r="AE41" s="72" t="s">
        <v>136</v>
      </c>
      <c r="AF41" s="72">
        <v>0.14730828028912057</v>
      </c>
      <c r="AG41" s="72">
        <v>1</v>
      </c>
      <c r="AH41" s="72">
        <v>0.14730828028912057</v>
      </c>
      <c r="AI41" s="72">
        <v>0.36532654060876468</v>
      </c>
      <c r="AJ41" s="72">
        <v>0.5523585751486233</v>
      </c>
      <c r="AK41" s="72">
        <v>4.3512435033292896</v>
      </c>
      <c r="AO41" s="72" t="s">
        <v>136</v>
      </c>
      <c r="AP41" s="72">
        <v>2.4987787513381932E-3</v>
      </c>
      <c r="AQ41" s="72">
        <v>1</v>
      </c>
      <c r="AR41" s="72">
        <v>2.4987787513381932E-3</v>
      </c>
      <c r="AS41" s="72">
        <v>8.6276878972266179E-3</v>
      </c>
      <c r="AT41" s="72">
        <v>0.92691880975799879</v>
      </c>
      <c r="AU41" s="72">
        <v>4.3512435033292896</v>
      </c>
      <c r="AY41" s="72" t="s">
        <v>136</v>
      </c>
      <c r="AZ41" s="72">
        <v>5.3998157299794514E-2</v>
      </c>
      <c r="BA41" s="72">
        <v>1</v>
      </c>
      <c r="BB41" s="72">
        <v>5.3998157299794514E-2</v>
      </c>
      <c r="BC41" s="72">
        <v>0.11716419499412614</v>
      </c>
      <c r="BD41" s="72">
        <v>0.73570166806584814</v>
      </c>
      <c r="BE41" s="72">
        <v>4.3512435033292896</v>
      </c>
      <c r="BI41" s="72" t="s">
        <v>136</v>
      </c>
      <c r="BJ41" s="72">
        <v>2.3997109232340108E-2</v>
      </c>
      <c r="BK41" s="72">
        <v>1</v>
      </c>
      <c r="BL41" s="72">
        <v>2.3997109232340108E-2</v>
      </c>
      <c r="BM41" s="72">
        <v>5.9146866801550325E-2</v>
      </c>
      <c r="BN41" s="72">
        <v>0.81032645319570396</v>
      </c>
      <c r="BO41" s="72">
        <v>4.3512435033292896</v>
      </c>
      <c r="BS41" s="72" t="s">
        <v>136</v>
      </c>
      <c r="BT41" s="72">
        <v>1.2153033720188944E-2</v>
      </c>
      <c r="BU41" s="72">
        <v>1</v>
      </c>
      <c r="BV41" s="72">
        <v>1.2153033720188944E-2</v>
      </c>
      <c r="BW41" s="72">
        <v>5.460320594784019E-2</v>
      </c>
      <c r="BX41" s="72">
        <v>0.81761380201800815</v>
      </c>
      <c r="BY41" s="72">
        <v>4.3512435033292896</v>
      </c>
      <c r="CC41" s="72" t="s">
        <v>136</v>
      </c>
      <c r="CD41" s="72">
        <v>1.5483819200319715E-2</v>
      </c>
      <c r="CE41" s="72">
        <v>1</v>
      </c>
      <c r="CF41" s="72">
        <v>1.5483819200319715E-2</v>
      </c>
      <c r="CG41" s="72">
        <v>0.10660431887773128</v>
      </c>
      <c r="CH41" s="72">
        <v>0.74743577272424733</v>
      </c>
      <c r="CI41" s="72">
        <v>4.3512435033292896</v>
      </c>
      <c r="CM41" s="72" t="s">
        <v>136</v>
      </c>
      <c r="CN41" s="72">
        <v>1.2286900034119697E-2</v>
      </c>
      <c r="CO41" s="72">
        <v>1</v>
      </c>
      <c r="CP41" s="72">
        <v>1.2286900034119697E-2</v>
      </c>
      <c r="CQ41" s="72">
        <v>8.9654347687747465E-2</v>
      </c>
      <c r="CR41" s="72">
        <v>0.76770649845079308</v>
      </c>
      <c r="CS41" s="72">
        <v>4.3512435033292896</v>
      </c>
      <c r="CW41" s="72" t="s">
        <v>136</v>
      </c>
      <c r="CX41" s="72">
        <v>2.9404405824209334E-3</v>
      </c>
      <c r="CY41" s="72">
        <v>1</v>
      </c>
      <c r="CZ41" s="72">
        <v>2.9404405824209334E-3</v>
      </c>
      <c r="DA41" s="72">
        <v>2.491831925192417E-2</v>
      </c>
      <c r="DB41" s="72">
        <v>0.87615365827115177</v>
      </c>
      <c r="DC41" s="72">
        <v>4.3512435033292896</v>
      </c>
      <c r="DG41" s="72" t="s">
        <v>136</v>
      </c>
      <c r="DH41" s="72">
        <v>2.9146834575470848E-3</v>
      </c>
      <c r="DI41" s="72">
        <v>1</v>
      </c>
      <c r="DJ41" s="72">
        <v>2.9146834575470848E-3</v>
      </c>
      <c r="DK41" s="72">
        <v>2.2796349225388472E-2</v>
      </c>
      <c r="DL41" s="72">
        <v>0.88150034636766839</v>
      </c>
      <c r="DM41" s="72">
        <v>4.3512435033292896</v>
      </c>
      <c r="DQ41" s="72" t="s">
        <v>136</v>
      </c>
      <c r="DR41" s="72">
        <v>2.5243964802612595E-3</v>
      </c>
      <c r="DS41" s="72">
        <v>1</v>
      </c>
      <c r="DT41" s="72">
        <v>2.5243964802612595E-3</v>
      </c>
      <c r="DU41" s="72">
        <v>2.1643815217912071E-2</v>
      </c>
      <c r="DV41" s="72">
        <v>0.88451153655403747</v>
      </c>
      <c r="DW41" s="72">
        <v>4.3512435033292896</v>
      </c>
      <c r="EA41" s="72" t="s">
        <v>136</v>
      </c>
      <c r="EB41" s="72">
        <v>6.1947561107444926E-4</v>
      </c>
      <c r="EC41" s="72">
        <v>1</v>
      </c>
      <c r="ED41" s="72">
        <v>6.1947561107444926E-4</v>
      </c>
      <c r="EE41" s="72">
        <v>8.1410465339641445E-3</v>
      </c>
      <c r="EF41" s="72">
        <v>0.92900374344000092</v>
      </c>
      <c r="EG41" s="72">
        <v>4.3512435033292896</v>
      </c>
      <c r="EK41" s="72" t="s">
        <v>136</v>
      </c>
      <c r="EL41" s="72">
        <v>8.0006029128156797E-3</v>
      </c>
      <c r="EM41" s="72">
        <v>1</v>
      </c>
      <c r="EN41" s="72">
        <v>8.0006029128156797E-3</v>
      </c>
      <c r="EO41" s="72">
        <v>0.15302772648828517</v>
      </c>
      <c r="EP41" s="72">
        <v>0.69979487927283723</v>
      </c>
      <c r="EQ41" s="72">
        <v>4.3512435033292896</v>
      </c>
      <c r="EU41" s="72" t="s">
        <v>136</v>
      </c>
      <c r="EV41" s="72">
        <v>4.7334539546781684E-3</v>
      </c>
      <c r="EW41" s="72">
        <v>1</v>
      </c>
      <c r="EX41" s="72">
        <v>4.7334539546781684E-3</v>
      </c>
      <c r="EY41" s="72">
        <v>7.6757819143921699E-2</v>
      </c>
      <c r="EZ41" s="72">
        <v>0.7845834313937724</v>
      </c>
      <c r="FA41" s="72">
        <v>4.3512435033292896</v>
      </c>
      <c r="FE41" s="72" t="s">
        <v>136</v>
      </c>
      <c r="FF41" s="72">
        <v>9.1999447980199989E-3</v>
      </c>
      <c r="FG41" s="72">
        <v>1</v>
      </c>
      <c r="FH41" s="72">
        <v>9.1999447980199989E-3</v>
      </c>
      <c r="FI41" s="72">
        <v>0.1227506424159605</v>
      </c>
      <c r="FJ41" s="72">
        <v>0.72973311968212173</v>
      </c>
      <c r="FK41" s="72">
        <v>4.3512435033292896</v>
      </c>
      <c r="FO41" s="72" t="s">
        <v>136</v>
      </c>
      <c r="FP41" s="72">
        <v>9.3470921696336973E-3</v>
      </c>
      <c r="FQ41" s="72">
        <v>1</v>
      </c>
      <c r="FR41" s="72">
        <v>9.3470921696336973E-3</v>
      </c>
      <c r="FS41" s="72">
        <v>0.12490030474585542</v>
      </c>
      <c r="FT41" s="72">
        <v>0.72747728319771099</v>
      </c>
      <c r="FU41" s="72">
        <v>4.3512435033292896</v>
      </c>
      <c r="FY41" s="72" t="s">
        <v>136</v>
      </c>
      <c r="FZ41" s="72">
        <v>1.9425823880283133E-2</v>
      </c>
      <c r="GA41" s="72">
        <v>1</v>
      </c>
      <c r="GB41" s="72">
        <v>1.9425823880283133E-2</v>
      </c>
      <c r="GC41" s="72">
        <v>0.25300314217444436</v>
      </c>
      <c r="GD41" s="72">
        <v>0.62046262764882476</v>
      </c>
      <c r="GE41" s="72">
        <v>4.3512435033292896</v>
      </c>
      <c r="GI41" s="72" t="s">
        <v>136</v>
      </c>
      <c r="GJ41" s="72">
        <v>1.6695524660462979E-2</v>
      </c>
      <c r="GK41" s="72">
        <v>1</v>
      </c>
      <c r="GL41" s="72">
        <v>1.6695524660462979E-2</v>
      </c>
      <c r="GM41" s="72">
        <v>0.26592669951188436</v>
      </c>
      <c r="GN41" s="72">
        <v>0.61173113980474203</v>
      </c>
      <c r="GO41" s="72">
        <v>4.3512435033292896</v>
      </c>
      <c r="GS41" s="72" t="s">
        <v>136</v>
      </c>
      <c r="GT41" s="72">
        <v>1.0536860296518569E-2</v>
      </c>
      <c r="GU41" s="72">
        <v>1</v>
      </c>
      <c r="GV41" s="72">
        <v>1.0536860296518569E-2</v>
      </c>
      <c r="GW41" s="72">
        <v>0.19348348531061765</v>
      </c>
      <c r="GX41" s="72">
        <v>0.66474962218285394</v>
      </c>
      <c r="GY41" s="72">
        <v>4.3512435033292896</v>
      </c>
      <c r="HC41" s="72" t="s">
        <v>136</v>
      </c>
      <c r="HD41" s="72">
        <v>1.04260499032236E-2</v>
      </c>
      <c r="HE41" s="72">
        <v>1</v>
      </c>
      <c r="HF41" s="72">
        <v>1.04260499032236E-2</v>
      </c>
      <c r="HG41" s="72">
        <v>0.17906442703369374</v>
      </c>
      <c r="HH41" s="72">
        <v>0.67669397719258773</v>
      </c>
      <c r="HI41" s="72">
        <v>4.3512435033292896</v>
      </c>
      <c r="HM41" s="72" t="s">
        <v>136</v>
      </c>
      <c r="HN41" s="72">
        <v>4.5743451117630229E-3</v>
      </c>
      <c r="HO41" s="72">
        <v>1</v>
      </c>
      <c r="HP41" s="72">
        <v>4.5743451117630229E-3</v>
      </c>
      <c r="HQ41" s="72">
        <v>7.7488978278282744E-2</v>
      </c>
      <c r="HR41" s="72">
        <v>0.78358721637251527</v>
      </c>
      <c r="HS41" s="72">
        <v>4.3512435033292896</v>
      </c>
    </row>
    <row r="42" spans="1:227" x14ac:dyDescent="0.25">
      <c r="A42" s="72" t="s">
        <v>127</v>
      </c>
      <c r="B42" s="72">
        <v>0.83713123172454118</v>
      </c>
      <c r="C42" s="72">
        <v>0.71584994990184447</v>
      </c>
      <c r="D42" s="72">
        <v>0.79650517656453534</v>
      </c>
      <c r="K42" s="83" t="s">
        <v>137</v>
      </c>
      <c r="L42" s="83">
        <v>0.14622524347549515</v>
      </c>
      <c r="M42" s="83">
        <v>1</v>
      </c>
      <c r="N42" s="83">
        <v>0.14622524347549515</v>
      </c>
      <c r="O42" s="83">
        <v>0.26889748815564563</v>
      </c>
      <c r="P42" s="83">
        <v>0.60976234828760478</v>
      </c>
      <c r="Q42" s="83">
        <v>4.3512435033292896</v>
      </c>
      <c r="U42" s="83" t="s">
        <v>137</v>
      </c>
      <c r="V42" s="83">
        <v>0.25096156143231951</v>
      </c>
      <c r="W42" s="83">
        <v>1</v>
      </c>
      <c r="X42" s="83">
        <v>0.25096156143231951</v>
      </c>
      <c r="Y42" s="83">
        <v>0.52263076345613879</v>
      </c>
      <c r="Z42" s="83">
        <v>0.47809144205192333</v>
      </c>
      <c r="AA42" s="83">
        <v>4.3512435033292896</v>
      </c>
      <c r="AE42" s="80" t="s">
        <v>137</v>
      </c>
      <c r="AF42" s="80">
        <v>2.1418717725371348</v>
      </c>
      <c r="AG42" s="80">
        <v>1</v>
      </c>
      <c r="AH42" s="80">
        <v>2.1418717725371348</v>
      </c>
      <c r="AI42" s="80">
        <v>5.3118711558697393</v>
      </c>
      <c r="AJ42" s="80">
        <v>3.2030421561389771E-2</v>
      </c>
      <c r="AK42" s="80">
        <v>4.3512435033292896</v>
      </c>
      <c r="AO42" s="80" t="s">
        <v>137</v>
      </c>
      <c r="AP42" s="80">
        <v>2.9791820877942641</v>
      </c>
      <c r="AQ42" s="80">
        <v>1</v>
      </c>
      <c r="AR42" s="80">
        <v>2.9791820877942641</v>
      </c>
      <c r="AS42" s="80">
        <v>10.28640620092183</v>
      </c>
      <c r="AT42" s="80">
        <v>4.4224873751709465E-3</v>
      </c>
      <c r="AU42" s="80">
        <v>4.3512435033292896</v>
      </c>
      <c r="AY42" s="72" t="s">
        <v>137</v>
      </c>
      <c r="AZ42" s="72">
        <v>14.22341184972271</v>
      </c>
      <c r="BA42" s="72">
        <v>1</v>
      </c>
      <c r="BB42" s="72">
        <v>14.22341184972271</v>
      </c>
      <c r="BC42" s="72">
        <v>30.861693857264601</v>
      </c>
      <c r="BD42" s="72">
        <v>1.944654771628362E-5</v>
      </c>
      <c r="BE42" s="72">
        <v>4.3512435033292896</v>
      </c>
      <c r="BI42" s="72" t="s">
        <v>137</v>
      </c>
      <c r="BJ42" s="72">
        <v>23.898427915841257</v>
      </c>
      <c r="BK42" s="72">
        <v>1</v>
      </c>
      <c r="BL42" s="72">
        <v>23.898427915841257</v>
      </c>
      <c r="BM42" s="72">
        <v>58.903642060343024</v>
      </c>
      <c r="BN42" s="72">
        <v>2.1994901889980947E-7</v>
      </c>
      <c r="BO42" s="72">
        <v>4.3512435033292896</v>
      </c>
      <c r="BS42" s="72" t="s">
        <v>137</v>
      </c>
      <c r="BT42" s="72">
        <v>34.090969171365323</v>
      </c>
      <c r="BU42" s="72">
        <v>1</v>
      </c>
      <c r="BV42" s="72">
        <v>34.090969171365323</v>
      </c>
      <c r="BW42" s="72">
        <v>153.16967380195757</v>
      </c>
      <c r="BX42" s="72">
        <v>7.8647645084945593E-11</v>
      </c>
      <c r="BY42" s="72">
        <v>4.3512435033292896</v>
      </c>
      <c r="CC42" s="72" t="s">
        <v>137</v>
      </c>
      <c r="CD42" s="72">
        <v>42.253935024312653</v>
      </c>
      <c r="CE42" s="72">
        <v>1</v>
      </c>
      <c r="CF42" s="72">
        <v>42.253935024312653</v>
      </c>
      <c r="CG42" s="72">
        <v>290.91349523622409</v>
      </c>
      <c r="CH42" s="72">
        <v>2.2028908997537109E-13</v>
      </c>
      <c r="CI42" s="72">
        <v>4.3512435033292896</v>
      </c>
      <c r="CM42" s="72" t="s">
        <v>137</v>
      </c>
      <c r="CN42" s="72">
        <v>49.13315855190892</v>
      </c>
      <c r="CO42" s="72">
        <v>1</v>
      </c>
      <c r="CP42" s="72">
        <v>49.13315855190892</v>
      </c>
      <c r="CQ42" s="72">
        <v>358.51201422472263</v>
      </c>
      <c r="CR42" s="72">
        <v>3.0633374976252273E-14</v>
      </c>
      <c r="CS42" s="72">
        <v>4.3512435033292896</v>
      </c>
      <c r="CW42" s="72" t="s">
        <v>137</v>
      </c>
      <c r="CX42" s="72">
        <v>50.795549280613649</v>
      </c>
      <c r="CY42" s="72">
        <v>1</v>
      </c>
      <c r="CZ42" s="72">
        <v>50.795549280613649</v>
      </c>
      <c r="DA42" s="72">
        <v>430.45920435129659</v>
      </c>
      <c r="DB42" s="72">
        <v>5.3541779878292293E-15</v>
      </c>
      <c r="DC42" s="72">
        <v>4.3512435033292896</v>
      </c>
      <c r="DG42" s="72" t="s">
        <v>137</v>
      </c>
      <c r="DH42" s="72">
        <v>57.422014721806647</v>
      </c>
      <c r="DI42" s="72">
        <v>1</v>
      </c>
      <c r="DJ42" s="72">
        <v>57.422014721806647</v>
      </c>
      <c r="DK42" s="72">
        <v>449.10959282190123</v>
      </c>
      <c r="DL42" s="72">
        <v>3.5656713817173012E-15</v>
      </c>
      <c r="DM42" s="72">
        <v>4.3512435033292896</v>
      </c>
      <c r="DQ42" s="72" t="s">
        <v>137</v>
      </c>
      <c r="DR42" s="72">
        <v>44.654041180589758</v>
      </c>
      <c r="DS42" s="72">
        <v>1</v>
      </c>
      <c r="DT42" s="72">
        <v>44.654041180589758</v>
      </c>
      <c r="DU42" s="72">
        <v>382.85737743767407</v>
      </c>
      <c r="DV42" s="72">
        <v>1.6398977192728778E-14</v>
      </c>
      <c r="DW42" s="72">
        <v>4.3512435033292896</v>
      </c>
      <c r="EA42" s="72" t="s">
        <v>137</v>
      </c>
      <c r="EB42" s="72">
        <v>50.60783570180314</v>
      </c>
      <c r="EC42" s="72">
        <v>1</v>
      </c>
      <c r="ED42" s="72">
        <v>50.60783570180314</v>
      </c>
      <c r="EE42" s="72">
        <v>665.07984828812994</v>
      </c>
      <c r="EF42" s="72">
        <v>8.0302404660970291E-17</v>
      </c>
      <c r="EG42" s="72">
        <v>4.3512435033292896</v>
      </c>
      <c r="EK42" s="72" t="s">
        <v>137</v>
      </c>
      <c r="EL42" s="72">
        <v>51.326640115510592</v>
      </c>
      <c r="EM42" s="72">
        <v>1</v>
      </c>
      <c r="EN42" s="72">
        <v>51.326640115510592</v>
      </c>
      <c r="EO42" s="72">
        <v>981.72589375452128</v>
      </c>
      <c r="EP42" s="72">
        <v>1.7897303108565221E-18</v>
      </c>
      <c r="EQ42" s="72">
        <v>4.3512435033292896</v>
      </c>
      <c r="EU42" s="72" t="s">
        <v>137</v>
      </c>
      <c r="EV42" s="72">
        <v>55.500141033781787</v>
      </c>
      <c r="EW42" s="72">
        <v>1</v>
      </c>
      <c r="EX42" s="72">
        <v>55.500141033781787</v>
      </c>
      <c r="EY42" s="72">
        <v>899.99180909383438</v>
      </c>
      <c r="EZ42" s="72">
        <v>4.195599226518936E-18</v>
      </c>
      <c r="FA42" s="72">
        <v>4.3512435033292896</v>
      </c>
      <c r="FE42" s="72" t="s">
        <v>137</v>
      </c>
      <c r="FF42" s="72">
        <v>55.442028356734916</v>
      </c>
      <c r="FG42" s="72">
        <v>1</v>
      </c>
      <c r="FH42" s="72">
        <v>55.442028356734916</v>
      </c>
      <c r="FI42" s="72">
        <v>739.73754702286806</v>
      </c>
      <c r="FJ42" s="72">
        <v>2.8505154796880203E-17</v>
      </c>
      <c r="FK42" s="72">
        <v>4.3512435033292896</v>
      </c>
      <c r="FO42" s="72" t="s">
        <v>137</v>
      </c>
      <c r="FP42" s="72">
        <v>59.804594775338558</v>
      </c>
      <c r="FQ42" s="72">
        <v>1</v>
      </c>
      <c r="FR42" s="72">
        <v>59.804594775338558</v>
      </c>
      <c r="FS42" s="72">
        <v>799.13752609704989</v>
      </c>
      <c r="FT42" s="72">
        <v>1.3415449571729822E-17</v>
      </c>
      <c r="FU42" s="72">
        <v>4.3512435033292896</v>
      </c>
      <c r="FY42" s="72" t="s">
        <v>137</v>
      </c>
      <c r="FZ42" s="72">
        <v>51.785535175641563</v>
      </c>
      <c r="GA42" s="72">
        <v>1</v>
      </c>
      <c r="GB42" s="72">
        <v>51.785535175641563</v>
      </c>
      <c r="GC42" s="72">
        <v>674.45804097507198</v>
      </c>
      <c r="GD42" s="72">
        <v>7.008101932056491E-17</v>
      </c>
      <c r="GE42" s="72">
        <v>4.3512435033292896</v>
      </c>
      <c r="GI42" s="72" t="s">
        <v>137</v>
      </c>
      <c r="GJ42" s="72">
        <v>56.793530812290619</v>
      </c>
      <c r="GK42" s="72">
        <v>1</v>
      </c>
      <c r="GL42" s="72">
        <v>56.793530812290619</v>
      </c>
      <c r="GM42" s="72">
        <v>904.60866068524842</v>
      </c>
      <c r="GN42" s="72">
        <v>3.9905445889693194E-18</v>
      </c>
      <c r="GO42" s="72">
        <v>4.3512435033292896</v>
      </c>
      <c r="GS42" s="72" t="s">
        <v>137</v>
      </c>
      <c r="GT42" s="72">
        <v>57.064674320917007</v>
      </c>
      <c r="GU42" s="72">
        <v>1</v>
      </c>
      <c r="GV42" s="72">
        <v>57.064674320917007</v>
      </c>
      <c r="GW42" s="72">
        <v>1047.8521841439192</v>
      </c>
      <c r="GX42" s="72">
        <v>9.438798176109096E-19</v>
      </c>
      <c r="GY42" s="72">
        <v>4.3512435033292896</v>
      </c>
      <c r="HC42" s="72" t="s">
        <v>137</v>
      </c>
      <c r="HD42" s="72">
        <v>59.59254906121992</v>
      </c>
      <c r="HE42" s="72">
        <v>1</v>
      </c>
      <c r="HF42" s="72">
        <v>59.59254906121992</v>
      </c>
      <c r="HG42" s="72">
        <v>1023.4849969234582</v>
      </c>
      <c r="HH42" s="72">
        <v>1.1891972079235727E-18</v>
      </c>
      <c r="HI42" s="72">
        <v>4.3512435033292896</v>
      </c>
      <c r="HM42" s="72" t="s">
        <v>137</v>
      </c>
      <c r="HN42" s="72">
        <v>58.587583908143998</v>
      </c>
      <c r="HO42" s="72">
        <v>1</v>
      </c>
      <c r="HP42" s="72">
        <v>58.587583908143998</v>
      </c>
      <c r="HQ42" s="72">
        <v>992.46819072763265</v>
      </c>
      <c r="HR42" s="72">
        <v>1.6084965039210427E-18</v>
      </c>
      <c r="HS42" s="72">
        <v>4.3512435033292896</v>
      </c>
    </row>
    <row r="43" spans="1:227" x14ac:dyDescent="0.25">
      <c r="A43" s="72"/>
      <c r="B43" s="72"/>
      <c r="C43" s="72"/>
      <c r="D43" s="72"/>
      <c r="K43" s="72" t="s">
        <v>138</v>
      </c>
      <c r="L43" s="72">
        <v>0.23916043704086754</v>
      </c>
      <c r="M43" s="72">
        <v>1</v>
      </c>
      <c r="N43" s="72">
        <v>0.23916043704086754</v>
      </c>
      <c r="O43" s="72">
        <v>0.43979848662226989</v>
      </c>
      <c r="P43" s="72">
        <v>0.51479138135615465</v>
      </c>
      <c r="Q43" s="72">
        <v>4.3512435033292896</v>
      </c>
      <c r="U43" s="72" t="s">
        <v>138</v>
      </c>
      <c r="V43" s="72">
        <v>7.1001990742839638E-2</v>
      </c>
      <c r="W43" s="72">
        <v>1</v>
      </c>
      <c r="X43" s="72">
        <v>7.1001990742839638E-2</v>
      </c>
      <c r="Y43" s="72">
        <v>0.14786258268815955</v>
      </c>
      <c r="Z43" s="72">
        <v>0.70464464715571684</v>
      </c>
      <c r="AA43" s="72">
        <v>4.3512435033292896</v>
      </c>
      <c r="AE43" s="72" t="s">
        <v>138</v>
      </c>
      <c r="AF43" s="72">
        <v>5.3161352634448988E-2</v>
      </c>
      <c r="AG43" s="72">
        <v>1</v>
      </c>
      <c r="AH43" s="72">
        <v>5.3161352634448988E-2</v>
      </c>
      <c r="AI43" s="72">
        <v>0.13184087828537525</v>
      </c>
      <c r="AJ43" s="72">
        <v>0.72034030841978036</v>
      </c>
      <c r="AK43" s="72">
        <v>4.3512435033292896</v>
      </c>
      <c r="AO43" s="72" t="s">
        <v>138</v>
      </c>
      <c r="AP43" s="72">
        <v>0.12815657592108742</v>
      </c>
      <c r="AQ43" s="72">
        <v>1</v>
      </c>
      <c r="AR43" s="72">
        <v>0.12815657592108742</v>
      </c>
      <c r="AS43" s="72">
        <v>0.4424941337572314</v>
      </c>
      <c r="AT43" s="72">
        <v>0.51351973626973457</v>
      </c>
      <c r="AU43" s="72">
        <v>4.3512435033292896</v>
      </c>
      <c r="AY43" s="72" t="s">
        <v>138</v>
      </c>
      <c r="AZ43" s="72">
        <v>7.4595403267364802E-2</v>
      </c>
      <c r="BA43" s="72">
        <v>1</v>
      </c>
      <c r="BB43" s="72">
        <v>7.4595403267364802E-2</v>
      </c>
      <c r="BC43" s="72">
        <v>0.16185571528968198</v>
      </c>
      <c r="BD43" s="72">
        <v>0.69172110901611794</v>
      </c>
      <c r="BE43" s="72">
        <v>4.3512435033292896</v>
      </c>
      <c r="BI43" s="72" t="s">
        <v>138</v>
      </c>
      <c r="BJ43" s="72">
        <v>7.2357860517467287E-2</v>
      </c>
      <c r="BK43" s="72">
        <v>1</v>
      </c>
      <c r="BL43" s="72">
        <v>7.2357860517467287E-2</v>
      </c>
      <c r="BM43" s="72">
        <v>0.17834401204892339</v>
      </c>
      <c r="BN43" s="72">
        <v>0.67730553117318582</v>
      </c>
      <c r="BO43" s="72">
        <v>4.3512435033292896</v>
      </c>
      <c r="BS43" s="72" t="s">
        <v>138</v>
      </c>
      <c r="BT43" s="72">
        <v>3.9297518871963533E-2</v>
      </c>
      <c r="BU43" s="72">
        <v>1</v>
      </c>
      <c r="BV43" s="72">
        <v>3.9297518871963533E-2</v>
      </c>
      <c r="BW43" s="72">
        <v>0.17656254114068243</v>
      </c>
      <c r="BX43" s="72">
        <v>0.6788241199735594</v>
      </c>
      <c r="BY43" s="72">
        <v>4.3512435033292896</v>
      </c>
      <c r="CC43" s="72" t="s">
        <v>138</v>
      </c>
      <c r="CD43" s="72">
        <v>5.8455345763946731E-2</v>
      </c>
      <c r="CE43" s="72">
        <v>1</v>
      </c>
      <c r="CF43" s="72">
        <v>5.8455345763946731E-2</v>
      </c>
      <c r="CG43" s="72">
        <v>0.40245834953944337</v>
      </c>
      <c r="CH43" s="72">
        <v>0.53301249423728048</v>
      </c>
      <c r="CI43" s="72">
        <v>4.3512435033292896</v>
      </c>
      <c r="CM43" s="72" t="s">
        <v>138</v>
      </c>
      <c r="CN43" s="72">
        <v>6.2183401364670488E-2</v>
      </c>
      <c r="CO43" s="72">
        <v>1</v>
      </c>
      <c r="CP43" s="72">
        <v>6.2183401364670488E-2</v>
      </c>
      <c r="CQ43" s="72">
        <v>0.45373627773267255</v>
      </c>
      <c r="CR43" s="72">
        <v>0.50827642976573673</v>
      </c>
      <c r="CS43" s="72">
        <v>4.3512435033292896</v>
      </c>
      <c r="CW43" s="72" t="s">
        <v>138</v>
      </c>
      <c r="CX43" s="72">
        <v>2.7778549435941269E-2</v>
      </c>
      <c r="CY43" s="72">
        <v>1</v>
      </c>
      <c r="CZ43" s="72">
        <v>2.7778549435941269E-2</v>
      </c>
      <c r="DA43" s="72">
        <v>0.23540511831401895</v>
      </c>
      <c r="DB43" s="72">
        <v>0.63281677088646759</v>
      </c>
      <c r="DC43" s="72">
        <v>4.3512435033292896</v>
      </c>
      <c r="DG43" s="72" t="s">
        <v>138</v>
      </c>
      <c r="DH43" s="72">
        <v>1.0251331233439132E-2</v>
      </c>
      <c r="DI43" s="72">
        <v>1</v>
      </c>
      <c r="DJ43" s="72">
        <v>1.0251331233439132E-2</v>
      </c>
      <c r="DK43" s="72">
        <v>8.0177806690294992E-2</v>
      </c>
      <c r="DL43" s="72">
        <v>0.77996671035967813</v>
      </c>
      <c r="DM43" s="72">
        <v>4.3512435033292896</v>
      </c>
      <c r="DQ43" s="72" t="s">
        <v>138</v>
      </c>
      <c r="DR43" s="72">
        <v>3.8688125882169189E-3</v>
      </c>
      <c r="DS43" s="72">
        <v>1</v>
      </c>
      <c r="DT43" s="72">
        <v>3.8688125882169189E-3</v>
      </c>
      <c r="DU43" s="72">
        <v>3.31706470940068E-2</v>
      </c>
      <c r="DV43" s="72">
        <v>0.85731553874456567</v>
      </c>
      <c r="DW43" s="72">
        <v>4.3512435033292896</v>
      </c>
      <c r="EA43" s="72" t="s">
        <v>138</v>
      </c>
      <c r="EB43" s="72">
        <v>1.201003761126529E-4</v>
      </c>
      <c r="EC43" s="72">
        <v>1</v>
      </c>
      <c r="ED43" s="72">
        <v>1.201003761126529E-4</v>
      </c>
      <c r="EE43" s="72">
        <v>1.5783393780166056E-3</v>
      </c>
      <c r="EF43" s="72">
        <v>0.96870363548223148</v>
      </c>
      <c r="EG43" s="72">
        <v>4.3512435033292896</v>
      </c>
      <c r="EK43" s="72" t="s">
        <v>138</v>
      </c>
      <c r="EL43" s="72">
        <v>8.3617500505155373E-3</v>
      </c>
      <c r="EM43" s="72">
        <v>1</v>
      </c>
      <c r="EN43" s="72">
        <v>8.3617500505155373E-3</v>
      </c>
      <c r="EO43" s="72">
        <v>0.1599353965741776</v>
      </c>
      <c r="EP43" s="72">
        <v>0.69345510843029079</v>
      </c>
      <c r="EQ43" s="72">
        <v>4.3512435033292896</v>
      </c>
      <c r="EU43" s="72" t="s">
        <v>138</v>
      </c>
      <c r="EV43" s="72">
        <v>2.2002188608847284E-3</v>
      </c>
      <c r="EW43" s="72">
        <v>1</v>
      </c>
      <c r="EX43" s="72">
        <v>2.2002188608847284E-3</v>
      </c>
      <c r="EY43" s="72">
        <v>3.5678809389055939E-2</v>
      </c>
      <c r="EZ43" s="72">
        <v>0.85208392569611779</v>
      </c>
      <c r="FA43" s="72">
        <v>4.3512435033292896</v>
      </c>
      <c r="FE43" s="72" t="s">
        <v>138</v>
      </c>
      <c r="FF43" s="72">
        <v>9.1079434683116745E-5</v>
      </c>
      <c r="FG43" s="72">
        <v>1</v>
      </c>
      <c r="FH43" s="72">
        <v>9.1079434683116745E-5</v>
      </c>
      <c r="FI43" s="72">
        <v>1.2152311088476587E-3</v>
      </c>
      <c r="FJ43" s="72">
        <v>0.97253682621698101</v>
      </c>
      <c r="FK43" s="72">
        <v>4.3512435033292896</v>
      </c>
      <c r="FO43" s="72" t="s">
        <v>138</v>
      </c>
      <c r="FP43" s="72">
        <v>3.0112140309221935E-3</v>
      </c>
      <c r="FQ43" s="72">
        <v>1</v>
      </c>
      <c r="FR43" s="72">
        <v>3.0112140309221935E-3</v>
      </c>
      <c r="FS43" s="72">
        <v>4.0237278427513005E-2</v>
      </c>
      <c r="FT43" s="72">
        <v>0.84304315116793993</v>
      </c>
      <c r="FU43" s="72">
        <v>4.3512435033292896</v>
      </c>
      <c r="FY43" s="72" t="s">
        <v>138</v>
      </c>
      <c r="FZ43" s="72">
        <v>1.590694903120804E-3</v>
      </c>
      <c r="GA43" s="72">
        <v>1</v>
      </c>
      <c r="GB43" s="72">
        <v>1.590694903120804E-3</v>
      </c>
      <c r="GC43" s="72">
        <v>2.0717309660102354E-2</v>
      </c>
      <c r="GD43" s="72">
        <v>0.88699216989944585</v>
      </c>
      <c r="GE43" s="72">
        <v>4.3512435033292896</v>
      </c>
      <c r="GI43" s="72" t="s">
        <v>138</v>
      </c>
      <c r="GJ43" s="72">
        <v>3.1211624179412478E-3</v>
      </c>
      <c r="GK43" s="72">
        <v>1</v>
      </c>
      <c r="GL43" s="72">
        <v>3.1211624179412478E-3</v>
      </c>
      <c r="GM43" s="72">
        <v>4.9713946540966752E-2</v>
      </c>
      <c r="GN43" s="72">
        <v>0.82582318973374669</v>
      </c>
      <c r="GO43" s="72">
        <v>4.3512435033292896</v>
      </c>
      <c r="GS43" s="72" t="s">
        <v>138</v>
      </c>
      <c r="GT43" s="72">
        <v>4.4666400505644077E-3</v>
      </c>
      <c r="GU43" s="72">
        <v>1</v>
      </c>
      <c r="GV43" s="72">
        <v>4.4666400505644077E-3</v>
      </c>
      <c r="GW43" s="72">
        <v>8.2018842453167762E-2</v>
      </c>
      <c r="GX43" s="72">
        <v>0.77752556337767575</v>
      </c>
      <c r="GY43" s="72">
        <v>4.3512435033292896</v>
      </c>
      <c r="HC43" s="72" t="s">
        <v>138</v>
      </c>
      <c r="HD43" s="72">
        <v>5.2223992287698806E-3</v>
      </c>
      <c r="HE43" s="72">
        <v>1</v>
      </c>
      <c r="HF43" s="72">
        <v>5.2223992287698806E-3</v>
      </c>
      <c r="HG43" s="72">
        <v>8.9693214047608549E-2</v>
      </c>
      <c r="HH43" s="72">
        <v>0.76765770916787279</v>
      </c>
      <c r="HI43" s="72">
        <v>4.3512435033292896</v>
      </c>
      <c r="HM43" s="72" t="s">
        <v>138</v>
      </c>
      <c r="HN43" s="72">
        <v>7.3187356627395506E-3</v>
      </c>
      <c r="HO43" s="72">
        <v>1</v>
      </c>
      <c r="HP43" s="72">
        <v>7.3187356627395506E-3</v>
      </c>
      <c r="HQ43" s="72">
        <v>0.12397869748308978</v>
      </c>
      <c r="HR43" s="72">
        <v>0.7284417034799564</v>
      </c>
      <c r="HS43" s="72">
        <v>4.3512435033292896</v>
      </c>
    </row>
    <row r="44" spans="1:227" ht="15.75" thickBot="1" x14ac:dyDescent="0.3">
      <c r="A44" s="73" t="s">
        <v>123</v>
      </c>
      <c r="B44" s="73"/>
      <c r="C44" s="73"/>
      <c r="D44" s="73"/>
      <c r="K44" s="72" t="s">
        <v>139</v>
      </c>
      <c r="L44" s="72">
        <v>10.875909959475393</v>
      </c>
      <c r="M44" s="72">
        <v>20</v>
      </c>
      <c r="N44" s="72">
        <v>0.54379549797376969</v>
      </c>
      <c r="O44" s="72"/>
      <c r="P44" s="72"/>
      <c r="Q44" s="72"/>
      <c r="U44" s="72" t="s">
        <v>139</v>
      </c>
      <c r="V44" s="72">
        <v>9.6037806796033038</v>
      </c>
      <c r="W44" s="72">
        <v>20</v>
      </c>
      <c r="X44" s="72">
        <v>0.48018903398016521</v>
      </c>
      <c r="Y44" s="72"/>
      <c r="Z44" s="72"/>
      <c r="AA44" s="72"/>
      <c r="AE44" s="72" t="s">
        <v>139</v>
      </c>
      <c r="AF44" s="72">
        <v>8.0644718581711743</v>
      </c>
      <c r="AG44" s="72">
        <v>20</v>
      </c>
      <c r="AH44" s="72">
        <v>0.40322359290855869</v>
      </c>
      <c r="AI44" s="72"/>
      <c r="AJ44" s="72"/>
      <c r="AK44" s="72"/>
      <c r="AO44" s="72" t="s">
        <v>139</v>
      </c>
      <c r="AP44" s="72">
        <v>5.7924644032184549</v>
      </c>
      <c r="AQ44" s="72">
        <v>20</v>
      </c>
      <c r="AR44" s="72">
        <v>0.28962322016092273</v>
      </c>
      <c r="AS44" s="72"/>
      <c r="AT44" s="72"/>
      <c r="AU44" s="72"/>
      <c r="AY44" s="72" t="s">
        <v>139</v>
      </c>
      <c r="AZ44" s="72">
        <v>9.2175185947382019</v>
      </c>
      <c r="BA44" s="72">
        <v>20</v>
      </c>
      <c r="BB44" s="72">
        <v>0.46087592973691011</v>
      </c>
      <c r="BC44" s="72"/>
      <c r="BD44" s="72"/>
      <c r="BE44" s="72"/>
      <c r="BI44" s="72" t="s">
        <v>139</v>
      </c>
      <c r="BJ44" s="72">
        <v>8.1144143485589026</v>
      </c>
      <c r="BK44" s="72">
        <v>20</v>
      </c>
      <c r="BL44" s="72">
        <v>0.40572071742794513</v>
      </c>
      <c r="BM44" s="72"/>
      <c r="BN44" s="72"/>
      <c r="BO44" s="72"/>
      <c r="BS44" s="72" t="s">
        <v>139</v>
      </c>
      <c r="BT44" s="72">
        <v>4.4513993305807542</v>
      </c>
      <c r="BU44" s="72">
        <v>20</v>
      </c>
      <c r="BV44" s="72">
        <v>0.22256996652903771</v>
      </c>
      <c r="BW44" s="72"/>
      <c r="BX44" s="72"/>
      <c r="BY44" s="72"/>
      <c r="CC44" s="72" t="s">
        <v>139</v>
      </c>
      <c r="CD44" s="72">
        <v>2.9049140528872419</v>
      </c>
      <c r="CE44" s="72">
        <v>20</v>
      </c>
      <c r="CF44" s="72">
        <v>0.1452457026443621</v>
      </c>
      <c r="CG44" s="72"/>
      <c r="CH44" s="72"/>
      <c r="CI44" s="72"/>
      <c r="CM44" s="72" t="s">
        <v>139</v>
      </c>
      <c r="CN44" s="72">
        <v>2.7409490673922718</v>
      </c>
      <c r="CO44" s="72">
        <v>20</v>
      </c>
      <c r="CP44" s="72">
        <v>0.1370474533696136</v>
      </c>
      <c r="CQ44" s="72"/>
      <c r="CR44" s="72"/>
      <c r="CS44" s="72"/>
      <c r="CW44" s="72" t="s">
        <v>139</v>
      </c>
      <c r="CX44" s="72">
        <v>2.3600633354867022</v>
      </c>
      <c r="CY44" s="72">
        <v>20</v>
      </c>
      <c r="CZ44" s="72">
        <v>0.11800316677433512</v>
      </c>
      <c r="DA44" s="72"/>
      <c r="DB44" s="72"/>
      <c r="DC44" s="72"/>
      <c r="DG44" s="72" t="s">
        <v>139</v>
      </c>
      <c r="DH44" s="72">
        <v>2.5571493301225434</v>
      </c>
      <c r="DI44" s="72">
        <v>20</v>
      </c>
      <c r="DJ44" s="72">
        <v>0.12785746650612717</v>
      </c>
      <c r="DK44" s="72"/>
      <c r="DL44" s="72"/>
      <c r="DM44" s="72"/>
      <c r="DQ44" s="72" t="s">
        <v>139</v>
      </c>
      <c r="DR44" s="72">
        <v>2.3326723637633995</v>
      </c>
      <c r="DS44" s="72">
        <v>20</v>
      </c>
      <c r="DT44" s="72">
        <v>0.11663361818816997</v>
      </c>
      <c r="DU44" s="72"/>
      <c r="DV44" s="72"/>
      <c r="DW44" s="72"/>
      <c r="EA44" s="72" t="s">
        <v>139</v>
      </c>
      <c r="EB44" s="72">
        <v>1.5218574380824874</v>
      </c>
      <c r="EC44" s="72">
        <v>20</v>
      </c>
      <c r="ED44" s="72">
        <v>7.6092871904124365E-2</v>
      </c>
      <c r="EE44" s="72"/>
      <c r="EF44" s="72"/>
      <c r="EG44" s="72"/>
      <c r="EK44" s="72" t="s">
        <v>139</v>
      </c>
      <c r="EL44" s="72">
        <v>1.04564095623915</v>
      </c>
      <c r="EM44" s="72">
        <v>20</v>
      </c>
      <c r="EN44" s="72">
        <v>5.2282047811957499E-2</v>
      </c>
      <c r="EO44" s="72"/>
      <c r="EP44" s="72"/>
      <c r="EQ44" s="72"/>
      <c r="EU44" s="72" t="s">
        <v>139</v>
      </c>
      <c r="EV44" s="72">
        <v>1.2333476921231683</v>
      </c>
      <c r="EW44" s="72">
        <v>20</v>
      </c>
      <c r="EX44" s="72">
        <v>6.1667384606158414E-2</v>
      </c>
      <c r="EY44" s="72"/>
      <c r="EZ44" s="72"/>
      <c r="FA44" s="72"/>
      <c r="FE44" s="72" t="s">
        <v>139</v>
      </c>
      <c r="FF44" s="72">
        <v>1.4989648309691921</v>
      </c>
      <c r="FG44" s="72">
        <v>20</v>
      </c>
      <c r="FH44" s="72">
        <v>7.494824154845961E-2</v>
      </c>
      <c r="FI44" s="72"/>
      <c r="FJ44" s="72"/>
      <c r="FK44" s="72"/>
      <c r="FO44" s="72" t="s">
        <v>139</v>
      </c>
      <c r="FP44" s="72">
        <v>1.4967284809517429</v>
      </c>
      <c r="FQ44" s="72">
        <v>20</v>
      </c>
      <c r="FR44" s="72">
        <v>7.4836424047587141E-2</v>
      </c>
      <c r="FS44" s="72"/>
      <c r="FT44" s="72"/>
      <c r="FU44" s="72"/>
      <c r="FY44" s="72" t="s">
        <v>139</v>
      </c>
      <c r="FZ44" s="72">
        <v>1.5356191795348633</v>
      </c>
      <c r="GA44" s="72">
        <v>20</v>
      </c>
      <c r="GB44" s="72">
        <v>7.6780958976743169E-2</v>
      </c>
      <c r="GC44" s="72"/>
      <c r="GD44" s="72"/>
      <c r="GE44" s="72"/>
      <c r="GI44" s="72" t="s">
        <v>139</v>
      </c>
      <c r="GJ44" s="72">
        <v>1.2556486197969641</v>
      </c>
      <c r="GK44" s="72">
        <v>20</v>
      </c>
      <c r="GL44" s="72">
        <v>6.2782430989848204E-2</v>
      </c>
      <c r="GM44" s="72"/>
      <c r="GN44" s="72"/>
      <c r="GO44" s="72"/>
      <c r="GS44" s="72" t="s">
        <v>139</v>
      </c>
      <c r="GT44" s="72">
        <v>1.0891741255955498</v>
      </c>
      <c r="GU44" s="72">
        <v>20</v>
      </c>
      <c r="GV44" s="72">
        <v>5.4458706279777488E-2</v>
      </c>
      <c r="GW44" s="72"/>
      <c r="GX44" s="72"/>
      <c r="GY44" s="72"/>
      <c r="HC44" s="72" t="s">
        <v>139</v>
      </c>
      <c r="HD44" s="72">
        <v>1.1645026402996033</v>
      </c>
      <c r="HE44" s="72">
        <v>20</v>
      </c>
      <c r="HF44" s="72">
        <v>5.8225132014980162E-2</v>
      </c>
      <c r="HG44" s="72"/>
      <c r="HH44" s="72"/>
      <c r="HI44" s="72"/>
      <c r="HM44" s="72" t="s">
        <v>139</v>
      </c>
      <c r="HN44" s="72">
        <v>1.180644064072023</v>
      </c>
      <c r="HO44" s="72">
        <v>20</v>
      </c>
      <c r="HP44" s="72">
        <v>5.9032203203601155E-2</v>
      </c>
      <c r="HQ44" s="72"/>
      <c r="HR44" s="72"/>
      <c r="HS44" s="72"/>
    </row>
    <row r="45" spans="1:227" x14ac:dyDescent="0.25">
      <c r="A45" s="72" t="s">
        <v>124</v>
      </c>
      <c r="B45" s="72">
        <v>24</v>
      </c>
      <c r="C45" s="72">
        <v>24</v>
      </c>
      <c r="D45" s="72"/>
      <c r="K45" s="72"/>
      <c r="L45" s="72"/>
      <c r="M45" s="72"/>
      <c r="N45" s="72"/>
      <c r="O45" s="72"/>
      <c r="P45" s="72"/>
      <c r="Q45" s="72"/>
      <c r="U45" s="72"/>
      <c r="V45" s="72"/>
      <c r="W45" s="72"/>
      <c r="X45" s="72"/>
      <c r="Y45" s="72"/>
      <c r="Z45" s="72"/>
      <c r="AA45" s="72"/>
      <c r="AE45" s="72"/>
      <c r="AF45" s="72"/>
      <c r="AG45" s="72"/>
      <c r="AH45" s="72"/>
      <c r="AI45" s="72"/>
      <c r="AJ45" s="72"/>
      <c r="AK45" s="72"/>
      <c r="AO45" s="72"/>
      <c r="AP45" s="72"/>
      <c r="AQ45" s="72"/>
      <c r="AR45" s="72"/>
      <c r="AS45" s="72"/>
      <c r="AT45" s="72"/>
      <c r="AU45" s="72"/>
      <c r="AY45" s="72"/>
      <c r="AZ45" s="72"/>
      <c r="BA45" s="72"/>
      <c r="BB45" s="72"/>
      <c r="BC45" s="72"/>
      <c r="BD45" s="72"/>
      <c r="BE45" s="72"/>
      <c r="BI45" s="72"/>
      <c r="BJ45" s="72"/>
      <c r="BK45" s="72"/>
      <c r="BL45" s="72"/>
      <c r="BM45" s="72"/>
      <c r="BN45" s="72"/>
      <c r="BO45" s="72"/>
      <c r="BS45" s="72"/>
      <c r="BT45" s="72"/>
      <c r="BU45" s="72"/>
      <c r="BV45" s="72"/>
      <c r="BW45" s="72"/>
      <c r="BX45" s="72"/>
      <c r="BY45" s="72"/>
      <c r="CC45" s="72"/>
      <c r="CD45" s="72"/>
      <c r="CE45" s="72"/>
      <c r="CF45" s="72"/>
      <c r="CG45" s="72"/>
      <c r="CH45" s="72"/>
      <c r="CI45" s="72"/>
      <c r="CM45" s="72"/>
      <c r="CN45" s="72"/>
      <c r="CO45" s="72"/>
      <c r="CP45" s="72"/>
      <c r="CQ45" s="72"/>
      <c r="CR45" s="72"/>
      <c r="CS45" s="72"/>
      <c r="CW45" s="72"/>
      <c r="CX45" s="72"/>
      <c r="CY45" s="72"/>
      <c r="CZ45" s="72"/>
      <c r="DA45" s="72"/>
      <c r="DB45" s="72"/>
      <c r="DC45" s="72"/>
      <c r="DG45" s="72"/>
      <c r="DH45" s="72"/>
      <c r="DI45" s="72"/>
      <c r="DJ45" s="72"/>
      <c r="DK45" s="72"/>
      <c r="DL45" s="72"/>
      <c r="DM45" s="72"/>
      <c r="DQ45" s="72"/>
      <c r="DR45" s="72"/>
      <c r="DS45" s="72"/>
      <c r="DT45" s="72"/>
      <c r="DU45" s="72"/>
      <c r="DV45" s="72"/>
      <c r="DW45" s="72"/>
      <c r="EA45" s="72"/>
      <c r="EB45" s="72"/>
      <c r="EC45" s="72"/>
      <c r="ED45" s="72"/>
      <c r="EE45" s="72"/>
      <c r="EF45" s="72"/>
      <c r="EG45" s="72"/>
      <c r="EK45" s="72"/>
      <c r="EL45" s="72"/>
      <c r="EM45" s="72"/>
      <c r="EN45" s="72"/>
      <c r="EO45" s="72"/>
      <c r="EP45" s="72"/>
      <c r="EQ45" s="72"/>
      <c r="EU45" s="72"/>
      <c r="EV45" s="72"/>
      <c r="EW45" s="72"/>
      <c r="EX45" s="72"/>
      <c r="EY45" s="72"/>
      <c r="EZ45" s="72"/>
      <c r="FA45" s="72"/>
      <c r="FE45" s="72"/>
      <c r="FF45" s="72"/>
      <c r="FG45" s="72"/>
      <c r="FH45" s="72"/>
      <c r="FI45" s="72"/>
      <c r="FJ45" s="72"/>
      <c r="FK45" s="72"/>
      <c r="FO45" s="72"/>
      <c r="FP45" s="72"/>
      <c r="FQ45" s="72"/>
      <c r="FR45" s="72"/>
      <c r="FS45" s="72"/>
      <c r="FT45" s="72"/>
      <c r="FU45" s="72"/>
      <c r="FY45" s="72"/>
      <c r="FZ45" s="72"/>
      <c r="GA45" s="72"/>
      <c r="GB45" s="72"/>
      <c r="GC45" s="72"/>
      <c r="GD45" s="72"/>
      <c r="GE45" s="72"/>
      <c r="GI45" s="72"/>
      <c r="GJ45" s="72"/>
      <c r="GK45" s="72"/>
      <c r="GL45" s="72"/>
      <c r="GM45" s="72"/>
      <c r="GN45" s="72"/>
      <c r="GO45" s="72"/>
      <c r="GS45" s="72"/>
      <c r="GT45" s="72"/>
      <c r="GU45" s="72"/>
      <c r="GV45" s="72"/>
      <c r="GW45" s="72"/>
      <c r="GX45" s="72"/>
      <c r="GY45" s="72"/>
      <c r="HC45" s="72"/>
      <c r="HD45" s="72"/>
      <c r="HE45" s="72"/>
      <c r="HF45" s="72"/>
      <c r="HG45" s="72"/>
      <c r="HH45" s="72"/>
      <c r="HI45" s="72"/>
      <c r="HM45" s="72"/>
      <c r="HN45" s="72"/>
      <c r="HO45" s="72"/>
      <c r="HP45" s="72"/>
      <c r="HQ45" s="72"/>
      <c r="HR45" s="72"/>
      <c r="HS45" s="72"/>
    </row>
    <row r="46" spans="1:227" ht="15.75" thickBot="1" x14ac:dyDescent="0.3">
      <c r="A46" s="72" t="s">
        <v>125</v>
      </c>
      <c r="B46" s="72">
        <v>-8.8817841970012523E-15</v>
      </c>
      <c r="C46" s="72">
        <v>4.8849813083506888E-14</v>
      </c>
      <c r="D46" s="72"/>
      <c r="K46" s="74" t="s">
        <v>123</v>
      </c>
      <c r="L46" s="74">
        <v>11.449054772358796</v>
      </c>
      <c r="M46" s="74">
        <v>23</v>
      </c>
      <c r="N46" s="74"/>
      <c r="O46" s="74"/>
      <c r="P46" s="74"/>
      <c r="Q46" s="74"/>
      <c r="U46" s="74" t="s">
        <v>123</v>
      </c>
      <c r="V46" s="74">
        <v>10.222858420068814</v>
      </c>
      <c r="W46" s="74">
        <v>23</v>
      </c>
      <c r="X46" s="74"/>
      <c r="Y46" s="74"/>
      <c r="Z46" s="74"/>
      <c r="AA46" s="74"/>
      <c r="AE46" s="74" t="s">
        <v>123</v>
      </c>
      <c r="AF46" s="74">
        <v>10.406813263631879</v>
      </c>
      <c r="AG46" s="74">
        <v>23</v>
      </c>
      <c r="AH46" s="74"/>
      <c r="AI46" s="74"/>
      <c r="AJ46" s="74"/>
      <c r="AK46" s="74"/>
      <c r="AO46" s="74" t="s">
        <v>123</v>
      </c>
      <c r="AP46" s="74">
        <v>8.9023018456851446</v>
      </c>
      <c r="AQ46" s="74">
        <v>23</v>
      </c>
      <c r="AR46" s="74"/>
      <c r="AS46" s="74"/>
      <c r="AT46" s="74"/>
      <c r="AU46" s="74"/>
      <c r="AY46" s="74" t="s">
        <v>123</v>
      </c>
      <c r="AZ46" s="74">
        <v>23.569524005028072</v>
      </c>
      <c r="BA46" s="74">
        <v>23</v>
      </c>
      <c r="BB46" s="74"/>
      <c r="BC46" s="74"/>
      <c r="BD46" s="74"/>
      <c r="BE46" s="74"/>
      <c r="BI46" s="74" t="s">
        <v>123</v>
      </c>
      <c r="BJ46" s="74">
        <v>32.109197234149967</v>
      </c>
      <c r="BK46" s="74">
        <v>23</v>
      </c>
      <c r="BL46" s="74"/>
      <c r="BM46" s="74"/>
      <c r="BN46" s="74"/>
      <c r="BO46" s="74"/>
      <c r="BS46" s="74" t="s">
        <v>123</v>
      </c>
      <c r="BT46" s="74">
        <v>38.59381905453823</v>
      </c>
      <c r="BU46" s="74">
        <v>23</v>
      </c>
      <c r="BV46" s="74"/>
      <c r="BW46" s="74"/>
      <c r="BX46" s="74"/>
      <c r="BY46" s="74"/>
      <c r="CC46" s="74" t="s">
        <v>123</v>
      </c>
      <c r="CD46" s="74">
        <v>45.232788242164162</v>
      </c>
      <c r="CE46" s="74">
        <v>23</v>
      </c>
      <c r="CF46" s="74"/>
      <c r="CG46" s="74"/>
      <c r="CH46" s="74"/>
      <c r="CI46" s="74"/>
      <c r="CM46" s="74" t="s">
        <v>123</v>
      </c>
      <c r="CN46" s="74">
        <v>51.948577920699982</v>
      </c>
      <c r="CO46" s="74">
        <v>23</v>
      </c>
      <c r="CP46" s="74"/>
      <c r="CQ46" s="74"/>
      <c r="CR46" s="74"/>
      <c r="CS46" s="74"/>
      <c r="CW46" s="74" t="s">
        <v>123</v>
      </c>
      <c r="CX46" s="74">
        <v>53.186331606118713</v>
      </c>
      <c r="CY46" s="74">
        <v>23</v>
      </c>
      <c r="CZ46" s="74"/>
      <c r="DA46" s="74"/>
      <c r="DB46" s="74"/>
      <c r="DC46" s="74"/>
      <c r="DG46" s="74" t="s">
        <v>123</v>
      </c>
      <c r="DH46" s="74">
        <v>59.992330066620177</v>
      </c>
      <c r="DI46" s="74">
        <v>23</v>
      </c>
      <c r="DJ46" s="74"/>
      <c r="DK46" s="74"/>
      <c r="DL46" s="74"/>
      <c r="DM46" s="74"/>
      <c r="DQ46" s="74" t="s">
        <v>123</v>
      </c>
      <c r="DR46" s="74">
        <v>46.993106753421635</v>
      </c>
      <c r="DS46" s="74">
        <v>23</v>
      </c>
      <c r="DT46" s="74"/>
      <c r="DU46" s="74"/>
      <c r="DV46" s="74"/>
      <c r="DW46" s="74"/>
      <c r="EA46" s="74" t="s">
        <v>123</v>
      </c>
      <c r="EB46" s="74">
        <v>52.130432715872814</v>
      </c>
      <c r="EC46" s="74">
        <v>23</v>
      </c>
      <c r="ED46" s="74"/>
      <c r="EE46" s="74"/>
      <c r="EF46" s="74"/>
      <c r="EG46" s="74"/>
      <c r="EK46" s="74" t="s">
        <v>123</v>
      </c>
      <c r="EL46" s="74">
        <v>52.388643424713074</v>
      </c>
      <c r="EM46" s="74">
        <v>23</v>
      </c>
      <c r="EN46" s="74"/>
      <c r="EO46" s="74"/>
      <c r="EP46" s="74"/>
      <c r="EQ46" s="74"/>
      <c r="EU46" s="74" t="s">
        <v>123</v>
      </c>
      <c r="EV46" s="74">
        <v>56.740422398720519</v>
      </c>
      <c r="EW46" s="74">
        <v>23</v>
      </c>
      <c r="EX46" s="74"/>
      <c r="EY46" s="74"/>
      <c r="EZ46" s="74"/>
      <c r="FA46" s="74"/>
      <c r="FE46" s="74" t="s">
        <v>123</v>
      </c>
      <c r="FF46" s="74">
        <v>56.950284211936811</v>
      </c>
      <c r="FG46" s="74">
        <v>23</v>
      </c>
      <c r="FH46" s="74"/>
      <c r="FI46" s="74"/>
      <c r="FJ46" s="74"/>
      <c r="FK46" s="74"/>
      <c r="FO46" s="74" t="s">
        <v>123</v>
      </c>
      <c r="FP46" s="74">
        <v>61.313681562490856</v>
      </c>
      <c r="FQ46" s="74">
        <v>23</v>
      </c>
      <c r="FR46" s="74"/>
      <c r="FS46" s="74"/>
      <c r="FT46" s="74"/>
      <c r="FU46" s="74"/>
      <c r="FY46" s="74" t="s">
        <v>123</v>
      </c>
      <c r="FZ46" s="74">
        <v>53.34217087395983</v>
      </c>
      <c r="GA46" s="74">
        <v>23</v>
      </c>
      <c r="GB46" s="74"/>
      <c r="GC46" s="74"/>
      <c r="GD46" s="74"/>
      <c r="GE46" s="74"/>
      <c r="GI46" s="74" t="s">
        <v>123</v>
      </c>
      <c r="GJ46" s="74">
        <v>58.068996119165988</v>
      </c>
      <c r="GK46" s="74">
        <v>23</v>
      </c>
      <c r="GL46" s="74"/>
      <c r="GM46" s="74"/>
      <c r="GN46" s="74"/>
      <c r="GO46" s="74"/>
      <c r="GS46" s="74" t="s">
        <v>123</v>
      </c>
      <c r="GT46" s="74">
        <v>58.16885194685964</v>
      </c>
      <c r="GU46" s="74">
        <v>23</v>
      </c>
      <c r="GV46" s="74"/>
      <c r="GW46" s="74"/>
      <c r="GX46" s="74"/>
      <c r="GY46" s="74"/>
      <c r="HC46" s="74" t="s">
        <v>123</v>
      </c>
      <c r="HD46" s="74">
        <v>60.772700150651517</v>
      </c>
      <c r="HE46" s="74">
        <v>23</v>
      </c>
      <c r="HF46" s="74"/>
      <c r="HG46" s="74"/>
      <c r="HH46" s="74"/>
      <c r="HI46" s="74"/>
      <c r="HM46" s="74" t="s">
        <v>123</v>
      </c>
      <c r="HN46" s="74">
        <v>59.780121052990523</v>
      </c>
      <c r="HO46" s="74">
        <v>23</v>
      </c>
      <c r="HP46" s="74"/>
      <c r="HQ46" s="74"/>
      <c r="HR46" s="74"/>
      <c r="HS46" s="74"/>
    </row>
    <row r="47" spans="1:227" x14ac:dyDescent="0.25">
      <c r="A47" s="72" t="s">
        <v>126</v>
      </c>
      <c r="B47" s="72">
        <v>-4.2558549277297669E-16</v>
      </c>
      <c r="C47" s="72">
        <v>2.0539125955565396E-15</v>
      </c>
      <c r="D47" s="72"/>
    </row>
    <row r="48" spans="1:227" x14ac:dyDescent="0.25">
      <c r="A48" s="72" t="s">
        <v>127</v>
      </c>
      <c r="B48" s="72">
        <v>1</v>
      </c>
      <c r="C48" s="72">
        <v>0.99999999999996303</v>
      </c>
      <c r="D48" s="72"/>
    </row>
    <row r="49" spans="1:219" x14ac:dyDescent="0.25">
      <c r="A49" s="72"/>
      <c r="B49" s="72"/>
      <c r="C49" s="72"/>
      <c r="D49" s="72"/>
    </row>
    <row r="51" spans="1:219" ht="15.75" thickBot="1" x14ac:dyDescent="0.3">
      <c r="A51" t="s">
        <v>128</v>
      </c>
    </row>
    <row r="52" spans="1:219" x14ac:dyDescent="0.25">
      <c r="A52" s="75" t="s">
        <v>129</v>
      </c>
      <c r="B52" s="75" t="s">
        <v>130</v>
      </c>
      <c r="C52" s="75" t="s">
        <v>131</v>
      </c>
      <c r="D52" s="75" t="s">
        <v>132</v>
      </c>
      <c r="E52" s="75" t="s">
        <v>133</v>
      </c>
      <c r="F52" s="75" t="s">
        <v>134</v>
      </c>
      <c r="G52" s="75" t="s">
        <v>135</v>
      </c>
    </row>
    <row r="53" spans="1:219" x14ac:dyDescent="0.25">
      <c r="A53" s="80" t="s">
        <v>136</v>
      </c>
      <c r="B53" s="80">
        <v>11.258736001604419</v>
      </c>
      <c r="C53" s="80">
        <v>1</v>
      </c>
      <c r="D53" s="80">
        <v>11.258736001604419</v>
      </c>
      <c r="E53" s="80">
        <v>15.352372094734692</v>
      </c>
      <c r="F53" s="80">
        <v>3.0748418019408845E-4</v>
      </c>
      <c r="G53" s="80">
        <v>4.06170646011934</v>
      </c>
    </row>
    <row r="54" spans="1:219" x14ac:dyDescent="0.25">
      <c r="A54" s="72" t="s">
        <v>137</v>
      </c>
      <c r="B54" s="72">
        <v>0</v>
      </c>
      <c r="C54" s="72">
        <v>1</v>
      </c>
      <c r="D54" s="72">
        <v>0</v>
      </c>
      <c r="E54" s="72">
        <v>0</v>
      </c>
      <c r="F54" s="72">
        <v>1</v>
      </c>
      <c r="G54" s="72">
        <v>4.06170646011934</v>
      </c>
    </row>
    <row r="55" spans="1:219" x14ac:dyDescent="0.25">
      <c r="A55" s="72" t="s">
        <v>138</v>
      </c>
      <c r="B55" s="72">
        <v>2.473652126188135</v>
      </c>
      <c r="C55" s="72">
        <v>1</v>
      </c>
      <c r="D55" s="72">
        <v>2.473652126188135</v>
      </c>
      <c r="E55" s="72">
        <v>3.3730631812274541</v>
      </c>
      <c r="F55" s="72">
        <v>7.3031772973344289E-2</v>
      </c>
      <c r="G55" s="72">
        <v>4.06170646011934</v>
      </c>
    </row>
    <row r="56" spans="1:219" x14ac:dyDescent="0.25">
      <c r="A56" s="72" t="s">
        <v>139</v>
      </c>
      <c r="B56" s="72">
        <v>32.267611872206594</v>
      </c>
      <c r="C56" s="72">
        <v>44</v>
      </c>
      <c r="D56" s="72">
        <v>0.73335481527742263</v>
      </c>
      <c r="E56" s="72"/>
      <c r="F56" s="72"/>
      <c r="G56" s="72"/>
    </row>
    <row r="57" spans="1:219" x14ac:dyDescent="0.25">
      <c r="A57" s="72"/>
      <c r="B57" s="72"/>
      <c r="C57" s="72"/>
      <c r="D57" s="72"/>
      <c r="E57" s="72"/>
      <c r="F57" s="72"/>
      <c r="G57" s="72"/>
    </row>
    <row r="58" spans="1:219" ht="15.75" thickBot="1" x14ac:dyDescent="0.3">
      <c r="A58" s="74" t="s">
        <v>123</v>
      </c>
      <c r="B58" s="74">
        <v>45.999999999999147</v>
      </c>
      <c r="C58" s="74">
        <v>47</v>
      </c>
      <c r="D58" s="74"/>
      <c r="E58" s="74"/>
      <c r="F58" s="74"/>
      <c r="G58" s="74"/>
    </row>
    <row r="61" spans="1:219" s="84" customFormat="1" x14ac:dyDescent="0.25">
      <c r="I61" s="85"/>
      <c r="S61" s="85"/>
      <c r="AC61" s="85"/>
      <c r="AM61" s="85"/>
      <c r="AW61" s="85"/>
      <c r="BG61" s="85"/>
      <c r="BQ61" s="85"/>
      <c r="CA61" s="85"/>
      <c r="CK61" s="85"/>
      <c r="CU61" s="85"/>
      <c r="DE61" s="85"/>
      <c r="DO61" s="85"/>
      <c r="DY61" s="85"/>
      <c r="EI61" s="85"/>
      <c r="ES61" s="85"/>
      <c r="FC61" s="85"/>
      <c r="FM61" s="85"/>
      <c r="FW61" s="85"/>
      <c r="GG61" s="85"/>
      <c r="GQ61" s="85"/>
      <c r="HA61" s="85"/>
      <c r="HK61" s="85"/>
    </row>
    <row r="63" spans="1:219" ht="18.75" x14ac:dyDescent="0.3">
      <c r="A63" s="18" t="s">
        <v>141</v>
      </c>
    </row>
    <row r="65" spans="1:6" x14ac:dyDescent="0.25">
      <c r="A65" s="86" t="s">
        <v>54</v>
      </c>
      <c r="B65" t="s">
        <v>142</v>
      </c>
      <c r="C65" t="s">
        <v>137</v>
      </c>
      <c r="D65" t="s">
        <v>138</v>
      </c>
    </row>
    <row r="66" spans="1:6" x14ac:dyDescent="0.25">
      <c r="A66" s="28">
        <v>0</v>
      </c>
      <c r="B66" s="80">
        <v>3.0748418019408845E-4</v>
      </c>
      <c r="C66" s="72">
        <v>1</v>
      </c>
      <c r="D66" s="72">
        <v>7.3031772973344289E-2</v>
      </c>
      <c r="E66" s="90">
        <f>-LOG10(C66)</f>
        <v>0</v>
      </c>
      <c r="F66" s="91"/>
    </row>
    <row r="67" spans="1:6" x14ac:dyDescent="0.25">
      <c r="A67" s="28">
        <v>0.21726616033128443</v>
      </c>
      <c r="B67" s="72">
        <v>0.56337610993110188</v>
      </c>
      <c r="C67" s="83">
        <v>0.60976234828760478</v>
      </c>
      <c r="D67" s="72">
        <v>0.51479138135615465</v>
      </c>
      <c r="E67" s="90">
        <f t="shared" ref="E67:E88" si="0">-LOG10(C67)</f>
        <v>0.21483939603454105</v>
      </c>
    </row>
    <row r="68" spans="1:6" x14ac:dyDescent="0.25">
      <c r="A68" s="28">
        <v>0.44901673135132125</v>
      </c>
      <c r="B68" s="72">
        <v>0.4407359379700948</v>
      </c>
      <c r="C68" s="83">
        <v>0.47809144205192333</v>
      </c>
      <c r="D68" s="72">
        <v>0.70464464715571684</v>
      </c>
      <c r="E68" s="90">
        <f t="shared" si="0"/>
        <v>0.32048903020693081</v>
      </c>
    </row>
    <row r="69" spans="1:6" x14ac:dyDescent="0.25">
      <c r="A69" s="28">
        <v>0.8980334627026425</v>
      </c>
      <c r="B69" s="72">
        <v>0.5523585751486233</v>
      </c>
      <c r="C69" s="80">
        <v>3.2030421561389771E-2</v>
      </c>
      <c r="D69" s="72">
        <v>0.72034030841978036</v>
      </c>
      <c r="E69" s="90">
        <f t="shared" si="0"/>
        <v>1.4944373454267008</v>
      </c>
    </row>
    <row r="70" spans="1:6" x14ac:dyDescent="0.25">
      <c r="A70" s="28">
        <v>1.8105513360940371</v>
      </c>
      <c r="B70" s="72">
        <v>0.92691880975799879</v>
      </c>
      <c r="C70" s="80">
        <v>4.4224873751709465E-3</v>
      </c>
      <c r="D70" s="72">
        <v>0.51351973626973457</v>
      </c>
      <c r="E70" s="90">
        <f t="shared" si="0"/>
        <v>2.3543333981924435</v>
      </c>
    </row>
    <row r="71" spans="1:6" x14ac:dyDescent="0.25">
      <c r="A71" s="28">
        <v>3.6211026721880741</v>
      </c>
      <c r="B71" s="72">
        <v>0.73570166806584814</v>
      </c>
      <c r="C71" s="72">
        <v>1.944654771628362E-5</v>
      </c>
      <c r="D71" s="72">
        <v>0.69172110901611794</v>
      </c>
      <c r="E71" s="90">
        <f t="shared" si="0"/>
        <v>4.7111574864125041</v>
      </c>
    </row>
    <row r="72" spans="1:6" x14ac:dyDescent="0.25">
      <c r="A72" s="28">
        <v>7.3001429871311574</v>
      </c>
      <c r="B72" s="72">
        <v>0.81032645319570396</v>
      </c>
      <c r="C72" s="72">
        <v>2.1994901889980947E-7</v>
      </c>
      <c r="D72" s="72">
        <v>0.67730553117318582</v>
      </c>
      <c r="E72" s="90">
        <f t="shared" si="0"/>
        <v>6.6576779708880691</v>
      </c>
    </row>
    <row r="73" spans="1:6" x14ac:dyDescent="0.25">
      <c r="A73" s="28">
        <v>10.84882360587547</v>
      </c>
      <c r="B73" s="72">
        <v>0.81761380201800815</v>
      </c>
      <c r="C73" s="72">
        <v>7.8647645084945593E-11</v>
      </c>
      <c r="D73" s="72">
        <v>0.6788241199735594</v>
      </c>
      <c r="E73" s="90">
        <f t="shared" si="0"/>
        <v>10.10431427675239</v>
      </c>
    </row>
    <row r="74" spans="1:6" x14ac:dyDescent="0.25">
      <c r="A74" s="28">
        <v>14.49889509944105</v>
      </c>
      <c r="B74" s="72">
        <v>0.74743577272424733</v>
      </c>
      <c r="C74" s="72">
        <v>2.2028908997537109E-13</v>
      </c>
      <c r="D74" s="72">
        <v>0.53301249423728048</v>
      </c>
      <c r="E74" s="90">
        <f t="shared" si="0"/>
        <v>12.657007011159822</v>
      </c>
    </row>
    <row r="75" spans="1:6" x14ac:dyDescent="0.25">
      <c r="A75" s="28">
        <v>18.14896659300663</v>
      </c>
      <c r="B75" s="72">
        <v>0.76770649845079308</v>
      </c>
      <c r="C75" s="72">
        <v>3.0633374976252273E-14</v>
      </c>
      <c r="D75" s="72">
        <v>0.50827642976573673</v>
      </c>
      <c r="E75" s="90">
        <f t="shared" si="0"/>
        <v>13.513805152954522</v>
      </c>
    </row>
    <row r="76" spans="1:6" x14ac:dyDescent="0.25">
      <c r="A76" s="28">
        <v>21.69764721175094</v>
      </c>
      <c r="B76" s="72">
        <v>0.87615365827115177</v>
      </c>
      <c r="C76" s="72">
        <v>5.3541779878292293E-15</v>
      </c>
      <c r="D76" s="72">
        <v>0.63281677088646759</v>
      </c>
      <c r="E76" s="90">
        <f t="shared" si="0"/>
        <v>14.271307195747658</v>
      </c>
    </row>
    <row r="77" spans="1:6" x14ac:dyDescent="0.25">
      <c r="A77" s="28">
        <v>25.34771870531652</v>
      </c>
      <c r="B77" s="72">
        <v>0.88150034636766839</v>
      </c>
      <c r="C77" s="72">
        <v>3.5656713817173012E-15</v>
      </c>
      <c r="D77" s="72">
        <v>0.77996671035967813</v>
      </c>
      <c r="E77" s="90">
        <f t="shared" si="0"/>
        <v>14.447858684627617</v>
      </c>
    </row>
    <row r="78" spans="1:6" x14ac:dyDescent="0.25">
      <c r="A78" s="28">
        <v>28.815286624203821</v>
      </c>
      <c r="B78" s="72">
        <v>0.88451153655403747</v>
      </c>
      <c r="C78" s="72">
        <v>1.6398977192728778E-14</v>
      </c>
      <c r="D78" s="72">
        <v>0.85731553874456567</v>
      </c>
      <c r="E78" s="90">
        <f t="shared" si="0"/>
        <v>13.785183238135598</v>
      </c>
    </row>
    <row r="79" spans="1:6" x14ac:dyDescent="0.25">
      <c r="A79" s="28">
        <v>32.591082802547767</v>
      </c>
      <c r="B79" s="72">
        <v>0.92900374344000092</v>
      </c>
      <c r="C79" s="72">
        <v>8.0302404660970291E-17</v>
      </c>
      <c r="D79" s="72">
        <v>0.96870363548223148</v>
      </c>
      <c r="E79" s="90">
        <f t="shared" si="0"/>
        <v>16.095271449548793</v>
      </c>
    </row>
    <row r="80" spans="1:6" x14ac:dyDescent="0.25">
      <c r="A80" s="28">
        <v>36.168152866242039</v>
      </c>
      <c r="B80" s="72">
        <v>0.69979487927283723</v>
      </c>
      <c r="C80" s="72">
        <v>1.7897303108565221E-18</v>
      </c>
      <c r="D80" s="72">
        <v>0.69345510843029079</v>
      </c>
      <c r="E80" s="90">
        <f t="shared" si="0"/>
        <v>17.747212406635175</v>
      </c>
    </row>
    <row r="81" spans="1:6" x14ac:dyDescent="0.25">
      <c r="A81" s="28">
        <v>40.540127388535034</v>
      </c>
      <c r="B81" s="72">
        <v>0.7845834313937724</v>
      </c>
      <c r="C81" s="72">
        <v>4.195599226518936E-18</v>
      </c>
      <c r="D81" s="72">
        <v>0.85208392569611779</v>
      </c>
      <c r="E81" s="90">
        <f t="shared" si="0"/>
        <v>17.377206003325014</v>
      </c>
    </row>
    <row r="82" spans="1:6" x14ac:dyDescent="0.25">
      <c r="A82" s="28">
        <v>45.110828025477709</v>
      </c>
      <c r="B82" s="72">
        <v>0.72973311968212173</v>
      </c>
      <c r="C82" s="72">
        <v>2.8505154796880203E-17</v>
      </c>
      <c r="D82" s="72">
        <v>0.97253682621698101</v>
      </c>
      <c r="E82" s="90">
        <f t="shared" si="0"/>
        <v>16.545076596222792</v>
      </c>
    </row>
    <row r="83" spans="1:6" x14ac:dyDescent="0.25">
      <c r="A83" s="28">
        <v>49.681528662420384</v>
      </c>
      <c r="B83" s="72">
        <v>0.72747728319771099</v>
      </c>
      <c r="C83" s="72">
        <v>1.3415449571729822E-17</v>
      </c>
      <c r="D83" s="72">
        <v>0.84304315116793993</v>
      </c>
      <c r="E83" s="90">
        <f t="shared" si="0"/>
        <v>16.872394768892157</v>
      </c>
    </row>
    <row r="84" spans="1:6" x14ac:dyDescent="0.25">
      <c r="A84" s="28">
        <v>58.655999999999999</v>
      </c>
      <c r="B84" s="72">
        <v>0.62046262764882476</v>
      </c>
      <c r="C84" s="72">
        <v>7.008101932056491E-17</v>
      </c>
      <c r="D84" s="72">
        <v>0.88699216989944585</v>
      </c>
      <c r="E84" s="90">
        <f t="shared" si="0"/>
        <v>16.154399590029513</v>
      </c>
    </row>
    <row r="85" spans="1:6" x14ac:dyDescent="0.25">
      <c r="A85" s="28">
        <v>67.826086956521735</v>
      </c>
      <c r="B85" s="72">
        <v>0.61173113980474203</v>
      </c>
      <c r="C85" s="72">
        <v>3.9905445889693194E-18</v>
      </c>
      <c r="D85" s="72">
        <v>0.82582318973374669</v>
      </c>
      <c r="E85" s="90">
        <f t="shared" si="0"/>
        <v>17.398967832171603</v>
      </c>
    </row>
    <row r="86" spans="1:6" x14ac:dyDescent="0.25">
      <c r="A86" s="28">
        <v>76.959999999999994</v>
      </c>
      <c r="B86" s="72">
        <v>0.66474962218285394</v>
      </c>
      <c r="C86" s="72">
        <v>9.438798176109096E-19</v>
      </c>
      <c r="D86" s="72">
        <v>0.77752556337767575</v>
      </c>
      <c r="E86" s="90">
        <f t="shared" si="0"/>
        <v>18.025083300056991</v>
      </c>
    </row>
    <row r="87" spans="1:6" x14ac:dyDescent="0.25">
      <c r="A87" s="28">
        <v>85.695999999999998</v>
      </c>
      <c r="B87" s="72">
        <v>0.67669397719258773</v>
      </c>
      <c r="C87" s="72">
        <v>1.1891972079235727E-18</v>
      </c>
      <c r="D87" s="72">
        <v>0.76765770916787279</v>
      </c>
      <c r="E87" s="90">
        <f t="shared" si="0"/>
        <v>17.92474611913142</v>
      </c>
    </row>
    <row r="88" spans="1:6" x14ac:dyDescent="0.25">
      <c r="A88" s="28">
        <v>94.847999999999999</v>
      </c>
      <c r="B88" s="72">
        <v>0.78358721637251527</v>
      </c>
      <c r="C88" s="72">
        <v>1.6084965039210427E-18</v>
      </c>
      <c r="D88" s="72">
        <v>0.7284417034799564</v>
      </c>
      <c r="E88" s="90">
        <f t="shared" si="0"/>
        <v>17.79357987870323</v>
      </c>
      <c r="F88" s="91"/>
    </row>
    <row r="90" spans="1:6" x14ac:dyDescent="0.25">
      <c r="A90" s="28">
        <v>1</v>
      </c>
      <c r="B90" s="87">
        <v>1.3</v>
      </c>
    </row>
    <row r="91" spans="1:6" x14ac:dyDescent="0.25">
      <c r="A91" s="28">
        <v>23</v>
      </c>
      <c r="B91" s="87">
        <v>1.3</v>
      </c>
    </row>
    <row r="100" spans="9:219" x14ac:dyDescent="0.25">
      <c r="I100"/>
      <c r="S100"/>
      <c r="AC100"/>
      <c r="AM100"/>
      <c r="AW100"/>
      <c r="BG100"/>
      <c r="BQ100"/>
      <c r="CA100"/>
      <c r="CK100"/>
      <c r="CU100"/>
      <c r="DE100"/>
      <c r="DO100"/>
      <c r="DY100"/>
      <c r="EI100"/>
      <c r="ES100"/>
      <c r="FC100"/>
      <c r="FM100"/>
      <c r="FW100"/>
      <c r="GG100"/>
      <c r="GQ100"/>
      <c r="HA100"/>
      <c r="HK100"/>
    </row>
    <row r="101" spans="9:219" x14ac:dyDescent="0.25">
      <c r="I101"/>
      <c r="S101"/>
      <c r="AC101"/>
      <c r="AM101"/>
      <c r="AW101"/>
      <c r="BG101"/>
      <c r="BQ101"/>
      <c r="CA101"/>
      <c r="CK101"/>
      <c r="CU101"/>
      <c r="DE101"/>
      <c r="DO101"/>
      <c r="DY101"/>
      <c r="EI101"/>
      <c r="ES101"/>
      <c r="FC101"/>
      <c r="FM101"/>
      <c r="FW101"/>
      <c r="GG101"/>
      <c r="GQ101"/>
      <c r="HA101"/>
      <c r="HK101"/>
    </row>
    <row r="102" spans="9:219" x14ac:dyDescent="0.25">
      <c r="I102"/>
      <c r="S102"/>
      <c r="AC102"/>
      <c r="AM102"/>
      <c r="AW102"/>
      <c r="BG102"/>
      <c r="BQ102"/>
      <c r="CA102"/>
      <c r="CK102"/>
      <c r="CU102"/>
      <c r="DE102"/>
      <c r="DO102"/>
      <c r="DY102"/>
      <c r="EI102"/>
      <c r="ES102"/>
      <c r="FC102"/>
      <c r="FM102"/>
      <c r="FW102"/>
      <c r="GG102"/>
      <c r="GQ102"/>
      <c r="HA102"/>
      <c r="HK102"/>
    </row>
    <row r="103" spans="9:219" x14ac:dyDescent="0.25">
      <c r="I103"/>
      <c r="S103"/>
      <c r="AC103"/>
      <c r="AM103"/>
      <c r="AW103"/>
      <c r="BG103"/>
      <c r="BQ103"/>
      <c r="CA103"/>
      <c r="CK103"/>
      <c r="CU103"/>
      <c r="DE103"/>
      <c r="DO103"/>
      <c r="DY103"/>
      <c r="EI103"/>
      <c r="ES103"/>
      <c r="FC103"/>
      <c r="FM103"/>
      <c r="FW103"/>
      <c r="GG103"/>
      <c r="GQ103"/>
      <c r="HA103"/>
      <c r="HK103"/>
    </row>
    <row r="104" spans="9:219" x14ac:dyDescent="0.25">
      <c r="I104"/>
      <c r="S104"/>
      <c r="AC104"/>
      <c r="AM104"/>
      <c r="AW104"/>
      <c r="BG104"/>
      <c r="BQ104"/>
      <c r="CA104"/>
      <c r="CK104"/>
      <c r="CU104"/>
      <c r="DE104"/>
      <c r="DO104"/>
      <c r="DY104"/>
      <c r="EI104"/>
      <c r="ES104"/>
      <c r="FC104"/>
      <c r="FM104"/>
      <c r="FW104"/>
      <c r="GG104"/>
      <c r="GQ104"/>
      <c r="HA104"/>
      <c r="HK104"/>
    </row>
    <row r="105" spans="9:219" x14ac:dyDescent="0.25">
      <c r="I105"/>
      <c r="S105"/>
      <c r="AC105"/>
      <c r="AM105"/>
      <c r="AW105"/>
      <c r="BG105"/>
      <c r="BQ105"/>
      <c r="CA105"/>
      <c r="CK105"/>
      <c r="CU105"/>
      <c r="DE105"/>
      <c r="DO105"/>
      <c r="DY105"/>
      <c r="EI105"/>
      <c r="ES105"/>
      <c r="FC105"/>
      <c r="FM105"/>
      <c r="FW105"/>
      <c r="GG105"/>
      <c r="GQ105"/>
      <c r="HA105"/>
      <c r="HK105"/>
    </row>
    <row r="106" spans="9:219" x14ac:dyDescent="0.25">
      <c r="I106"/>
      <c r="S106"/>
      <c r="AC106"/>
      <c r="AM106"/>
      <c r="AW106"/>
      <c r="BG106"/>
      <c r="BQ106"/>
      <c r="CA106"/>
      <c r="CK106"/>
      <c r="CU106"/>
      <c r="DE106"/>
      <c r="DO106"/>
      <c r="DY106"/>
      <c r="EI106"/>
      <c r="ES106"/>
      <c r="FC106"/>
      <c r="FM106"/>
      <c r="FW106"/>
      <c r="GG106"/>
      <c r="GQ106"/>
      <c r="HA106"/>
      <c r="HK106"/>
    </row>
    <row r="107" spans="9:219" x14ac:dyDescent="0.25">
      <c r="I107"/>
      <c r="S107"/>
      <c r="AC107"/>
      <c r="AM107"/>
      <c r="AW107"/>
      <c r="BG107"/>
      <c r="BQ107"/>
      <c r="CA107"/>
      <c r="CK107"/>
      <c r="CU107"/>
      <c r="DE107"/>
      <c r="DO107"/>
      <c r="DY107"/>
      <c r="EI107"/>
      <c r="ES107"/>
      <c r="FC107"/>
      <c r="FM107"/>
      <c r="FW107"/>
      <c r="GG107"/>
      <c r="GQ107"/>
      <c r="HA107"/>
      <c r="HK107"/>
    </row>
    <row r="108" spans="9:219" x14ac:dyDescent="0.25">
      <c r="I108"/>
      <c r="S108"/>
      <c r="AC108"/>
      <c r="AM108"/>
      <c r="AW108"/>
      <c r="BG108"/>
      <c r="BQ108"/>
      <c r="CA108"/>
      <c r="CK108"/>
      <c r="CU108"/>
      <c r="DE108"/>
      <c r="DO108"/>
      <c r="DY108"/>
      <c r="EI108"/>
      <c r="ES108"/>
      <c r="FC108"/>
      <c r="FM108"/>
      <c r="FW108"/>
      <c r="GG108"/>
      <c r="GQ108"/>
      <c r="HA108"/>
      <c r="HK108"/>
    </row>
    <row r="109" spans="9:219" x14ac:dyDescent="0.25">
      <c r="I109"/>
      <c r="S109"/>
      <c r="AC109"/>
      <c r="AM109"/>
      <c r="AW109"/>
      <c r="BG109"/>
      <c r="BQ109"/>
      <c r="CA109"/>
      <c r="CK109"/>
      <c r="CU109"/>
      <c r="DE109"/>
      <c r="DO109"/>
      <c r="DY109"/>
      <c r="EI109"/>
      <c r="ES109"/>
      <c r="FC109"/>
      <c r="FM109"/>
      <c r="FW109"/>
      <c r="GG109"/>
      <c r="GQ109"/>
      <c r="HA109"/>
      <c r="HK109"/>
    </row>
    <row r="110" spans="9:219" x14ac:dyDescent="0.25">
      <c r="I110"/>
      <c r="S110"/>
      <c r="AC110"/>
      <c r="AM110"/>
      <c r="AW110"/>
      <c r="BG110"/>
      <c r="BQ110"/>
      <c r="CA110"/>
      <c r="CK110"/>
      <c r="CU110"/>
      <c r="DE110"/>
      <c r="DO110"/>
      <c r="DY110"/>
      <c r="EI110"/>
      <c r="ES110"/>
      <c r="FC110"/>
      <c r="FM110"/>
      <c r="FW110"/>
      <c r="GG110"/>
      <c r="GQ110"/>
      <c r="HA110"/>
      <c r="HK110"/>
    </row>
    <row r="111" spans="9:219" x14ac:dyDescent="0.25">
      <c r="I111"/>
      <c r="S111"/>
      <c r="AC111"/>
      <c r="AM111"/>
      <c r="AW111"/>
      <c r="BG111"/>
      <c r="BQ111"/>
      <c r="CA111"/>
      <c r="CK111"/>
      <c r="CU111"/>
      <c r="DE111"/>
      <c r="DO111"/>
      <c r="DY111"/>
      <c r="EI111"/>
      <c r="ES111"/>
      <c r="FC111"/>
      <c r="FM111"/>
      <c r="FW111"/>
      <c r="GG111"/>
      <c r="GQ111"/>
      <c r="HA111"/>
      <c r="HK111"/>
    </row>
    <row r="112" spans="9:219" x14ac:dyDescent="0.25">
      <c r="I112"/>
      <c r="S112"/>
      <c r="AC112"/>
      <c r="AM112"/>
      <c r="AW112"/>
      <c r="BG112"/>
      <c r="BQ112"/>
      <c r="CA112"/>
      <c r="CK112"/>
      <c r="CU112"/>
      <c r="DE112"/>
      <c r="DO112"/>
      <c r="DY112"/>
      <c r="EI112"/>
      <c r="ES112"/>
      <c r="FC112"/>
      <c r="FM112"/>
      <c r="FW112"/>
      <c r="GG112"/>
      <c r="GQ112"/>
      <c r="HA112"/>
      <c r="HK112"/>
    </row>
    <row r="113" spans="9:219" x14ac:dyDescent="0.25">
      <c r="I113"/>
      <c r="S113"/>
      <c r="AC113"/>
      <c r="AM113"/>
      <c r="AW113"/>
      <c r="BG113"/>
      <c r="BQ113"/>
      <c r="CA113"/>
      <c r="CK113"/>
      <c r="CU113"/>
      <c r="DE113"/>
      <c r="DO113"/>
      <c r="DY113"/>
      <c r="EI113"/>
      <c r="ES113"/>
      <c r="FC113"/>
      <c r="FM113"/>
      <c r="FW113"/>
      <c r="GG113"/>
      <c r="GQ113"/>
      <c r="HA113"/>
      <c r="HK113"/>
    </row>
    <row r="114" spans="9:219" x14ac:dyDescent="0.25">
      <c r="I114"/>
      <c r="S114"/>
      <c r="AC114"/>
      <c r="AM114"/>
      <c r="AW114"/>
      <c r="BG114"/>
      <c r="BQ114"/>
      <c r="CA114"/>
      <c r="CK114"/>
      <c r="CU114"/>
      <c r="DE114"/>
      <c r="DO114"/>
      <c r="DY114"/>
      <c r="EI114"/>
      <c r="ES114"/>
      <c r="FC114"/>
      <c r="FM114"/>
      <c r="FW114"/>
      <c r="GG114"/>
      <c r="GQ114"/>
      <c r="HA114"/>
      <c r="HK114"/>
    </row>
    <row r="115" spans="9:219" x14ac:dyDescent="0.25">
      <c r="I115"/>
      <c r="S115"/>
      <c r="AC115"/>
      <c r="AM115"/>
      <c r="AW115"/>
      <c r="BG115"/>
      <c r="BQ115"/>
      <c r="CA115"/>
      <c r="CK115"/>
      <c r="CU115"/>
      <c r="DE115"/>
      <c r="DO115"/>
      <c r="DY115"/>
      <c r="EI115"/>
      <c r="ES115"/>
      <c r="FC115"/>
      <c r="FM115"/>
      <c r="FW115"/>
      <c r="GG115"/>
      <c r="GQ115"/>
      <c r="HA115"/>
      <c r="HK115"/>
    </row>
    <row r="116" spans="9:219" x14ac:dyDescent="0.25">
      <c r="I116"/>
      <c r="S116"/>
      <c r="AC116"/>
      <c r="AM116"/>
      <c r="AW116"/>
      <c r="BG116"/>
      <c r="BQ116"/>
      <c r="CA116"/>
      <c r="CK116"/>
      <c r="CU116"/>
      <c r="DE116"/>
      <c r="DO116"/>
      <c r="DY116"/>
      <c r="EI116"/>
      <c r="ES116"/>
      <c r="FC116"/>
      <c r="FM116"/>
      <c r="FW116"/>
      <c r="GG116"/>
      <c r="GQ116"/>
      <c r="HA116"/>
      <c r="HK116"/>
    </row>
    <row r="117" spans="9:219" x14ac:dyDescent="0.25">
      <c r="I117"/>
      <c r="S117"/>
      <c r="AC117"/>
      <c r="AM117"/>
      <c r="AW117"/>
      <c r="BG117"/>
      <c r="BQ117"/>
      <c r="CA117"/>
      <c r="CK117"/>
      <c r="CU117"/>
      <c r="DE117"/>
      <c r="DO117"/>
      <c r="DY117"/>
      <c r="EI117"/>
      <c r="ES117"/>
      <c r="FC117"/>
      <c r="FM117"/>
      <c r="FW117"/>
      <c r="GG117"/>
      <c r="GQ117"/>
      <c r="HA117"/>
      <c r="HK117"/>
    </row>
    <row r="118" spans="9:219" x14ac:dyDescent="0.25">
      <c r="I118"/>
      <c r="S118"/>
      <c r="AC118"/>
      <c r="AM118"/>
      <c r="AW118"/>
      <c r="BG118"/>
      <c r="BQ118"/>
      <c r="CA118"/>
      <c r="CK118"/>
      <c r="CU118"/>
      <c r="DE118"/>
      <c r="DO118"/>
      <c r="DY118"/>
      <c r="EI118"/>
      <c r="ES118"/>
      <c r="FC118"/>
      <c r="FM118"/>
      <c r="FW118"/>
      <c r="GG118"/>
      <c r="GQ118"/>
      <c r="HA118"/>
      <c r="HK118"/>
    </row>
    <row r="119" spans="9:219" x14ac:dyDescent="0.25">
      <c r="I119"/>
      <c r="S119"/>
      <c r="AC119"/>
      <c r="AM119"/>
      <c r="AW119"/>
      <c r="BG119"/>
      <c r="BQ119"/>
      <c r="CA119"/>
      <c r="CK119"/>
      <c r="CU119"/>
      <c r="DE119"/>
      <c r="DO119"/>
      <c r="DY119"/>
      <c r="EI119"/>
      <c r="ES119"/>
      <c r="FC119"/>
      <c r="FM119"/>
      <c r="FW119"/>
      <c r="GG119"/>
      <c r="GQ119"/>
      <c r="HA119"/>
      <c r="HK119"/>
    </row>
    <row r="120" spans="9:219" x14ac:dyDescent="0.25">
      <c r="I120"/>
      <c r="S120"/>
      <c r="AC120"/>
      <c r="AM120"/>
      <c r="AW120"/>
      <c r="BG120"/>
      <c r="BQ120"/>
      <c r="CA120"/>
      <c r="CK120"/>
      <c r="CU120"/>
      <c r="DE120"/>
      <c r="DO120"/>
      <c r="DY120"/>
      <c r="EI120"/>
      <c r="ES120"/>
      <c r="FC120"/>
      <c r="FM120"/>
      <c r="FW120"/>
      <c r="GG120"/>
      <c r="GQ120"/>
      <c r="HA120"/>
      <c r="HK120"/>
    </row>
    <row r="121" spans="9:219" x14ac:dyDescent="0.25">
      <c r="I121"/>
      <c r="S121"/>
      <c r="AC121"/>
      <c r="AM121"/>
      <c r="AW121"/>
      <c r="BG121"/>
      <c r="BQ121"/>
      <c r="CA121"/>
      <c r="CK121"/>
      <c r="CU121"/>
      <c r="DE121"/>
      <c r="DO121"/>
      <c r="DY121"/>
      <c r="EI121"/>
      <c r="ES121"/>
      <c r="FC121"/>
      <c r="FM121"/>
      <c r="FW121"/>
      <c r="GG121"/>
      <c r="GQ121"/>
      <c r="HA121"/>
      <c r="HK121"/>
    </row>
    <row r="122" spans="9:219" x14ac:dyDescent="0.25">
      <c r="I122"/>
      <c r="S122"/>
      <c r="AC122"/>
      <c r="AM122"/>
      <c r="AW122"/>
      <c r="BG122"/>
      <c r="BQ122"/>
      <c r="CA122"/>
      <c r="CK122"/>
      <c r="CU122"/>
      <c r="DE122"/>
      <c r="DO122"/>
      <c r="DY122"/>
      <c r="EI122"/>
      <c r="ES122"/>
      <c r="FC122"/>
      <c r="FM122"/>
      <c r="FW122"/>
      <c r="GG122"/>
      <c r="GQ122"/>
      <c r="HA122"/>
      <c r="HK122"/>
    </row>
    <row r="123" spans="9:219" x14ac:dyDescent="0.25">
      <c r="I123"/>
      <c r="S123"/>
      <c r="AC123"/>
      <c r="AM123"/>
      <c r="AW123"/>
      <c r="BG123"/>
      <c r="BQ123"/>
      <c r="CA123"/>
      <c r="CK123"/>
      <c r="CU123"/>
      <c r="DE123"/>
      <c r="DO123"/>
      <c r="DY123"/>
      <c r="EI123"/>
      <c r="ES123"/>
      <c r="FC123"/>
      <c r="FM123"/>
      <c r="FW123"/>
      <c r="GG123"/>
      <c r="GQ123"/>
      <c r="HA123"/>
      <c r="HK123"/>
    </row>
    <row r="124" spans="9:219" x14ac:dyDescent="0.25">
      <c r="I124"/>
      <c r="S124"/>
      <c r="AC124"/>
      <c r="AM124"/>
      <c r="AW124"/>
      <c r="BG124"/>
      <c r="BQ124"/>
      <c r="CA124"/>
      <c r="CK124"/>
      <c r="CU124"/>
      <c r="DE124"/>
      <c r="DO124"/>
      <c r="DY124"/>
      <c r="EI124"/>
      <c r="ES124"/>
      <c r="FC124"/>
      <c r="FM124"/>
      <c r="FW124"/>
      <c r="GG124"/>
      <c r="GQ124"/>
      <c r="HA124"/>
      <c r="HK124"/>
    </row>
    <row r="125" spans="9:219" x14ac:dyDescent="0.25">
      <c r="I125"/>
      <c r="S125"/>
      <c r="AC125"/>
      <c r="AM125"/>
      <c r="AW125"/>
      <c r="BG125"/>
      <c r="BQ125"/>
      <c r="CA125"/>
      <c r="CK125"/>
      <c r="CU125"/>
      <c r="DE125"/>
      <c r="DO125"/>
      <c r="DY125"/>
      <c r="EI125"/>
      <c r="ES125"/>
      <c r="FC125"/>
      <c r="FM125"/>
      <c r="FW125"/>
      <c r="GG125"/>
      <c r="GQ125"/>
      <c r="HA125"/>
      <c r="HK125"/>
    </row>
    <row r="126" spans="9:219" x14ac:dyDescent="0.25">
      <c r="I126"/>
      <c r="S126"/>
      <c r="AC126"/>
      <c r="AM126"/>
      <c r="AW126"/>
      <c r="BG126"/>
      <c r="BQ126"/>
      <c r="CA126"/>
      <c r="CK126"/>
      <c r="CU126"/>
      <c r="DE126"/>
      <c r="DO126"/>
      <c r="DY126"/>
      <c r="EI126"/>
      <c r="ES126"/>
      <c r="FC126"/>
      <c r="FM126"/>
      <c r="FW126"/>
      <c r="GG126"/>
      <c r="GQ126"/>
      <c r="HA126"/>
      <c r="HK126"/>
    </row>
    <row r="127" spans="9:219" x14ac:dyDescent="0.25">
      <c r="I127"/>
      <c r="S127"/>
      <c r="AC127"/>
      <c r="AM127"/>
      <c r="AW127"/>
      <c r="BG127"/>
      <c r="BQ127"/>
      <c r="CA127"/>
      <c r="CK127"/>
      <c r="CU127"/>
      <c r="DE127"/>
      <c r="DO127"/>
      <c r="DY127"/>
      <c r="EI127"/>
      <c r="ES127"/>
      <c r="FC127"/>
      <c r="FM127"/>
      <c r="FW127"/>
      <c r="GG127"/>
      <c r="GQ127"/>
      <c r="HA127"/>
      <c r="HK127"/>
    </row>
    <row r="128" spans="9:219" x14ac:dyDescent="0.25">
      <c r="I128"/>
      <c r="S128"/>
      <c r="AC128"/>
      <c r="AM128"/>
      <c r="AW128"/>
      <c r="BG128"/>
      <c r="BQ128"/>
      <c r="CA128"/>
      <c r="CK128"/>
      <c r="CU128"/>
      <c r="DE128"/>
      <c r="DO128"/>
      <c r="DY128"/>
      <c r="EI128"/>
      <c r="ES128"/>
      <c r="FC128"/>
      <c r="FM128"/>
      <c r="FW128"/>
      <c r="GG128"/>
      <c r="GQ128"/>
      <c r="HA128"/>
      <c r="HK128"/>
    </row>
    <row r="129" spans="9:219" x14ac:dyDescent="0.25">
      <c r="I129"/>
      <c r="S129"/>
      <c r="AC129"/>
      <c r="AM129"/>
      <c r="AW129"/>
      <c r="BG129"/>
      <c r="BQ129"/>
      <c r="CA129"/>
      <c r="CK129"/>
      <c r="CU129"/>
      <c r="DE129"/>
      <c r="DO129"/>
      <c r="DY129"/>
      <c r="EI129"/>
      <c r="ES129"/>
      <c r="FC129"/>
      <c r="FM129"/>
      <c r="FW129"/>
      <c r="GG129"/>
      <c r="GQ129"/>
      <c r="HA129"/>
      <c r="HK129"/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T26" zoomScaleNormal="100" workbookViewId="0">
      <selection activeCell="AQ49" sqref="AQ49"/>
    </sheetView>
  </sheetViews>
  <sheetFormatPr defaultRowHeight="15" x14ac:dyDescent="0.25"/>
  <cols>
    <col min="5" max="5" width="9.28515625" bestFit="1" customWidth="1"/>
    <col min="6" max="6" width="9.7109375" bestFit="1" customWidth="1"/>
    <col min="7" max="7" width="10.42578125" customWidth="1"/>
    <col min="27" max="27" width="9.28515625" bestFit="1" customWidth="1"/>
    <col min="28" max="28" width="9.7109375" bestFit="1" customWidth="1"/>
  </cols>
  <sheetData>
    <row r="1" spans="1:31" ht="18.75" x14ac:dyDescent="0.3">
      <c r="A1" s="18" t="s">
        <v>177</v>
      </c>
      <c r="W1" s="18" t="s">
        <v>186</v>
      </c>
    </row>
    <row r="3" spans="1:31" ht="15.75" x14ac:dyDescent="0.25">
      <c r="B3" s="25" t="s">
        <v>182</v>
      </c>
      <c r="G3" s="25" t="s">
        <v>183</v>
      </c>
      <c r="X3" s="25" t="s">
        <v>182</v>
      </c>
      <c r="AC3" s="25" t="s">
        <v>183</v>
      </c>
    </row>
    <row r="4" spans="1:31" x14ac:dyDescent="0.25">
      <c r="A4" s="102" t="s">
        <v>178</v>
      </c>
      <c r="B4" s="31" t="s">
        <v>179</v>
      </c>
      <c r="C4" s="31" t="s">
        <v>180</v>
      </c>
      <c r="D4" s="31" t="s">
        <v>181</v>
      </c>
      <c r="E4" s="31" t="s">
        <v>184</v>
      </c>
      <c r="F4" s="31" t="s">
        <v>185</v>
      </c>
      <c r="G4" s="31" t="s">
        <v>179</v>
      </c>
      <c r="H4" s="31" t="s">
        <v>180</v>
      </c>
      <c r="I4" s="31" t="s">
        <v>181</v>
      </c>
      <c r="W4" s="102" t="s">
        <v>178</v>
      </c>
      <c r="X4" s="31" t="s">
        <v>179</v>
      </c>
      <c r="Y4" s="31" t="s">
        <v>180</v>
      </c>
      <c r="Z4" s="31" t="s">
        <v>181</v>
      </c>
      <c r="AA4" s="31" t="s">
        <v>184</v>
      </c>
      <c r="AB4" s="31" t="s">
        <v>185</v>
      </c>
      <c r="AC4" s="31" t="s">
        <v>179</v>
      </c>
      <c r="AD4" s="31" t="s">
        <v>180</v>
      </c>
      <c r="AE4" s="31" t="s">
        <v>181</v>
      </c>
    </row>
    <row r="5" spans="1:31" x14ac:dyDescent="0.25">
      <c r="A5" s="31">
        <v>0</v>
      </c>
      <c r="B5" s="31">
        <v>0.73313378761126902</v>
      </c>
      <c r="C5" s="31">
        <v>0.69362198094007999</v>
      </c>
      <c r="D5" s="31">
        <v>0.77651503862037596</v>
      </c>
      <c r="E5" s="31">
        <f>B5-C5</f>
        <v>3.9511806671189031E-2</v>
      </c>
      <c r="F5" s="31">
        <f>D5-B5</f>
        <v>4.3381251009106947E-2</v>
      </c>
      <c r="G5" s="31">
        <v>0.69935334277905803</v>
      </c>
      <c r="H5" s="31">
        <v>0.55961166507273696</v>
      </c>
      <c r="I5" s="31">
        <v>0.84954521047515996</v>
      </c>
      <c r="W5" s="31">
        <v>0</v>
      </c>
      <c r="X5" s="31">
        <v>0.39314909607343002</v>
      </c>
      <c r="Y5" s="31">
        <v>0.37186714537791499</v>
      </c>
      <c r="Z5" s="31">
        <v>0.41675622214726799</v>
      </c>
      <c r="AA5" s="31">
        <f>X5-Y5</f>
        <v>2.1281950695515028E-2</v>
      </c>
      <c r="AB5" s="31">
        <f>Z5-X5</f>
        <v>2.360712607383797E-2</v>
      </c>
      <c r="AC5" s="31">
        <v>0.31403435439059302</v>
      </c>
      <c r="AD5" s="31">
        <v>0.172278600508074</v>
      </c>
      <c r="AE5" s="31">
        <v>0.439750369934026</v>
      </c>
    </row>
    <row r="6" spans="1:31" x14ac:dyDescent="0.25">
      <c r="A6" s="31">
        <v>0.5</v>
      </c>
      <c r="B6" s="31">
        <v>0.52205302066720904</v>
      </c>
      <c r="C6" s="31">
        <v>0.49384915110237099</v>
      </c>
      <c r="D6" s="31">
        <v>0.55322450740948703</v>
      </c>
      <c r="E6" s="31">
        <f t="shared" ref="E6:E69" si="0">B6-C6</f>
        <v>2.8203869564838058E-2</v>
      </c>
      <c r="F6" s="31">
        <f t="shared" ref="F6:F69" si="1">D6-B6</f>
        <v>3.1171486742277987E-2</v>
      </c>
      <c r="G6" s="31">
        <v>0.45795981617874998</v>
      </c>
      <c r="H6" s="31">
        <v>0.32657607555427198</v>
      </c>
      <c r="I6" s="31">
        <v>0.59290190136672205</v>
      </c>
      <c r="W6" s="31">
        <v>0.5</v>
      </c>
      <c r="X6" s="31">
        <v>0.178922647826984</v>
      </c>
      <c r="Y6" s="31">
        <v>0.16920718337069901</v>
      </c>
      <c r="Z6" s="31">
        <v>0.18976525217756099</v>
      </c>
      <c r="AA6" s="31">
        <f t="shared" ref="AA6:AA69" si="2">X6-Y6</f>
        <v>9.715464456284989E-3</v>
      </c>
      <c r="AB6" s="31">
        <f t="shared" ref="AB6:AB69" si="3">Z6-X6</f>
        <v>1.084260435057699E-2</v>
      </c>
      <c r="AC6" s="31">
        <v>9.04884429518589E-2</v>
      </c>
      <c r="AD6" s="31">
        <v>0.211682552154695</v>
      </c>
      <c r="AE6" s="31" t="s">
        <v>175</v>
      </c>
    </row>
    <row r="7" spans="1:31" x14ac:dyDescent="0.25">
      <c r="A7" s="31">
        <v>1</v>
      </c>
      <c r="B7" s="31">
        <v>0.75404482790430905</v>
      </c>
      <c r="C7" s="31">
        <v>0.71341967044171795</v>
      </c>
      <c r="D7" s="31">
        <v>0.79862820154977598</v>
      </c>
      <c r="E7" s="31">
        <f t="shared" si="0"/>
        <v>4.0625157462591099E-2</v>
      </c>
      <c r="F7" s="31">
        <f t="shared" si="1"/>
        <v>4.4583373645466939E-2</v>
      </c>
      <c r="G7" s="31">
        <v>0.72346861230479098</v>
      </c>
      <c r="H7" s="31">
        <v>0.58277413994947602</v>
      </c>
      <c r="I7" s="31">
        <v>0.87485320112845</v>
      </c>
      <c r="W7" s="31">
        <v>1</v>
      </c>
      <c r="X7" s="31">
        <v>0.37698918801574599</v>
      </c>
      <c r="Y7" s="31">
        <v>0.356577091609311</v>
      </c>
      <c r="Z7" s="31">
        <v>0.39964115807657902</v>
      </c>
      <c r="AA7" s="31">
        <f t="shared" si="2"/>
        <v>2.0412096406434987E-2</v>
      </c>
      <c r="AB7" s="31">
        <f t="shared" si="3"/>
        <v>2.2651970060833027E-2</v>
      </c>
      <c r="AC7" s="31">
        <v>0.29631470221528</v>
      </c>
      <c r="AD7" s="31">
        <v>0.150599590423974</v>
      </c>
      <c r="AE7" s="31">
        <v>0.42112075377747898</v>
      </c>
    </row>
    <row r="8" spans="1:31" x14ac:dyDescent="0.25">
      <c r="A8" s="31">
        <v>1.5</v>
      </c>
      <c r="B8" s="31">
        <v>0.78572090449749399</v>
      </c>
      <c r="C8" s="31">
        <v>0.74341247846525105</v>
      </c>
      <c r="D8" s="31">
        <v>0.832122604822504</v>
      </c>
      <c r="E8" s="31">
        <f t="shared" si="0"/>
        <v>4.2308426032242941E-2</v>
      </c>
      <c r="F8" s="31">
        <f t="shared" si="1"/>
        <v>4.6401700325010009E-2</v>
      </c>
      <c r="G8" s="31">
        <v>0.76003749181806901</v>
      </c>
      <c r="H8" s="31">
        <v>0.61789601811399397</v>
      </c>
      <c r="I8" s="31">
        <v>0.91313281311964101</v>
      </c>
      <c r="W8" s="31">
        <v>1.5</v>
      </c>
      <c r="X8" s="31">
        <v>0.35095644887796701</v>
      </c>
      <c r="Y8" s="31">
        <v>0.33194657073788097</v>
      </c>
      <c r="Z8" s="31">
        <v>0.37206743033528</v>
      </c>
      <c r="AA8" s="31">
        <f t="shared" si="2"/>
        <v>1.9009878140086034E-2</v>
      </c>
      <c r="AB8" s="31">
        <f t="shared" si="3"/>
        <v>2.1110981457312994E-2</v>
      </c>
      <c r="AC8" s="31">
        <v>0.26797021792796499</v>
      </c>
      <c r="AD8" s="31">
        <v>0.114487817454357</v>
      </c>
      <c r="AE8" s="31">
        <v>0.39145280683316902</v>
      </c>
    </row>
    <row r="9" spans="1:31" x14ac:dyDescent="0.25">
      <c r="A9" s="31">
        <v>2</v>
      </c>
      <c r="B9" s="31">
        <v>0.77982980906945099</v>
      </c>
      <c r="C9" s="31">
        <v>0.73783414062155495</v>
      </c>
      <c r="D9" s="31">
        <v>0.82589359359849501</v>
      </c>
      <c r="E9" s="31">
        <f t="shared" si="0"/>
        <v>4.199566844789604E-2</v>
      </c>
      <c r="F9" s="31">
        <f t="shared" si="1"/>
        <v>4.6063784529044027E-2</v>
      </c>
      <c r="G9" s="31">
        <v>0.75323325037155597</v>
      </c>
      <c r="H9" s="31">
        <v>0.61136355105718998</v>
      </c>
      <c r="I9" s="31">
        <v>0.90601794959680904</v>
      </c>
      <c r="W9" s="31">
        <v>2</v>
      </c>
      <c r="X9" s="31">
        <v>0.34399478509992998</v>
      </c>
      <c r="Y9" s="31">
        <v>0.32536008083719298</v>
      </c>
      <c r="Z9" s="31">
        <v>0.36469312584716301</v>
      </c>
      <c r="AA9" s="31">
        <f t="shared" si="2"/>
        <v>1.8634704262737001E-2</v>
      </c>
      <c r="AB9" s="31">
        <f t="shared" si="3"/>
        <v>2.0698340747233035E-2</v>
      </c>
      <c r="AC9" s="31">
        <v>0.26043622094254998</v>
      </c>
      <c r="AD9" s="31">
        <v>9.9117494653607502E-2</v>
      </c>
      <c r="AE9" s="31">
        <v>0.38359755825751901</v>
      </c>
    </row>
    <row r="10" spans="1:31" x14ac:dyDescent="0.25">
      <c r="A10" s="31">
        <v>2.5</v>
      </c>
      <c r="B10" s="31">
        <v>0.89532744171323098</v>
      </c>
      <c r="C10" s="31">
        <v>0.84722299020713099</v>
      </c>
      <c r="D10" s="31">
        <v>0.94798994667136804</v>
      </c>
      <c r="E10" s="31">
        <f t="shared" si="0"/>
        <v>4.8104451506099988E-2</v>
      </c>
      <c r="F10" s="31">
        <f t="shared" si="1"/>
        <v>5.2662504958137069E-2</v>
      </c>
      <c r="G10" s="31">
        <v>0.886817329186388</v>
      </c>
      <c r="H10" s="31">
        <v>0.73898864169115297</v>
      </c>
      <c r="I10" s="31">
        <v>1.0454864799475201</v>
      </c>
      <c r="W10" s="31">
        <v>2.5</v>
      </c>
      <c r="X10" s="31">
        <v>0.37095686241091802</v>
      </c>
      <c r="Y10" s="31">
        <v>0.35086958709372401</v>
      </c>
      <c r="Z10" s="31">
        <v>0.39325200973385499</v>
      </c>
      <c r="AA10" s="31">
        <f t="shared" si="2"/>
        <v>2.0087275317194009E-2</v>
      </c>
      <c r="AB10" s="31">
        <f t="shared" si="3"/>
        <v>2.229514732293697E-2</v>
      </c>
      <c r="AC10" s="31">
        <v>0.28972375431212299</v>
      </c>
      <c r="AD10" s="31">
        <v>0.14221252366692999</v>
      </c>
      <c r="AE10" s="31">
        <v>0.41420691904148699</v>
      </c>
    </row>
    <row r="11" spans="1:31" x14ac:dyDescent="0.25">
      <c r="A11" s="31">
        <v>3</v>
      </c>
      <c r="B11" s="31">
        <v>0.97261038674825195</v>
      </c>
      <c r="C11" s="31">
        <v>0.92043959925974905</v>
      </c>
      <c r="D11" s="31">
        <v>1.02964706513754</v>
      </c>
      <c r="E11" s="31">
        <f t="shared" si="0"/>
        <v>5.2170787488502901E-2</v>
      </c>
      <c r="F11" s="31">
        <f t="shared" si="1"/>
        <v>5.7036678389288054E-2</v>
      </c>
      <c r="G11" s="31">
        <v>0.97631310599417498</v>
      </c>
      <c r="H11" s="31">
        <v>0.82348451003950995</v>
      </c>
      <c r="I11" s="31">
        <v>1.13898131667425</v>
      </c>
      <c r="W11" s="31">
        <v>3</v>
      </c>
      <c r="X11" s="31">
        <v>0.39720273084103802</v>
      </c>
      <c r="Y11" s="31">
        <v>0.37570265269019298</v>
      </c>
      <c r="Z11" s="31">
        <v>0.42104927318458502</v>
      </c>
      <c r="AA11" s="31">
        <f t="shared" si="2"/>
        <v>2.1500078150845037E-2</v>
      </c>
      <c r="AB11" s="31">
        <f t="shared" si="3"/>
        <v>2.3846542343546995E-2</v>
      </c>
      <c r="AC11" s="31">
        <v>0.318493045847559</v>
      </c>
      <c r="AD11" s="31">
        <v>0.17757629973439301</v>
      </c>
      <c r="AE11" s="31">
        <v>0.444447241054853</v>
      </c>
    </row>
    <row r="12" spans="1:31" x14ac:dyDescent="0.25">
      <c r="A12" s="31">
        <v>3.5</v>
      </c>
      <c r="B12" s="31">
        <v>1.1744083117317901</v>
      </c>
      <c r="C12" s="31">
        <v>1.11163604056065</v>
      </c>
      <c r="D12" s="31">
        <v>1.2427223872781801</v>
      </c>
      <c r="E12" s="31">
        <f t="shared" si="0"/>
        <v>6.2772271171140037E-2</v>
      </c>
      <c r="F12" s="31">
        <f t="shared" si="1"/>
        <v>6.8314075546390018E-2</v>
      </c>
      <c r="G12" s="31">
        <v>1.20979921783424</v>
      </c>
      <c r="H12" s="31">
        <v>1.0425785970533199</v>
      </c>
      <c r="I12" s="31">
        <v>1.3824318291391899</v>
      </c>
      <c r="W12" s="31">
        <v>3.5</v>
      </c>
      <c r="X12" s="31">
        <v>0.453656476927362</v>
      </c>
      <c r="Y12" s="31">
        <v>0.42912243888678098</v>
      </c>
      <c r="Z12" s="31">
        <v>0.48082811767516898</v>
      </c>
      <c r="AA12" s="31">
        <f t="shared" si="2"/>
        <v>2.4534038040581019E-2</v>
      </c>
      <c r="AB12" s="31">
        <f t="shared" si="3"/>
        <v>2.717164074780698E-2</v>
      </c>
      <c r="AC12" s="31">
        <v>0.38109329244163498</v>
      </c>
      <c r="AD12" s="31">
        <v>0.24747491803107799</v>
      </c>
      <c r="AE12" s="31">
        <v>0.51075796218950398</v>
      </c>
    </row>
    <row r="13" spans="1:31" x14ac:dyDescent="0.25">
      <c r="A13" s="31">
        <v>4</v>
      </c>
      <c r="B13" s="31">
        <v>1.36962264648124</v>
      </c>
      <c r="C13" s="31">
        <v>1.2966663063392301</v>
      </c>
      <c r="D13" s="31">
        <v>1.4487138257915699</v>
      </c>
      <c r="E13" s="31">
        <f t="shared" si="0"/>
        <v>7.2956340142009912E-2</v>
      </c>
      <c r="F13" s="31">
        <f t="shared" si="1"/>
        <v>7.909117931032994E-2</v>
      </c>
      <c r="G13" s="31">
        <v>1.4347423815365801</v>
      </c>
      <c r="H13" s="31">
        <v>1.25770642730752</v>
      </c>
      <c r="I13" s="31">
        <v>1.6165910482882799</v>
      </c>
      <c r="W13" s="31">
        <v>4</v>
      </c>
      <c r="X13" s="31">
        <v>0.57486236900948495</v>
      </c>
      <c r="Y13" s="31">
        <v>0.54382316687329602</v>
      </c>
      <c r="Z13" s="31">
        <v>0.60910347491273098</v>
      </c>
      <c r="AA13" s="31">
        <f t="shared" si="2"/>
        <v>3.1039202136188937E-2</v>
      </c>
      <c r="AB13" s="31">
        <f t="shared" si="3"/>
        <v>3.4241105903246027E-2</v>
      </c>
      <c r="AC13" s="31">
        <v>0.51787996160431404</v>
      </c>
      <c r="AD13" s="31">
        <v>0.385626477490077</v>
      </c>
      <c r="AE13" s="31">
        <v>0.65704974396867699</v>
      </c>
    </row>
    <row r="14" spans="1:31" x14ac:dyDescent="0.25">
      <c r="A14" s="31">
        <v>4.5</v>
      </c>
      <c r="B14" s="31">
        <v>1.6193373163597999</v>
      </c>
      <c r="C14" s="31">
        <v>1.5335024677519</v>
      </c>
      <c r="D14" s="31">
        <v>1.7119609838452901</v>
      </c>
      <c r="E14" s="31">
        <f t="shared" si="0"/>
        <v>8.5834848607899916E-2</v>
      </c>
      <c r="F14" s="31">
        <f t="shared" si="1"/>
        <v>9.2623667485490113E-2</v>
      </c>
      <c r="G14" s="31">
        <v>1.72042192747186</v>
      </c>
      <c r="H14" s="31">
        <v>1.5333478923597399</v>
      </c>
      <c r="I14" s="31">
        <v>1.91458251752494</v>
      </c>
      <c r="W14" s="31">
        <v>4.5</v>
      </c>
      <c r="X14" s="31">
        <v>0.60333096403464104</v>
      </c>
      <c r="Y14" s="31">
        <v>0.57076347185284404</v>
      </c>
      <c r="Z14" s="31">
        <v>0.63922192849376203</v>
      </c>
      <c r="AA14" s="31">
        <f t="shared" si="2"/>
        <v>3.2567492181796998E-2</v>
      </c>
      <c r="AB14" s="31">
        <f t="shared" si="3"/>
        <v>3.5890964459120989E-2</v>
      </c>
      <c r="AC14" s="31">
        <v>0.55034220971110903</v>
      </c>
      <c r="AD14" s="31">
        <v>0.41705952047755201</v>
      </c>
      <c r="AE14" s="31">
        <v>0.69173046919328496</v>
      </c>
    </row>
    <row r="15" spans="1:31" x14ac:dyDescent="0.25">
      <c r="A15" s="31">
        <v>5</v>
      </c>
      <c r="B15" s="31">
        <v>1.91517123774093</v>
      </c>
      <c r="C15" s="31">
        <v>1.81422101914878</v>
      </c>
      <c r="D15" s="31">
        <v>2.0235395278148598</v>
      </c>
      <c r="E15" s="31">
        <f t="shared" si="0"/>
        <v>0.10095021859215003</v>
      </c>
      <c r="F15" s="31">
        <f t="shared" si="1"/>
        <v>0.10836829007392978</v>
      </c>
      <c r="G15" s="31">
        <v>2.0552815918408802</v>
      </c>
      <c r="H15" s="31">
        <v>1.85461249814676</v>
      </c>
      <c r="I15" s="31">
        <v>2.2658709807073198</v>
      </c>
      <c r="W15" s="31">
        <v>5</v>
      </c>
      <c r="X15" s="31">
        <v>0.64215912241815298</v>
      </c>
      <c r="Y15" s="31">
        <v>0.60750930533112502</v>
      </c>
      <c r="Z15" s="31">
        <v>0.68029584303143098</v>
      </c>
      <c r="AA15" s="31">
        <f t="shared" si="2"/>
        <v>3.4649817087027968E-2</v>
      </c>
      <c r="AB15" s="31">
        <f t="shared" si="3"/>
        <v>3.8136720613277997E-2</v>
      </c>
      <c r="AC15" s="31">
        <v>0.59476477744231404</v>
      </c>
      <c r="AD15" s="31">
        <v>0.45962455796023399</v>
      </c>
      <c r="AE15" s="31">
        <v>0.73903769092392002</v>
      </c>
    </row>
    <row r="16" spans="1:31" x14ac:dyDescent="0.25">
      <c r="A16" s="31">
        <v>5.5</v>
      </c>
      <c r="B16" s="31">
        <v>2.22551807848965</v>
      </c>
      <c r="C16" s="31">
        <v>2.1089464071503499</v>
      </c>
      <c r="D16" s="31">
        <v>2.35003029393833</v>
      </c>
      <c r="E16" s="31">
        <f t="shared" si="0"/>
        <v>0.11657167133930013</v>
      </c>
      <c r="F16" s="31">
        <f t="shared" si="1"/>
        <v>0.12451221544867996</v>
      </c>
      <c r="G16" s="31">
        <v>2.40210234071766</v>
      </c>
      <c r="H16" s="31">
        <v>2.1849736943311102</v>
      </c>
      <c r="I16" s="31">
        <v>2.6322284376937901</v>
      </c>
      <c r="W16" s="31">
        <v>5.5</v>
      </c>
      <c r="X16" s="31">
        <v>0.72735361977020596</v>
      </c>
      <c r="Y16" s="31">
        <v>0.68814985838876197</v>
      </c>
      <c r="Z16" s="31">
        <v>0.77040235267892598</v>
      </c>
      <c r="AA16" s="31">
        <f t="shared" si="2"/>
        <v>3.9203761381443991E-2</v>
      </c>
      <c r="AB16" s="31">
        <f t="shared" si="3"/>
        <v>4.3048732908720022E-2</v>
      </c>
      <c r="AC16" s="31">
        <v>0.69269158401165998</v>
      </c>
      <c r="AD16" s="31">
        <v>0.55321616583918798</v>
      </c>
      <c r="AE16" s="31">
        <v>0.84254357281124503</v>
      </c>
    </row>
    <row r="17" spans="1:31" x14ac:dyDescent="0.25">
      <c r="A17" s="31">
        <v>6</v>
      </c>
      <c r="B17" s="31">
        <v>2.8371739231025801</v>
      </c>
      <c r="C17" s="31">
        <v>2.6904491958935699</v>
      </c>
      <c r="D17" s="31">
        <v>2.9925158476249401</v>
      </c>
      <c r="E17" s="31">
        <f t="shared" si="0"/>
        <v>0.1467247272090102</v>
      </c>
      <c r="F17" s="31">
        <f t="shared" si="1"/>
        <v>0.15534192452235995</v>
      </c>
      <c r="G17" s="31">
        <v>3.0723432357326801</v>
      </c>
      <c r="H17" s="31">
        <v>2.8182963022072398</v>
      </c>
      <c r="I17" s="31">
        <v>3.3449525674852501</v>
      </c>
      <c r="W17" s="31">
        <v>6</v>
      </c>
      <c r="X17" s="31">
        <v>0.887962314600237</v>
      </c>
      <c r="Y17" s="31">
        <v>0.84024610265889199</v>
      </c>
      <c r="Z17" s="31">
        <v>0.94020596103908405</v>
      </c>
      <c r="AA17" s="31">
        <f t="shared" si="2"/>
        <v>4.771621194134501E-2</v>
      </c>
      <c r="AB17" s="31">
        <f t="shared" si="3"/>
        <v>5.2243646438847047E-2</v>
      </c>
      <c r="AC17" s="31">
        <v>0.87829059924376396</v>
      </c>
      <c r="AD17" s="31">
        <v>0.73089355837561099</v>
      </c>
      <c r="AE17" s="31">
        <v>1.0365808241935299</v>
      </c>
    </row>
    <row r="18" spans="1:31" x14ac:dyDescent="0.25">
      <c r="A18" s="31">
        <v>6.5</v>
      </c>
      <c r="B18" s="31">
        <v>3.3340900229299701</v>
      </c>
      <c r="C18" s="31">
        <v>3.1635277525126</v>
      </c>
      <c r="D18" s="31">
        <v>3.51353231233862</v>
      </c>
      <c r="E18" s="31">
        <f t="shared" si="0"/>
        <v>0.17056227041737015</v>
      </c>
      <c r="F18" s="31">
        <f t="shared" si="1"/>
        <v>0.17944228940864981</v>
      </c>
      <c r="G18" s="31">
        <v>3.6046614959805598</v>
      </c>
      <c r="H18" s="31">
        <v>3.3175620624264899</v>
      </c>
      <c r="I18" s="31">
        <v>3.9122430197639302</v>
      </c>
      <c r="W18" s="31">
        <v>6.5</v>
      </c>
      <c r="X18" s="31">
        <v>0.96503996240373402</v>
      </c>
      <c r="Y18" s="31">
        <v>0.91326703523271902</v>
      </c>
      <c r="Z18" s="31">
        <v>1.0216499369532399</v>
      </c>
      <c r="AA18" s="31">
        <f t="shared" si="2"/>
        <v>5.1772927171015004E-2</v>
      </c>
      <c r="AB18" s="31">
        <f t="shared" si="3"/>
        <v>5.6609974549505893E-2</v>
      </c>
      <c r="AC18" s="31">
        <v>0.96754561289651497</v>
      </c>
      <c r="AD18" s="31">
        <v>0.81524199994954505</v>
      </c>
      <c r="AE18" s="31">
        <v>1.1298229322895099</v>
      </c>
    </row>
    <row r="19" spans="1:31" x14ac:dyDescent="0.25">
      <c r="A19" s="31">
        <v>7</v>
      </c>
      <c r="B19" s="31">
        <v>4.0685132166893796</v>
      </c>
      <c r="C19" s="31">
        <v>3.8638072561921799</v>
      </c>
      <c r="D19" s="31">
        <v>4.2821087865898599</v>
      </c>
      <c r="E19" s="31">
        <f t="shared" si="0"/>
        <v>0.20470596049719969</v>
      </c>
      <c r="F19" s="31">
        <f t="shared" si="1"/>
        <v>0.21359556990048034</v>
      </c>
      <c r="G19" s="31">
        <v>4.3736014923760003</v>
      </c>
      <c r="H19" s="31">
        <v>4.0375621884370396</v>
      </c>
      <c r="I19" s="31">
        <v>4.7288726157034304</v>
      </c>
      <c r="W19" s="31">
        <v>7</v>
      </c>
      <c r="X19" s="31">
        <v>1.1046442794578799</v>
      </c>
      <c r="Y19" s="31">
        <v>1.0455360091716199</v>
      </c>
      <c r="Z19" s="31">
        <v>1.1690766976050699</v>
      </c>
      <c r="AA19" s="31">
        <f t="shared" si="2"/>
        <v>5.9108270286259978E-2</v>
      </c>
      <c r="AB19" s="31">
        <f t="shared" si="3"/>
        <v>6.4432418147190029E-2</v>
      </c>
      <c r="AC19" s="31">
        <v>1.1291541176678099</v>
      </c>
      <c r="AD19" s="31">
        <v>0.96662271901040198</v>
      </c>
      <c r="AE19" s="31">
        <v>1.2984534977881901</v>
      </c>
    </row>
    <row r="20" spans="1:31" x14ac:dyDescent="0.25">
      <c r="A20" s="31">
        <v>7.5</v>
      </c>
      <c r="B20" s="31">
        <v>5.2228235341612503</v>
      </c>
      <c r="C20" s="31">
        <v>4.9670859117057704</v>
      </c>
      <c r="D20" s="31">
        <v>5.4868044826798696</v>
      </c>
      <c r="E20" s="31">
        <f t="shared" si="0"/>
        <v>0.25573762245547993</v>
      </c>
      <c r="F20" s="31">
        <f t="shared" si="1"/>
        <v>0.26398094851861931</v>
      </c>
      <c r="G20" s="31">
        <v>5.5458604866221899</v>
      </c>
      <c r="H20" s="31">
        <v>5.14076731333971</v>
      </c>
      <c r="I20" s="31">
        <v>5.9614628978980004</v>
      </c>
      <c r="W20" s="31">
        <v>7.5</v>
      </c>
      <c r="X20" s="31">
        <v>1.33784167293161</v>
      </c>
      <c r="Y20" s="31">
        <v>1.2665347750892</v>
      </c>
      <c r="Z20" s="31">
        <v>1.4151884949479201</v>
      </c>
      <c r="AA20" s="31">
        <f t="shared" si="2"/>
        <v>7.1306897842410066E-2</v>
      </c>
      <c r="AB20" s="31">
        <f t="shared" si="3"/>
        <v>7.7346822016310046E-2</v>
      </c>
      <c r="AC20" s="31">
        <v>1.3982070906584601</v>
      </c>
      <c r="AD20" s="31">
        <v>1.22254604628825</v>
      </c>
      <c r="AE20" s="31">
        <v>1.5785310328387701</v>
      </c>
    </row>
    <row r="21" spans="1:31" x14ac:dyDescent="0.25">
      <c r="A21" s="31">
        <v>8</v>
      </c>
      <c r="B21" s="31">
        <v>6.48129477925304</v>
      </c>
      <c r="C21" s="31">
        <v>6.1735267837135401</v>
      </c>
      <c r="D21" s="31">
        <v>6.7959478359920098</v>
      </c>
      <c r="E21" s="31">
        <f t="shared" si="0"/>
        <v>0.30776799553949985</v>
      </c>
      <c r="F21" s="31">
        <f t="shared" si="1"/>
        <v>0.31465305673896982</v>
      </c>
      <c r="G21" s="31">
        <v>6.78343203688366</v>
      </c>
      <c r="H21" s="31">
        <v>6.3194762062708998</v>
      </c>
      <c r="I21" s="31">
        <v>7.2448241173765497</v>
      </c>
      <c r="W21" s="31">
        <v>8</v>
      </c>
      <c r="X21" s="31">
        <v>1.53685908248291</v>
      </c>
      <c r="Y21" s="31">
        <v>1.45526839542402</v>
      </c>
      <c r="Z21" s="31">
        <v>1.6250416898937901</v>
      </c>
      <c r="AA21" s="31">
        <f t="shared" si="2"/>
        <v>8.1590687058890055E-2</v>
      </c>
      <c r="AB21" s="31">
        <f t="shared" si="3"/>
        <v>8.8182607410880021E-2</v>
      </c>
      <c r="AC21" s="31">
        <v>1.62635306614926</v>
      </c>
      <c r="AD21" s="31">
        <v>1.4426014609890301</v>
      </c>
      <c r="AE21" s="31">
        <v>1.8163625663679801</v>
      </c>
    </row>
    <row r="22" spans="1:31" x14ac:dyDescent="0.25">
      <c r="A22" s="31">
        <v>8.5</v>
      </c>
      <c r="B22" s="31">
        <v>8.1647534158371595</v>
      </c>
      <c r="C22" s="31">
        <v>7.7930253808543402</v>
      </c>
      <c r="D22" s="31">
        <v>8.5409709745127103</v>
      </c>
      <c r="E22" s="31">
        <f t="shared" si="0"/>
        <v>0.37172803498281937</v>
      </c>
      <c r="F22" s="31">
        <f t="shared" si="1"/>
        <v>0.37621755867555073</v>
      </c>
      <c r="G22" s="31">
        <v>8.3889583734046305</v>
      </c>
      <c r="H22" s="31">
        <v>7.8727713838304503</v>
      </c>
      <c r="I22" s="31">
        <v>8.8869995879060593</v>
      </c>
      <c r="W22" s="31">
        <v>8.5</v>
      </c>
      <c r="X22" s="31">
        <v>1.79616993112178</v>
      </c>
      <c r="Y22" s="31">
        <v>1.70126897062024</v>
      </c>
      <c r="Z22" s="31">
        <v>1.89824516191673</v>
      </c>
      <c r="AA22" s="31">
        <f t="shared" si="2"/>
        <v>9.4900960501540066E-2</v>
      </c>
      <c r="AB22" s="31">
        <f t="shared" si="3"/>
        <v>0.10207523079494996</v>
      </c>
      <c r="AC22" s="31">
        <v>1.9210730110807299</v>
      </c>
      <c r="AD22" s="31">
        <v>1.7262150927085</v>
      </c>
      <c r="AE22" s="31">
        <v>2.1247498007771801</v>
      </c>
    </row>
    <row r="23" spans="1:31" x14ac:dyDescent="0.25">
      <c r="A23" s="31">
        <v>9</v>
      </c>
      <c r="B23" s="31">
        <v>10.143873476567601</v>
      </c>
      <c r="C23" s="31">
        <v>9.7044991807295098</v>
      </c>
      <c r="D23" s="31">
        <v>10.5846403914401</v>
      </c>
      <c r="E23" s="31">
        <f t="shared" si="0"/>
        <v>0.43937429583809084</v>
      </c>
      <c r="F23" s="31">
        <f t="shared" si="1"/>
        <v>0.44076691487249953</v>
      </c>
      <c r="G23" s="31">
        <v>10.2230931260248</v>
      </c>
      <c r="H23" s="31">
        <v>9.6747660773062805</v>
      </c>
      <c r="I23" s="31">
        <v>10.743197342697099</v>
      </c>
      <c r="W23" s="31">
        <v>9</v>
      </c>
      <c r="X23" s="31">
        <v>2.1059424489816299</v>
      </c>
      <c r="Y23" s="31">
        <v>1.99537368145649</v>
      </c>
      <c r="Z23" s="31">
        <v>2.2242702881328</v>
      </c>
      <c r="AA23" s="31">
        <f t="shared" si="2"/>
        <v>0.11056876752513989</v>
      </c>
      <c r="AB23" s="31">
        <f t="shared" si="3"/>
        <v>0.11832783915117018</v>
      </c>
      <c r="AC23" s="31">
        <v>2.2690206673111502</v>
      </c>
      <c r="AD23" s="31">
        <v>2.0583780847864999</v>
      </c>
      <c r="AE23" s="31">
        <v>2.4913744941770202</v>
      </c>
    </row>
    <row r="24" spans="1:31" x14ac:dyDescent="0.25">
      <c r="A24" s="31">
        <v>9.5</v>
      </c>
      <c r="B24" s="31">
        <v>12.568729036703999</v>
      </c>
      <c r="C24" s="31">
        <v>12.0558120677187</v>
      </c>
      <c r="D24" s="31">
        <v>13.0796586468096</v>
      </c>
      <c r="E24" s="31">
        <f t="shared" si="0"/>
        <v>0.5129169689852997</v>
      </c>
      <c r="F24" s="31">
        <f t="shared" si="1"/>
        <v>0.51092961010560067</v>
      </c>
      <c r="G24" s="31">
        <v>12.416294096308301</v>
      </c>
      <c r="H24" s="31">
        <v>11.8491953060764</v>
      </c>
      <c r="I24" s="31">
        <v>12.9559787328459</v>
      </c>
      <c r="W24" s="31">
        <v>9.5</v>
      </c>
      <c r="X24" s="31">
        <v>2.5713184094575601</v>
      </c>
      <c r="Y24" s="31">
        <v>2.43759802376381</v>
      </c>
      <c r="Z24" s="31">
        <v>2.7134155040435202</v>
      </c>
      <c r="AA24" s="31">
        <f t="shared" si="2"/>
        <v>0.13372038569375011</v>
      </c>
      <c r="AB24" s="31">
        <f t="shared" si="3"/>
        <v>0.14209709458596009</v>
      </c>
      <c r="AC24" s="31">
        <v>2.7831438228273599</v>
      </c>
      <c r="AD24" s="31">
        <v>2.5458943720684299</v>
      </c>
      <c r="AE24" s="31">
        <v>3.0369189947566602</v>
      </c>
    </row>
    <row r="25" spans="1:31" x14ac:dyDescent="0.25">
      <c r="A25" s="31">
        <v>10</v>
      </c>
      <c r="B25" s="31">
        <v>14.5427849789181</v>
      </c>
      <c r="C25" s="31">
        <v>13.9756175783508</v>
      </c>
      <c r="D25" s="31">
        <v>15.106135939771001</v>
      </c>
      <c r="E25" s="31">
        <f t="shared" si="0"/>
        <v>0.56716740056729975</v>
      </c>
      <c r="F25" s="31">
        <f t="shared" si="1"/>
        <v>0.56335096085290104</v>
      </c>
      <c r="G25" s="31">
        <v>14.1723523997422</v>
      </c>
      <c r="H25" s="31">
        <v>13.588088467350699</v>
      </c>
      <c r="I25" s="31">
        <v>14.7382168288279</v>
      </c>
      <c r="W25" s="31">
        <v>10</v>
      </c>
      <c r="X25" s="31">
        <v>3.0177846364369798</v>
      </c>
      <c r="Y25" s="31">
        <v>2.8623298468877798</v>
      </c>
      <c r="Z25" s="31">
        <v>3.1819748166138799</v>
      </c>
      <c r="AA25" s="31">
        <f t="shared" si="2"/>
        <v>0.1554547895492</v>
      </c>
      <c r="AB25" s="31">
        <f t="shared" si="3"/>
        <v>0.16419018017690012</v>
      </c>
      <c r="AC25" s="31">
        <v>3.2670279726731999</v>
      </c>
      <c r="AD25" s="31">
        <v>3.0011080342065002</v>
      </c>
      <c r="AE25" s="31">
        <v>3.55246924295106</v>
      </c>
    </row>
    <row r="26" spans="1:31" x14ac:dyDescent="0.25">
      <c r="A26" s="31">
        <v>10.5</v>
      </c>
      <c r="B26" s="31">
        <v>15.262560702855</v>
      </c>
      <c r="C26" s="31">
        <v>14.676442191242799</v>
      </c>
      <c r="D26" s="31">
        <v>15.8444967225297</v>
      </c>
      <c r="E26" s="31">
        <f t="shared" si="0"/>
        <v>0.58611851161220052</v>
      </c>
      <c r="F26" s="31">
        <f t="shared" si="1"/>
        <v>0.58193601967469988</v>
      </c>
      <c r="G26" s="31">
        <v>14.808027511268</v>
      </c>
      <c r="H26" s="31">
        <v>14.2143418799625</v>
      </c>
      <c r="I26" s="31">
        <v>15.387910471945499</v>
      </c>
      <c r="W26" s="31">
        <v>10.5</v>
      </c>
      <c r="X26" s="31">
        <v>3.5782604101128199</v>
      </c>
      <c r="Y26" s="31">
        <v>3.39620459244771</v>
      </c>
      <c r="Z26" s="31">
        <v>3.7692425970958201</v>
      </c>
      <c r="AA26" s="31">
        <f t="shared" si="2"/>
        <v>0.18205581766510992</v>
      </c>
      <c r="AB26" s="31">
        <f t="shared" si="3"/>
        <v>0.19098218698300018</v>
      </c>
      <c r="AC26" s="31">
        <v>3.8625444184943998</v>
      </c>
      <c r="AD26" s="31">
        <v>3.5589954664741201</v>
      </c>
      <c r="AE26" s="31">
        <v>4.1866667268775304</v>
      </c>
    </row>
    <row r="27" spans="1:31" x14ac:dyDescent="0.25">
      <c r="A27" s="31">
        <v>11</v>
      </c>
      <c r="B27" s="31">
        <v>15.8994027424637</v>
      </c>
      <c r="C27" s="31">
        <v>15.2967474842347</v>
      </c>
      <c r="D27" s="31">
        <v>16.497712916382401</v>
      </c>
      <c r="E27" s="31">
        <f t="shared" si="0"/>
        <v>0.60265525822899946</v>
      </c>
      <c r="F27" s="31">
        <f t="shared" si="1"/>
        <v>0.59831017391870134</v>
      </c>
      <c r="G27" s="31">
        <v>15.3688631299209</v>
      </c>
      <c r="H27" s="31">
        <v>14.7648698508648</v>
      </c>
      <c r="I27" s="31">
        <v>15.963546295581301</v>
      </c>
      <c r="W27" s="31">
        <v>11</v>
      </c>
      <c r="X27" s="31">
        <v>4.2474677185936702</v>
      </c>
      <c r="Y27" s="31">
        <v>4.0346431503832703</v>
      </c>
      <c r="Z27" s="31">
        <v>4.4691370929373502</v>
      </c>
      <c r="AA27" s="31">
        <f t="shared" si="2"/>
        <v>0.21282456821039997</v>
      </c>
      <c r="AB27" s="31">
        <f t="shared" si="3"/>
        <v>0.22166937434367995</v>
      </c>
      <c r="AC27" s="31">
        <v>4.5580541364945901</v>
      </c>
      <c r="AD27" s="31">
        <v>4.2105124361354003</v>
      </c>
      <c r="AE27" s="31">
        <v>4.9239068093280602</v>
      </c>
    </row>
    <row r="28" spans="1:31" x14ac:dyDescent="0.25">
      <c r="A28" s="31">
        <v>11.5</v>
      </c>
      <c r="B28" s="31">
        <v>16.162240499351199</v>
      </c>
      <c r="C28" s="31">
        <v>15.5528038365262</v>
      </c>
      <c r="D28" s="31">
        <v>16.767312067409801</v>
      </c>
      <c r="E28" s="31">
        <f t="shared" si="0"/>
        <v>0.60943666282499898</v>
      </c>
      <c r="F28" s="31">
        <f t="shared" si="1"/>
        <v>0.60507156805860163</v>
      </c>
      <c r="G28" s="31">
        <v>15.5999491594514</v>
      </c>
      <c r="H28" s="31">
        <v>14.991110675404901</v>
      </c>
      <c r="I28" s="31">
        <v>16.201428442626401</v>
      </c>
      <c r="W28" s="31">
        <v>11.5</v>
      </c>
      <c r="X28" s="31">
        <v>4.9911969842667396</v>
      </c>
      <c r="Y28" s="31">
        <v>4.7454383557400099</v>
      </c>
      <c r="Z28" s="31">
        <v>5.24537532647095</v>
      </c>
      <c r="AA28" s="31">
        <f t="shared" si="2"/>
        <v>0.24575862852672969</v>
      </c>
      <c r="AB28" s="31">
        <f t="shared" si="3"/>
        <v>0.25417834220421032</v>
      </c>
      <c r="AC28" s="31">
        <v>5.3137840709918596</v>
      </c>
      <c r="AD28" s="31">
        <v>4.9214741676564904</v>
      </c>
      <c r="AE28" s="31">
        <v>5.7187764876238596</v>
      </c>
    </row>
    <row r="29" spans="1:31" x14ac:dyDescent="0.25">
      <c r="A29" s="31">
        <v>12</v>
      </c>
      <c r="B29" s="31">
        <v>16.197769640394199</v>
      </c>
      <c r="C29" s="31">
        <v>15.587417581723001</v>
      </c>
      <c r="D29" s="31">
        <v>16.803756072478301</v>
      </c>
      <c r="E29" s="31">
        <f t="shared" si="0"/>
        <v>0.61035205867119835</v>
      </c>
      <c r="F29" s="31">
        <f t="shared" si="1"/>
        <v>0.60598643208410152</v>
      </c>
      <c r="G29" s="31">
        <v>15.631170458345</v>
      </c>
      <c r="H29" s="31">
        <v>15.021649433017499</v>
      </c>
      <c r="I29" s="31">
        <v>16.233599810526002</v>
      </c>
      <c r="W29" s="31">
        <v>12</v>
      </c>
      <c r="X29" s="31">
        <v>5.9445834641166702</v>
      </c>
      <c r="Y29" s="31">
        <v>5.6585502174598803</v>
      </c>
      <c r="Z29" s="31">
        <v>6.2381412559508203</v>
      </c>
      <c r="AA29" s="31">
        <f t="shared" si="2"/>
        <v>0.28603324665678986</v>
      </c>
      <c r="AB29" s="31">
        <f t="shared" si="3"/>
        <v>0.29355779183415009</v>
      </c>
      <c r="AC29" s="31">
        <v>6.2601440165906599</v>
      </c>
      <c r="AD29" s="31">
        <v>5.8190896535797902</v>
      </c>
      <c r="AE29" s="31">
        <v>6.7043094207055196</v>
      </c>
    </row>
    <row r="30" spans="1:31" x14ac:dyDescent="0.25">
      <c r="A30" s="31">
        <v>12.5</v>
      </c>
      <c r="B30" s="31">
        <v>16.523310245789698</v>
      </c>
      <c r="C30" s="31">
        <v>15.9045832096264</v>
      </c>
      <c r="D30" s="31">
        <v>17.1376924291331</v>
      </c>
      <c r="E30" s="31">
        <f t="shared" si="0"/>
        <v>0.61872703616329794</v>
      </c>
      <c r="F30" s="31">
        <f t="shared" si="1"/>
        <v>0.61438218334340178</v>
      </c>
      <c r="G30" s="31">
        <v>15.917074284810299</v>
      </c>
      <c r="H30" s="31">
        <v>15.3009875007522</v>
      </c>
      <c r="I30" s="31">
        <v>16.528559808984301</v>
      </c>
      <c r="W30" s="31">
        <v>12.5</v>
      </c>
      <c r="X30" s="31">
        <v>7.2288352386075498</v>
      </c>
      <c r="Y30" s="31">
        <v>6.8918938676814401</v>
      </c>
      <c r="Z30" s="31">
        <v>7.5716571351323596</v>
      </c>
      <c r="AA30" s="31">
        <f t="shared" si="2"/>
        <v>0.33694137092610976</v>
      </c>
      <c r="AB30" s="31">
        <f t="shared" si="3"/>
        <v>0.34282189652480977</v>
      </c>
      <c r="AC30" s="31">
        <v>7.5025181418471396</v>
      </c>
      <c r="AD30" s="31">
        <v>7.0119078740890801</v>
      </c>
      <c r="AE30" s="31">
        <v>7.9830438897827198</v>
      </c>
    </row>
    <row r="31" spans="1:31" x14ac:dyDescent="0.25">
      <c r="A31" s="31">
        <v>13</v>
      </c>
      <c r="B31" s="31">
        <v>16.578527345319198</v>
      </c>
      <c r="C31" s="31">
        <v>15.9583815161341</v>
      </c>
      <c r="D31" s="31">
        <v>17.194336406935602</v>
      </c>
      <c r="E31" s="31">
        <f t="shared" si="0"/>
        <v>0.62014582918509831</v>
      </c>
      <c r="F31" s="31">
        <f t="shared" si="1"/>
        <v>0.61580906161640314</v>
      </c>
      <c r="G31" s="31">
        <v>15.9655398298795</v>
      </c>
      <c r="H31" s="31">
        <v>15.3482830517243</v>
      </c>
      <c r="I31" s="31">
        <v>16.578624375843201</v>
      </c>
      <c r="W31" s="31">
        <v>13</v>
      </c>
      <c r="X31" s="31">
        <v>8.6798866064831</v>
      </c>
      <c r="Y31" s="31">
        <v>8.2898049771115208</v>
      </c>
      <c r="Z31" s="31">
        <v>9.0736570617454806</v>
      </c>
      <c r="AA31" s="31">
        <f t="shared" si="2"/>
        <v>0.3900816293715792</v>
      </c>
      <c r="AB31" s="31">
        <f t="shared" si="3"/>
        <v>0.39377045526238064</v>
      </c>
      <c r="AC31" s="31">
        <v>8.8711545738916193</v>
      </c>
      <c r="AD31" s="31">
        <v>8.3441035127965701</v>
      </c>
      <c r="AE31" s="31">
        <v>9.3764720881952393</v>
      </c>
    </row>
    <row r="32" spans="1:31" x14ac:dyDescent="0.25">
      <c r="A32" s="31">
        <v>13.5</v>
      </c>
      <c r="B32" s="31">
        <v>16.802462237113499</v>
      </c>
      <c r="C32" s="31">
        <v>16.176564396709701</v>
      </c>
      <c r="D32" s="31">
        <v>17.4240699538414</v>
      </c>
      <c r="E32" s="31">
        <f t="shared" si="0"/>
        <v>0.62589784040379826</v>
      </c>
      <c r="F32" s="31">
        <f t="shared" si="1"/>
        <v>0.62160771672790105</v>
      </c>
      <c r="G32" s="31">
        <v>16.162013573304499</v>
      </c>
      <c r="H32" s="31">
        <v>15.5398416821622</v>
      </c>
      <c r="I32" s="31">
        <v>16.78177095022</v>
      </c>
      <c r="W32" s="31">
        <v>13.5</v>
      </c>
      <c r="X32" s="31">
        <v>10.3430940758074</v>
      </c>
      <c r="Y32" s="31">
        <v>9.8973208264524999</v>
      </c>
      <c r="Z32" s="31">
        <v>10.7899540205783</v>
      </c>
      <c r="AA32" s="31">
        <f t="shared" si="2"/>
        <v>0.44577324935490026</v>
      </c>
      <c r="AB32" s="31">
        <f t="shared" si="3"/>
        <v>0.44685994477089963</v>
      </c>
      <c r="AC32" s="31">
        <v>10.405224319989699</v>
      </c>
      <c r="AD32" s="31">
        <v>9.8548432361258804</v>
      </c>
      <c r="AE32" s="31">
        <v>10.9269277907241</v>
      </c>
    </row>
    <row r="33" spans="1:31" x14ac:dyDescent="0.25">
      <c r="A33" s="31">
        <v>14</v>
      </c>
      <c r="B33" s="31">
        <v>17.069840856695201</v>
      </c>
      <c r="C33" s="31">
        <v>16.437077466312001</v>
      </c>
      <c r="D33" s="31">
        <v>17.698399699733098</v>
      </c>
      <c r="E33" s="31">
        <f t="shared" si="0"/>
        <v>0.63276339038320017</v>
      </c>
      <c r="F33" s="31">
        <f t="shared" si="1"/>
        <v>0.62855884303789722</v>
      </c>
      <c r="G33" s="31">
        <v>16.396444266439701</v>
      </c>
      <c r="H33" s="31">
        <v>15.7680423443271</v>
      </c>
      <c r="I33" s="31">
        <v>17.024564429784299</v>
      </c>
      <c r="W33" s="31">
        <v>14</v>
      </c>
      <c r="X33" s="31">
        <v>12.3061217535029</v>
      </c>
      <c r="Y33" s="31">
        <v>11.8007505917755</v>
      </c>
      <c r="Z33" s="31">
        <v>12.809822787924601</v>
      </c>
      <c r="AA33" s="31">
        <f t="shared" si="2"/>
        <v>0.50537116172739971</v>
      </c>
      <c r="AB33" s="31">
        <f t="shared" si="3"/>
        <v>0.50370103442170056</v>
      </c>
      <c r="AC33" s="31">
        <v>12.180975327709801</v>
      </c>
      <c r="AD33" s="31">
        <v>11.61563770795</v>
      </c>
      <c r="AE33" s="31">
        <v>12.718195118932901</v>
      </c>
    </row>
    <row r="34" spans="1:31" x14ac:dyDescent="0.25">
      <c r="A34" s="31">
        <v>14.5</v>
      </c>
      <c r="B34" s="31">
        <v>16.954455510496501</v>
      </c>
      <c r="C34" s="31">
        <v>16.324654895755199</v>
      </c>
      <c r="D34" s="31">
        <v>17.580010603193202</v>
      </c>
      <c r="E34" s="31">
        <f t="shared" si="0"/>
        <v>0.62980061474130267</v>
      </c>
      <c r="F34" s="31">
        <f t="shared" si="1"/>
        <v>0.6255550926967004</v>
      </c>
      <c r="G34" s="31">
        <v>16.295297828053201</v>
      </c>
      <c r="H34" s="31">
        <v>15.6696328681731</v>
      </c>
      <c r="I34" s="31">
        <v>16.9197563461301</v>
      </c>
      <c r="W34" s="31">
        <v>14.5</v>
      </c>
      <c r="X34" s="31">
        <v>14.1875973474512</v>
      </c>
      <c r="Y34" s="31">
        <v>13.629915689604401</v>
      </c>
      <c r="Z34" s="31">
        <v>14.741707312822699</v>
      </c>
      <c r="AA34" s="31">
        <f t="shared" si="2"/>
        <v>0.55768165784679979</v>
      </c>
      <c r="AB34" s="31">
        <f t="shared" si="3"/>
        <v>0.5541099653714987</v>
      </c>
      <c r="AC34" s="31">
        <v>13.8578616107499</v>
      </c>
      <c r="AD34" s="31">
        <v>13.277485912422</v>
      </c>
      <c r="AE34" s="31">
        <v>14.4177925530918</v>
      </c>
    </row>
    <row r="35" spans="1:31" x14ac:dyDescent="0.25">
      <c r="A35" s="31">
        <v>15</v>
      </c>
      <c r="B35" s="31">
        <v>17.665768297066599</v>
      </c>
      <c r="C35" s="31">
        <v>17.017678012274398</v>
      </c>
      <c r="D35" s="31">
        <v>18.3099666379889</v>
      </c>
      <c r="E35" s="31">
        <f t="shared" si="0"/>
        <v>0.64809028479220032</v>
      </c>
      <c r="F35" s="31">
        <f t="shared" si="1"/>
        <v>0.64419834092230133</v>
      </c>
      <c r="G35" s="31">
        <v>16.9183808834727</v>
      </c>
      <c r="H35" s="31">
        <v>16.2746618369789</v>
      </c>
      <c r="I35" s="31">
        <v>17.5666814916916</v>
      </c>
      <c r="W35" s="31">
        <v>15</v>
      </c>
      <c r="X35" s="31">
        <v>17.1279620125934</v>
      </c>
      <c r="Y35" s="31">
        <v>16.493705919548301</v>
      </c>
      <c r="Z35" s="31">
        <v>17.7580365958617</v>
      </c>
      <c r="AA35" s="31">
        <f t="shared" si="2"/>
        <v>0.63425609304509933</v>
      </c>
      <c r="AB35" s="31">
        <f t="shared" si="3"/>
        <v>0.6300745832682999</v>
      </c>
      <c r="AC35" s="31">
        <v>16.447381717357501</v>
      </c>
      <c r="AD35" s="31">
        <v>15.817573205979301</v>
      </c>
      <c r="AE35" s="31">
        <v>17.077376574221901</v>
      </c>
    </row>
    <row r="36" spans="1:31" x14ac:dyDescent="0.25">
      <c r="A36" s="31">
        <v>15.5</v>
      </c>
      <c r="B36" s="31">
        <v>18.295548351751599</v>
      </c>
      <c r="C36" s="31">
        <v>17.631157321289098</v>
      </c>
      <c r="D36" s="31">
        <v>18.956570347064801</v>
      </c>
      <c r="E36" s="31">
        <f t="shared" si="0"/>
        <v>0.66439103046250025</v>
      </c>
      <c r="F36" s="31">
        <f t="shared" si="1"/>
        <v>0.66102199531320238</v>
      </c>
      <c r="G36" s="31">
        <v>17.469261851306999</v>
      </c>
      <c r="H36" s="31">
        <v>16.807195925815702</v>
      </c>
      <c r="I36" s="31">
        <v>18.141166263241502</v>
      </c>
      <c r="W36" s="31">
        <v>15.5</v>
      </c>
      <c r="X36" s="31">
        <v>19.286561699315101</v>
      </c>
      <c r="Y36" s="31">
        <v>18.596098355190499</v>
      </c>
      <c r="Z36" s="31">
        <v>19.974909582737901</v>
      </c>
      <c r="AA36" s="31">
        <f t="shared" si="2"/>
        <v>0.69046334412460197</v>
      </c>
      <c r="AB36" s="31">
        <f t="shared" si="3"/>
        <v>0.68834788342280007</v>
      </c>
      <c r="AC36" s="31">
        <v>18.3350334637733</v>
      </c>
      <c r="AD36" s="31">
        <v>17.639672884126199</v>
      </c>
      <c r="AE36" s="31">
        <v>19.048615726421399</v>
      </c>
    </row>
    <row r="37" spans="1:31" x14ac:dyDescent="0.25">
      <c r="A37" s="31">
        <v>16</v>
      </c>
      <c r="B37" s="31">
        <v>17.0504629728647</v>
      </c>
      <c r="C37" s="31">
        <v>16.418197193657299</v>
      </c>
      <c r="D37" s="31">
        <v>17.6785168778955</v>
      </c>
      <c r="E37" s="31">
        <f t="shared" si="0"/>
        <v>0.63226577920740112</v>
      </c>
      <c r="F37" s="31">
        <f t="shared" si="1"/>
        <v>0.62805390503080005</v>
      </c>
      <c r="G37" s="31">
        <v>16.3794597888913</v>
      </c>
      <c r="H37" s="31">
        <v>15.751522664568601</v>
      </c>
      <c r="I37" s="31">
        <v>17.006959427251701</v>
      </c>
      <c r="W37" s="31">
        <v>16</v>
      </c>
      <c r="X37" s="31">
        <v>21.692578865912498</v>
      </c>
      <c r="Y37" s="31">
        <v>20.934714834851501</v>
      </c>
      <c r="Z37" s="31">
        <v>22.453838121552</v>
      </c>
      <c r="AA37" s="31">
        <f t="shared" si="2"/>
        <v>0.75786403106099698</v>
      </c>
      <c r="AB37" s="31">
        <f t="shared" si="3"/>
        <v>0.76125925563950148</v>
      </c>
      <c r="AC37" s="31">
        <v>20.434604230419101</v>
      </c>
      <c r="AD37" s="31">
        <v>19.637742587407502</v>
      </c>
      <c r="AE37" s="31">
        <v>21.269587196578001</v>
      </c>
    </row>
    <row r="38" spans="1:31" x14ac:dyDescent="0.25">
      <c r="A38" s="31">
        <v>16.5</v>
      </c>
      <c r="B38" s="31">
        <v>18.124170071060099</v>
      </c>
      <c r="C38" s="31">
        <v>17.464230252524001</v>
      </c>
      <c r="D38" s="31">
        <v>18.780578146506802</v>
      </c>
      <c r="E38" s="31">
        <f t="shared" si="0"/>
        <v>0.65993981853609895</v>
      </c>
      <c r="F38" s="31">
        <f t="shared" si="1"/>
        <v>0.6564080754467021</v>
      </c>
      <c r="G38" s="31">
        <v>17.319416570726901</v>
      </c>
      <c r="H38" s="31">
        <v>16.6625624964412</v>
      </c>
      <c r="I38" s="31">
        <v>17.984669958621001</v>
      </c>
      <c r="W38" s="31">
        <v>16.5</v>
      </c>
      <c r="X38" s="31">
        <v>24.638510606993901</v>
      </c>
      <c r="Y38" s="31">
        <v>23.784412975992499</v>
      </c>
      <c r="Z38" s="31">
        <v>25.508335527506201</v>
      </c>
      <c r="AA38" s="31">
        <f t="shared" si="2"/>
        <v>0.85409763100140168</v>
      </c>
      <c r="AB38" s="31">
        <f t="shared" si="3"/>
        <v>0.86982492051230054</v>
      </c>
      <c r="AC38" s="31">
        <v>23.009014538075601</v>
      </c>
      <c r="AD38" s="31">
        <v>22.055878871870501</v>
      </c>
      <c r="AE38" s="31">
        <v>24.021608693090698</v>
      </c>
    </row>
    <row r="39" spans="1:31" x14ac:dyDescent="0.25">
      <c r="A39" s="31">
        <v>17</v>
      </c>
      <c r="B39" s="31">
        <v>18.252481880705901</v>
      </c>
      <c r="C39" s="31">
        <v>17.589210718642999</v>
      </c>
      <c r="D39" s="31">
        <v>18.9123416990317</v>
      </c>
      <c r="E39" s="31">
        <f t="shared" si="0"/>
        <v>0.66327116206290171</v>
      </c>
      <c r="F39" s="31">
        <f t="shared" si="1"/>
        <v>0.6598598183257991</v>
      </c>
      <c r="G39" s="31">
        <v>17.431610573566498</v>
      </c>
      <c r="H39" s="31">
        <v>16.7708696847907</v>
      </c>
      <c r="I39" s="31">
        <v>18.101827780947801</v>
      </c>
      <c r="W39" s="31">
        <v>17</v>
      </c>
      <c r="X39" s="31">
        <v>27.844864018435</v>
      </c>
      <c r="Y39" s="31">
        <v>26.8602800929159</v>
      </c>
      <c r="Z39" s="31">
        <v>28.8669622355151</v>
      </c>
      <c r="AA39" s="31">
        <f t="shared" si="2"/>
        <v>0.98458392551910023</v>
      </c>
      <c r="AB39" s="31">
        <f t="shared" si="3"/>
        <v>1.0220982170800994</v>
      </c>
      <c r="AC39" s="31">
        <v>25.827410689587101</v>
      </c>
      <c r="AD39" s="31">
        <v>24.676926663835101</v>
      </c>
      <c r="AE39" s="31">
        <v>27.0551343445543</v>
      </c>
    </row>
    <row r="40" spans="1:31" x14ac:dyDescent="0.25">
      <c r="A40" s="31">
        <v>17.5</v>
      </c>
      <c r="B40" s="31">
        <v>18.870928119369701</v>
      </c>
      <c r="C40" s="31">
        <v>18.191479302392999</v>
      </c>
      <c r="D40" s="31">
        <v>19.5476690184673</v>
      </c>
      <c r="E40" s="31">
        <f t="shared" si="0"/>
        <v>0.67944881697670212</v>
      </c>
      <c r="F40" s="31">
        <f t="shared" si="1"/>
        <v>0.67674089909759871</v>
      </c>
      <c r="G40" s="31">
        <v>17.972059055103301</v>
      </c>
      <c r="H40" s="31">
        <v>17.2913101932971</v>
      </c>
      <c r="I40" s="31">
        <v>18.667507139488801</v>
      </c>
      <c r="W40" s="31">
        <v>17.5</v>
      </c>
      <c r="X40" s="31">
        <v>29.486312016124099</v>
      </c>
      <c r="Y40" s="31">
        <v>28.422129823972099</v>
      </c>
      <c r="Z40" s="31">
        <v>30.603038904433401</v>
      </c>
      <c r="AA40" s="31">
        <f t="shared" si="2"/>
        <v>1.0641821921519998</v>
      </c>
      <c r="AB40" s="31">
        <f t="shared" si="3"/>
        <v>1.1167268883093016</v>
      </c>
      <c r="AC40" s="31">
        <v>27.280580704196499</v>
      </c>
      <c r="AD40" s="31">
        <v>26.0216137476047</v>
      </c>
      <c r="AE40" s="31">
        <v>28.623796662144699</v>
      </c>
    </row>
    <row r="41" spans="1:31" x14ac:dyDescent="0.25">
      <c r="A41" s="31">
        <v>18</v>
      </c>
      <c r="B41" s="31">
        <v>18.252481880705901</v>
      </c>
      <c r="C41" s="31">
        <v>17.589210718642999</v>
      </c>
      <c r="D41" s="31">
        <v>18.9123416990317</v>
      </c>
      <c r="E41" s="31">
        <f t="shared" si="0"/>
        <v>0.66327116206290171</v>
      </c>
      <c r="F41" s="31">
        <f t="shared" si="1"/>
        <v>0.6598598183257991</v>
      </c>
      <c r="G41" s="31">
        <v>17.431610573566498</v>
      </c>
      <c r="H41" s="31">
        <v>16.7708696847907</v>
      </c>
      <c r="I41" s="31">
        <v>18.101827780947801</v>
      </c>
      <c r="W41" s="31">
        <v>18</v>
      </c>
      <c r="X41" s="31">
        <v>29.582332493390101</v>
      </c>
      <c r="Y41" s="31">
        <v>28.513202581471599</v>
      </c>
      <c r="Z41" s="31">
        <v>30.704974256445102</v>
      </c>
      <c r="AA41" s="31">
        <f t="shared" si="2"/>
        <v>1.0691299119185018</v>
      </c>
      <c r="AB41" s="31">
        <f t="shared" si="3"/>
        <v>1.1226417630550003</v>
      </c>
      <c r="AC41" s="31">
        <v>27.3658487296332</v>
      </c>
      <c r="AD41" s="31">
        <v>26.100413223814801</v>
      </c>
      <c r="AE41" s="31">
        <v>28.7159075151176</v>
      </c>
    </row>
    <row r="42" spans="1:31" x14ac:dyDescent="0.25">
      <c r="A42" s="31">
        <v>18.5</v>
      </c>
      <c r="B42" s="31">
        <v>19.076961627303099</v>
      </c>
      <c r="C42" s="31">
        <v>18.3920692790626</v>
      </c>
      <c r="D42" s="31">
        <v>19.759427202382099</v>
      </c>
      <c r="E42" s="31">
        <f t="shared" si="0"/>
        <v>0.68489234824049916</v>
      </c>
      <c r="F42" s="31">
        <f t="shared" si="1"/>
        <v>0.68246557507900008</v>
      </c>
      <c r="G42" s="31">
        <v>18.152009503640599</v>
      </c>
      <c r="H42" s="31">
        <v>17.464132945730601</v>
      </c>
      <c r="I42" s="31">
        <v>18.856331477104</v>
      </c>
      <c r="W42" s="31">
        <v>18.5</v>
      </c>
      <c r="X42" s="31">
        <v>32.398433834096998</v>
      </c>
      <c r="Y42" s="31">
        <v>31.1692020109769</v>
      </c>
      <c r="Z42" s="31">
        <v>33.714168132633503</v>
      </c>
      <c r="AA42" s="31">
        <f t="shared" si="2"/>
        <v>1.2292318231200987</v>
      </c>
      <c r="AB42" s="31">
        <f t="shared" si="3"/>
        <v>1.3157342985365048</v>
      </c>
      <c r="AC42" s="31">
        <v>29.8813196820957</v>
      </c>
      <c r="AD42" s="31">
        <v>28.421132285459301</v>
      </c>
      <c r="AE42" s="31">
        <v>31.4360198462733</v>
      </c>
    </row>
    <row r="43" spans="1:31" x14ac:dyDescent="0.25">
      <c r="A43" s="31">
        <v>19</v>
      </c>
      <c r="B43" s="31">
        <v>18.713193807591399</v>
      </c>
      <c r="C43" s="31">
        <v>18.037892893910598</v>
      </c>
      <c r="D43" s="31">
        <v>19.3855876337879</v>
      </c>
      <c r="E43" s="31">
        <f t="shared" si="0"/>
        <v>0.67530091368080036</v>
      </c>
      <c r="F43" s="31">
        <f t="shared" si="1"/>
        <v>0.67239382619650101</v>
      </c>
      <c r="G43" s="31">
        <v>17.8342627358989</v>
      </c>
      <c r="H43" s="31">
        <v>17.158815878550499</v>
      </c>
      <c r="I43" s="31">
        <v>18.523073340910901</v>
      </c>
      <c r="W43" s="31">
        <v>19</v>
      </c>
      <c r="X43" s="31">
        <v>33.383735233154098</v>
      </c>
      <c r="Y43" s="31">
        <v>32.091468598620501</v>
      </c>
      <c r="Z43" s="31">
        <v>34.776277627555999</v>
      </c>
      <c r="AA43" s="31">
        <f t="shared" si="2"/>
        <v>1.2922666345335969</v>
      </c>
      <c r="AB43" s="31">
        <f t="shared" si="3"/>
        <v>1.3925423944019002</v>
      </c>
      <c r="AC43" s="31">
        <v>30.768858283171301</v>
      </c>
      <c r="AD43" s="31">
        <v>29.238472620949501</v>
      </c>
      <c r="AE43" s="31">
        <v>32.397063044846398</v>
      </c>
    </row>
    <row r="44" spans="1:31" x14ac:dyDescent="0.25">
      <c r="A44" s="31">
        <v>19.5</v>
      </c>
      <c r="B44" s="31">
        <v>18.713193807591399</v>
      </c>
      <c r="C44" s="31">
        <v>18.037892893910598</v>
      </c>
      <c r="D44" s="31">
        <v>19.3855876337879</v>
      </c>
      <c r="E44" s="31">
        <f t="shared" si="0"/>
        <v>0.67530091368080036</v>
      </c>
      <c r="F44" s="31">
        <f t="shared" si="1"/>
        <v>0.67239382619650101</v>
      </c>
      <c r="G44" s="31">
        <v>17.8342627358989</v>
      </c>
      <c r="H44" s="31">
        <v>17.158815878550499</v>
      </c>
      <c r="I44" s="31">
        <v>18.523073340910901</v>
      </c>
      <c r="W44" s="31">
        <v>19.5</v>
      </c>
      <c r="X44" s="31">
        <v>34.8032871995485</v>
      </c>
      <c r="Y44" s="31">
        <v>33.413687887716002</v>
      </c>
      <c r="Z44" s="31">
        <v>36.315183037514899</v>
      </c>
      <c r="AA44" s="31">
        <f t="shared" si="2"/>
        <v>1.3895993118324981</v>
      </c>
      <c r="AB44" s="31">
        <f t="shared" si="3"/>
        <v>1.5118958379663994</v>
      </c>
      <c r="AC44" s="31">
        <v>32.055148689602099</v>
      </c>
      <c r="AD44" s="31">
        <v>30.421893884200902</v>
      </c>
      <c r="AE44" s="31">
        <v>33.791365446721798</v>
      </c>
    </row>
    <row r="45" spans="1:31" x14ac:dyDescent="0.25">
      <c r="A45" s="31">
        <v>20</v>
      </c>
      <c r="B45" s="31">
        <v>18.8482761501668</v>
      </c>
      <c r="C45" s="31">
        <v>18.169424016481099</v>
      </c>
      <c r="D45" s="31">
        <v>19.5243909494768</v>
      </c>
      <c r="E45" s="31">
        <f t="shared" si="0"/>
        <v>0.67885213368570163</v>
      </c>
      <c r="F45" s="31">
        <f t="shared" si="1"/>
        <v>0.67611479930999963</v>
      </c>
      <c r="G45" s="31">
        <v>17.952272048121301</v>
      </c>
      <c r="H45" s="31">
        <v>17.2722928836065</v>
      </c>
      <c r="I45" s="31">
        <v>18.646758552325998</v>
      </c>
      <c r="W45" s="31">
        <v>20</v>
      </c>
      <c r="X45" s="31">
        <v>35.990738875836101</v>
      </c>
      <c r="Y45" s="31">
        <v>34.513789806550498</v>
      </c>
      <c r="Z45" s="31">
        <v>37.610469405887699</v>
      </c>
      <c r="AA45" s="31">
        <f t="shared" si="2"/>
        <v>1.4769490692856024</v>
      </c>
      <c r="AB45" s="31">
        <f t="shared" si="3"/>
        <v>1.6197305300515978</v>
      </c>
      <c r="AC45" s="31">
        <v>33.138503088083098</v>
      </c>
      <c r="AD45" s="31">
        <v>31.417602523325598</v>
      </c>
      <c r="AE45" s="31">
        <v>34.967413784991898</v>
      </c>
    </row>
    <row r="46" spans="1:31" x14ac:dyDescent="0.25">
      <c r="A46" s="31">
        <v>20.5</v>
      </c>
      <c r="B46" s="31">
        <v>19.380965304783299</v>
      </c>
      <c r="C46" s="31">
        <v>18.6879808631546</v>
      </c>
      <c r="D46" s="31">
        <v>20.071982457061502</v>
      </c>
      <c r="E46" s="31">
        <f t="shared" si="0"/>
        <v>0.69298444162869899</v>
      </c>
      <c r="F46" s="31">
        <f t="shared" si="1"/>
        <v>0.69101715227820293</v>
      </c>
      <c r="G46" s="31">
        <v>18.417454945522898</v>
      </c>
      <c r="H46" s="31">
        <v>17.718647757140999</v>
      </c>
      <c r="I46" s="31">
        <v>19.1352833668047</v>
      </c>
      <c r="W46" s="31">
        <v>20.5</v>
      </c>
      <c r="X46" s="31">
        <v>38.288597477005602</v>
      </c>
      <c r="Y46" s="31">
        <v>36.6273142913358</v>
      </c>
      <c r="Z46" s="31">
        <v>40.137963481371798</v>
      </c>
      <c r="AA46" s="31">
        <f t="shared" si="2"/>
        <v>1.6612831856698023</v>
      </c>
      <c r="AB46" s="31">
        <f t="shared" si="3"/>
        <v>1.8493660043661961</v>
      </c>
      <c r="AC46" s="31">
        <v>35.255704490460403</v>
      </c>
      <c r="AD46" s="31">
        <v>33.360613205589502</v>
      </c>
      <c r="AE46" s="31">
        <v>37.272198193149897</v>
      </c>
    </row>
    <row r="47" spans="1:31" x14ac:dyDescent="0.25">
      <c r="A47" s="31">
        <v>21</v>
      </c>
      <c r="B47" s="31">
        <v>19.5239351291352</v>
      </c>
      <c r="C47" s="31">
        <v>18.827117979241699</v>
      </c>
      <c r="D47" s="31">
        <v>20.2190194263694</v>
      </c>
      <c r="E47" s="31">
        <f t="shared" si="0"/>
        <v>0.69681714989350141</v>
      </c>
      <c r="F47" s="31">
        <f t="shared" si="1"/>
        <v>0.69508429723419951</v>
      </c>
      <c r="G47" s="31">
        <v>18.542265325946499</v>
      </c>
      <c r="H47" s="31">
        <v>17.838149834978001</v>
      </c>
      <c r="I47" s="31">
        <v>19.266612131920599</v>
      </c>
      <c r="W47" s="31">
        <v>21</v>
      </c>
      <c r="X47" s="31">
        <v>38.671437892608601</v>
      </c>
      <c r="Y47" s="31">
        <v>36.977494748494401</v>
      </c>
      <c r="Z47" s="31">
        <v>40.561769216563299</v>
      </c>
      <c r="AA47" s="31">
        <f t="shared" si="2"/>
        <v>1.6939431441142005</v>
      </c>
      <c r="AB47" s="31">
        <f t="shared" si="3"/>
        <v>1.8903313239546975</v>
      </c>
      <c r="AC47" s="31">
        <v>35.611278098508897</v>
      </c>
      <c r="AD47" s="31">
        <v>33.686497649738797</v>
      </c>
      <c r="AE47" s="31">
        <v>37.6603540159294</v>
      </c>
    </row>
    <row r="48" spans="1:31" x14ac:dyDescent="0.25">
      <c r="A48" s="31">
        <v>21.5</v>
      </c>
      <c r="B48" s="31">
        <v>18.8936239750415</v>
      </c>
      <c r="C48" s="31">
        <v>18.213576972951898</v>
      </c>
      <c r="D48" s="31">
        <v>19.5709928175127</v>
      </c>
      <c r="E48" s="31">
        <f t="shared" si="0"/>
        <v>0.68004700208960145</v>
      </c>
      <c r="F48" s="31">
        <f t="shared" si="1"/>
        <v>0.67736884247119988</v>
      </c>
      <c r="G48" s="31">
        <v>17.991883844711801</v>
      </c>
      <c r="H48" s="31">
        <v>17.310361016365299</v>
      </c>
      <c r="I48" s="31">
        <v>18.688298177794302</v>
      </c>
      <c r="W48" s="31">
        <v>21.5</v>
      </c>
      <c r="X48" s="31">
        <v>38.440800889039501</v>
      </c>
      <c r="Y48" s="31">
        <v>36.766599553942001</v>
      </c>
      <c r="Z48" s="31">
        <v>40.306360278294797</v>
      </c>
      <c r="AA48" s="31">
        <f t="shared" si="2"/>
        <v>1.6742013350975</v>
      </c>
      <c r="AB48" s="31">
        <f t="shared" si="3"/>
        <v>1.8655593892552957</v>
      </c>
      <c r="AC48" s="31">
        <v>35.396967125345597</v>
      </c>
      <c r="AD48" s="31">
        <v>33.490097603824502</v>
      </c>
      <c r="AE48" s="31">
        <v>37.426361952059601</v>
      </c>
    </row>
    <row r="49" spans="1:31" x14ac:dyDescent="0.25">
      <c r="A49" s="31">
        <v>22</v>
      </c>
      <c r="B49" s="31">
        <v>19.428402798521802</v>
      </c>
      <c r="C49" s="31">
        <v>18.7341486469657</v>
      </c>
      <c r="D49" s="31">
        <v>20.120766062361099</v>
      </c>
      <c r="E49" s="31">
        <f t="shared" si="0"/>
        <v>0.69425415155610182</v>
      </c>
      <c r="F49" s="31">
        <f t="shared" si="1"/>
        <v>0.69236326383929736</v>
      </c>
      <c r="G49" s="31">
        <v>18.458868808614302</v>
      </c>
      <c r="H49" s="31">
        <v>17.758312108063201</v>
      </c>
      <c r="I49" s="31">
        <v>19.178848370484701</v>
      </c>
      <c r="W49" s="31">
        <v>22</v>
      </c>
      <c r="X49" s="31">
        <v>41.033612371453003</v>
      </c>
      <c r="Y49" s="31">
        <v>39.125994194903498</v>
      </c>
      <c r="Z49" s="31">
        <v>43.193918647159201</v>
      </c>
      <c r="AA49" s="31">
        <f t="shared" si="2"/>
        <v>1.9076181765495051</v>
      </c>
      <c r="AB49" s="31">
        <f t="shared" si="3"/>
        <v>2.1603062757061977</v>
      </c>
      <c r="AC49" s="31">
        <v>37.824474149922601</v>
      </c>
      <c r="AD49" s="31">
        <v>35.711295960923003</v>
      </c>
      <c r="AE49" s="31">
        <v>40.085884725166402</v>
      </c>
    </row>
    <row r="50" spans="1:31" x14ac:dyDescent="0.25">
      <c r="A50" s="31">
        <v>22.5</v>
      </c>
      <c r="B50" s="31">
        <v>19.7415743944638</v>
      </c>
      <c r="C50" s="31">
        <v>19.0388865214539</v>
      </c>
      <c r="D50" s="31">
        <v>20.4429103160446</v>
      </c>
      <c r="E50" s="31">
        <f t="shared" si="0"/>
        <v>0.70268787300989999</v>
      </c>
      <c r="F50" s="31">
        <f t="shared" si="1"/>
        <v>0.70133592158079949</v>
      </c>
      <c r="G50" s="31">
        <v>18.732234021963599</v>
      </c>
      <c r="H50" s="31">
        <v>18.0198350959779</v>
      </c>
      <c r="I50" s="31">
        <v>19.466703245981801</v>
      </c>
      <c r="W50" s="31">
        <v>22.5</v>
      </c>
      <c r="X50" s="31">
        <v>42.359990968463897</v>
      </c>
      <c r="Y50" s="31">
        <v>40.323331028081803</v>
      </c>
      <c r="Z50" s="31">
        <v>44.6849295589261</v>
      </c>
      <c r="AA50" s="31">
        <f t="shared" si="2"/>
        <v>2.0366599403820942</v>
      </c>
      <c r="AB50" s="31">
        <f t="shared" si="3"/>
        <v>2.3249385904622031</v>
      </c>
      <c r="AC50" s="31">
        <v>39.082557787994297</v>
      </c>
      <c r="AD50" s="31">
        <v>36.858845109896798</v>
      </c>
      <c r="AE50" s="31">
        <v>41.4738880137579</v>
      </c>
    </row>
    <row r="51" spans="1:31" x14ac:dyDescent="0.25">
      <c r="A51" s="31">
        <v>23</v>
      </c>
      <c r="B51" s="31">
        <v>19.7904532804314</v>
      </c>
      <c r="C51" s="31">
        <v>19.086440447251601</v>
      </c>
      <c r="D51" s="31">
        <v>20.493203504753001</v>
      </c>
      <c r="E51" s="31">
        <f t="shared" si="0"/>
        <v>0.70401283317979946</v>
      </c>
      <c r="F51" s="31">
        <f t="shared" si="1"/>
        <v>0.70275022432160128</v>
      </c>
      <c r="G51" s="31">
        <v>18.7748944901439</v>
      </c>
      <c r="H51" s="31">
        <v>18.060601847231901</v>
      </c>
      <c r="I51" s="31">
        <v>19.5116696743425</v>
      </c>
      <c r="W51" s="31">
        <v>23</v>
      </c>
      <c r="X51" s="31">
        <v>42.088440213937801</v>
      </c>
      <c r="Y51" s="31">
        <v>40.078723817835403</v>
      </c>
      <c r="Z51" s="31">
        <v>44.3789078654764</v>
      </c>
      <c r="AA51" s="31">
        <f t="shared" si="2"/>
        <v>2.0097163961023981</v>
      </c>
      <c r="AB51" s="31">
        <f t="shared" si="3"/>
        <v>2.2904676515385987</v>
      </c>
      <c r="AC51" s="31">
        <v>38.8240496039164</v>
      </c>
      <c r="AD51" s="31">
        <v>36.623290952961902</v>
      </c>
      <c r="AE51" s="31">
        <v>41.188036451854003</v>
      </c>
    </row>
    <row r="52" spans="1:31" x14ac:dyDescent="0.25">
      <c r="A52" s="31">
        <v>23.5</v>
      </c>
      <c r="B52" s="31">
        <v>19.7172084700927</v>
      </c>
      <c r="C52" s="31">
        <v>19.015180177776099</v>
      </c>
      <c r="D52" s="31">
        <v>20.417840781942399</v>
      </c>
      <c r="E52" s="31">
        <f t="shared" si="0"/>
        <v>0.70202829231660147</v>
      </c>
      <c r="F52" s="31">
        <f t="shared" si="1"/>
        <v>0.70063231184969865</v>
      </c>
      <c r="G52" s="31">
        <v>18.7109674403052</v>
      </c>
      <c r="H52" s="31">
        <v>17.999507975046399</v>
      </c>
      <c r="I52" s="31">
        <v>19.444291582127999</v>
      </c>
      <c r="W52" s="31">
        <v>23.5</v>
      </c>
      <c r="X52" s="31">
        <v>41.033612371453003</v>
      </c>
      <c r="Y52" s="31">
        <v>39.125994194903498</v>
      </c>
      <c r="Z52" s="31">
        <v>43.193918647159201</v>
      </c>
      <c r="AA52" s="31">
        <f t="shared" si="2"/>
        <v>1.9076181765495051</v>
      </c>
      <c r="AB52" s="31">
        <f t="shared" si="3"/>
        <v>2.1603062757061977</v>
      </c>
      <c r="AC52" s="31">
        <v>37.824474149922601</v>
      </c>
      <c r="AD52" s="31">
        <v>35.711295960923003</v>
      </c>
      <c r="AE52" s="31">
        <v>40.085884725166402</v>
      </c>
    </row>
    <row r="53" spans="1:31" x14ac:dyDescent="0.25">
      <c r="A53" s="31">
        <v>24</v>
      </c>
      <c r="B53" s="31">
        <v>20.600645038208999</v>
      </c>
      <c r="C53" s="31">
        <v>19.8742863113258</v>
      </c>
      <c r="D53" s="31">
        <v>21.327437139825101</v>
      </c>
      <c r="E53" s="31">
        <f t="shared" si="0"/>
        <v>0.72635872688319836</v>
      </c>
      <c r="F53" s="31">
        <f t="shared" si="1"/>
        <v>0.72679210161610186</v>
      </c>
      <c r="G53" s="31">
        <v>19.481867811404399</v>
      </c>
      <c r="H53" s="31">
        <v>18.734461319722701</v>
      </c>
      <c r="I53" s="31">
        <v>20.2585327094748</v>
      </c>
      <c r="W53" s="31">
        <v>24</v>
      </c>
      <c r="X53" s="31">
        <v>45.880932909345297</v>
      </c>
      <c r="Y53" s="31">
        <v>43.470868600099401</v>
      </c>
      <c r="Z53" s="31">
        <v>48.688644415151998</v>
      </c>
      <c r="AA53" s="31">
        <f t="shared" si="2"/>
        <v>2.4100643092458967</v>
      </c>
      <c r="AB53" s="31">
        <f t="shared" si="3"/>
        <v>2.8077115058067008</v>
      </c>
      <c r="AC53" s="31">
        <v>42.480854125181502</v>
      </c>
      <c r="AD53" s="31">
        <v>39.940595223066801</v>
      </c>
      <c r="AE53" s="31">
        <v>45.270904513148501</v>
      </c>
    </row>
    <row r="54" spans="1:31" x14ac:dyDescent="0.25">
      <c r="A54" s="31">
        <v>24.5</v>
      </c>
      <c r="B54" s="31">
        <v>20.496496253914</v>
      </c>
      <c r="C54" s="31">
        <v>19.773053929380399</v>
      </c>
      <c r="D54" s="31">
        <v>21.2201305756961</v>
      </c>
      <c r="E54" s="31">
        <f t="shared" si="0"/>
        <v>0.72344232453360036</v>
      </c>
      <c r="F54" s="31">
        <f t="shared" si="1"/>
        <v>0.72363432178210019</v>
      </c>
      <c r="G54" s="31">
        <v>19.3909980261881</v>
      </c>
      <c r="H54" s="31">
        <v>18.648026295598601</v>
      </c>
      <c r="I54" s="31">
        <v>20.162364682671502</v>
      </c>
      <c r="W54" s="31">
        <v>24.5</v>
      </c>
      <c r="X54" s="31">
        <v>43.005600253320701</v>
      </c>
      <c r="Y54" s="31">
        <v>40.903805021325397</v>
      </c>
      <c r="Z54" s="31">
        <v>45.414078266168701</v>
      </c>
      <c r="AA54" s="31">
        <f t="shared" si="2"/>
        <v>2.1017952319953039</v>
      </c>
      <c r="AB54" s="31">
        <f t="shared" si="3"/>
        <v>2.4084780128480006</v>
      </c>
      <c r="AC54" s="31">
        <v>39.699148738426999</v>
      </c>
      <c r="AD54" s="31">
        <v>37.420129449560001</v>
      </c>
      <c r="AE54" s="31">
        <v>42.157185931544198</v>
      </c>
    </row>
    <row r="55" spans="1:31" x14ac:dyDescent="0.25">
      <c r="A55" s="31">
        <v>25</v>
      </c>
      <c r="B55" s="31">
        <v>21.107724873610501</v>
      </c>
      <c r="C55" s="31">
        <v>20.366956748830201</v>
      </c>
      <c r="D55" s="31">
        <v>21.850202056450399</v>
      </c>
      <c r="E55" s="31">
        <f t="shared" si="0"/>
        <v>0.74076812478029908</v>
      </c>
      <c r="F55" s="31">
        <f t="shared" si="1"/>
        <v>0.74247718283989883</v>
      </c>
      <c r="G55" s="31">
        <v>19.924285719540201</v>
      </c>
      <c r="H55" s="31">
        <v>19.1545699695398</v>
      </c>
      <c r="I55" s="31">
        <v>20.727422944958299</v>
      </c>
      <c r="W55" s="31">
        <v>25</v>
      </c>
      <c r="X55" s="31">
        <v>47.397641508242401</v>
      </c>
      <c r="Y55" s="31">
        <v>44.813218165295297</v>
      </c>
      <c r="Z55" s="31">
        <v>50.433853652821298</v>
      </c>
      <c r="AA55" s="31">
        <f t="shared" si="2"/>
        <v>2.5844233429471046</v>
      </c>
      <c r="AB55" s="31">
        <f t="shared" si="3"/>
        <v>3.0362121445788972</v>
      </c>
      <c r="AC55" s="31">
        <v>43.972996420664003</v>
      </c>
      <c r="AD55" s="31">
        <v>41.282777635508602</v>
      </c>
      <c r="AE55" s="31">
        <v>46.966949350559098</v>
      </c>
    </row>
    <row r="56" spans="1:31" x14ac:dyDescent="0.25">
      <c r="A56" s="31">
        <v>25.5</v>
      </c>
      <c r="B56" s="31">
        <v>21.2446044128354</v>
      </c>
      <c r="C56" s="31">
        <v>20.499883318776899</v>
      </c>
      <c r="D56" s="31">
        <v>21.991408511914901</v>
      </c>
      <c r="E56" s="31">
        <f t="shared" si="0"/>
        <v>0.74472109405850162</v>
      </c>
      <c r="F56" s="31">
        <f t="shared" si="1"/>
        <v>0.74680409907950107</v>
      </c>
      <c r="G56" s="31">
        <v>20.043713503669899</v>
      </c>
      <c r="H56" s="31">
        <v>19.267776996126901</v>
      </c>
      <c r="I56" s="31">
        <v>20.854181987373899</v>
      </c>
      <c r="W56" s="31">
        <v>25.5</v>
      </c>
      <c r="X56" s="31">
        <v>49.486723410409098</v>
      </c>
      <c r="Y56" s="31">
        <v>46.6491527131071</v>
      </c>
      <c r="Z56" s="31">
        <v>52.857935426553297</v>
      </c>
      <c r="AA56" s="31">
        <f t="shared" si="2"/>
        <v>2.8375706973019987</v>
      </c>
      <c r="AB56" s="31">
        <f t="shared" si="3"/>
        <v>3.3712120161441987</v>
      </c>
      <c r="AC56" s="31">
        <v>46.058351298962698</v>
      </c>
      <c r="AD56" s="31">
        <v>43.143981130413302</v>
      </c>
      <c r="AE56" s="31">
        <v>49.375416462682402</v>
      </c>
    </row>
    <row r="57" spans="1:31" x14ac:dyDescent="0.25">
      <c r="A57" s="31">
        <v>26</v>
      </c>
      <c r="B57" s="31">
        <v>22.3643421151694</v>
      </c>
      <c r="C57" s="31">
        <v>21.5861257405411</v>
      </c>
      <c r="D57" s="31">
        <v>23.148185968578399</v>
      </c>
      <c r="E57" s="31">
        <f t="shared" si="0"/>
        <v>0.7782163746283004</v>
      </c>
      <c r="F57" s="31">
        <f t="shared" si="1"/>
        <v>0.78384385340899954</v>
      </c>
      <c r="G57" s="31">
        <v>21.0209323763284</v>
      </c>
      <c r="H57" s="31">
        <v>20.1911466895716</v>
      </c>
      <c r="I57" s="31">
        <v>21.894074880056099</v>
      </c>
      <c r="W57" s="31">
        <v>26</v>
      </c>
      <c r="X57" s="31">
        <v>51.231299504989501</v>
      </c>
      <c r="Y57" s="31">
        <v>48.171002874872897</v>
      </c>
      <c r="Z57" s="31">
        <v>54.900878140226098</v>
      </c>
      <c r="AA57" s="31">
        <f t="shared" si="2"/>
        <v>3.0602966301166035</v>
      </c>
      <c r="AB57" s="31">
        <f t="shared" si="3"/>
        <v>3.6695786352365971</v>
      </c>
      <c r="AC57" s="31">
        <v>47.828071913562702</v>
      </c>
      <c r="AD57" s="31">
        <v>44.707771696574802</v>
      </c>
      <c r="AE57" s="31">
        <v>51.460517966586004</v>
      </c>
    </row>
    <row r="58" spans="1:31" x14ac:dyDescent="0.25">
      <c r="A58" s="31">
        <v>26.5</v>
      </c>
      <c r="B58" s="31">
        <v>22.009575703766401</v>
      </c>
      <c r="C58" s="31">
        <v>21.2422086613842</v>
      </c>
      <c r="D58" s="31">
        <v>22.7813508125348</v>
      </c>
      <c r="E58" s="31">
        <f t="shared" si="0"/>
        <v>0.76736704238220099</v>
      </c>
      <c r="F58" s="31">
        <f t="shared" si="1"/>
        <v>0.77177510876839861</v>
      </c>
      <c r="G58" s="31">
        <v>20.711253967470899</v>
      </c>
      <c r="H58" s="31">
        <v>19.899079683064901</v>
      </c>
      <c r="I58" s="31">
        <v>21.564043644323402</v>
      </c>
      <c r="W58" s="31">
        <v>26.5</v>
      </c>
      <c r="X58" s="31">
        <v>57.056059607832402</v>
      </c>
      <c r="Y58" s="31">
        <v>53.179566546954703</v>
      </c>
      <c r="Z58" s="31">
        <v>61.842318837122598</v>
      </c>
      <c r="AA58" s="31">
        <f t="shared" si="2"/>
        <v>3.8764930608776993</v>
      </c>
      <c r="AB58" s="31">
        <f t="shared" si="3"/>
        <v>4.7862592292901951</v>
      </c>
      <c r="AC58" s="31">
        <v>53.941819350818299</v>
      </c>
      <c r="AD58" s="31">
        <v>49.971154860157498</v>
      </c>
      <c r="AE58" s="31">
        <v>59.048772167608803</v>
      </c>
    </row>
    <row r="59" spans="1:31" x14ac:dyDescent="0.25">
      <c r="A59" s="31">
        <v>27</v>
      </c>
      <c r="B59" s="31">
        <v>22.3344357015391</v>
      </c>
      <c r="C59" s="31">
        <v>21.5571430413314</v>
      </c>
      <c r="D59" s="31">
        <v>23.117249601023499</v>
      </c>
      <c r="E59" s="31">
        <f t="shared" si="0"/>
        <v>0.77729266020769927</v>
      </c>
      <c r="F59" s="31">
        <f t="shared" si="1"/>
        <v>0.78281389948439895</v>
      </c>
      <c r="G59" s="31">
        <v>20.994823654527298</v>
      </c>
      <c r="H59" s="31">
        <v>20.166541403208502</v>
      </c>
      <c r="I59" s="31">
        <v>21.866233742638801</v>
      </c>
      <c r="W59" s="31">
        <v>27</v>
      </c>
      <c r="X59" s="31">
        <v>53.928453037290197</v>
      </c>
      <c r="Y59" s="31">
        <v>50.503916351174198</v>
      </c>
      <c r="Z59" s="31">
        <v>58.091665298164997</v>
      </c>
      <c r="AA59" s="31">
        <f t="shared" si="2"/>
        <v>3.4245366861159994</v>
      </c>
      <c r="AB59" s="31">
        <f t="shared" si="3"/>
        <v>4.1632122608748006</v>
      </c>
      <c r="AC59" s="31">
        <v>50.618122682075096</v>
      </c>
      <c r="AD59" s="31">
        <v>47.138698072636103</v>
      </c>
      <c r="AE59" s="31">
        <v>54.841502474359999</v>
      </c>
    </row>
    <row r="60" spans="1:31" x14ac:dyDescent="0.25">
      <c r="A60" s="31">
        <v>27.5</v>
      </c>
      <c r="B60" s="31">
        <v>23.4554085734616</v>
      </c>
      <c r="C60" s="31">
        <v>22.642252587264402</v>
      </c>
      <c r="D60" s="31">
        <v>24.278529058449902</v>
      </c>
      <c r="E60" s="31">
        <f t="shared" si="0"/>
        <v>0.81315598619719864</v>
      </c>
      <c r="F60" s="31">
        <f t="shared" si="1"/>
        <v>0.82312048498830137</v>
      </c>
      <c r="G60" s="31">
        <v>21.973978033550999</v>
      </c>
      <c r="H60" s="31">
        <v>21.087122572720698</v>
      </c>
      <c r="I60" s="31">
        <v>22.912253365942899</v>
      </c>
      <c r="W60" s="31">
        <v>27.5</v>
      </c>
      <c r="X60" s="31">
        <v>62.522518110708297</v>
      </c>
      <c r="Y60" s="31">
        <v>57.782728130125903</v>
      </c>
      <c r="Z60" s="31">
        <v>68.530015524101003</v>
      </c>
      <c r="AA60" s="31">
        <f t="shared" si="2"/>
        <v>4.739789980582394</v>
      </c>
      <c r="AB60" s="31">
        <f t="shared" si="3"/>
        <v>6.0074974133927057</v>
      </c>
      <c r="AC60" s="31">
        <v>60.004188034079597</v>
      </c>
      <c r="AD60" s="31">
        <v>54.934953941083599</v>
      </c>
      <c r="AE60" s="31">
        <v>67.370725064437295</v>
      </c>
    </row>
    <row r="61" spans="1:31" x14ac:dyDescent="0.25">
      <c r="A61" s="31">
        <v>28</v>
      </c>
      <c r="B61" s="31">
        <v>23.1664341873912</v>
      </c>
      <c r="C61" s="31">
        <v>22.3627776856849</v>
      </c>
      <c r="D61" s="31">
        <v>23.978818164168899</v>
      </c>
      <c r="E61" s="31">
        <f t="shared" si="0"/>
        <v>0.80365650170629976</v>
      </c>
      <c r="F61" s="31">
        <f t="shared" si="1"/>
        <v>0.81238397677769925</v>
      </c>
      <c r="G61" s="31">
        <v>21.721445029945102</v>
      </c>
      <c r="H61" s="31">
        <v>20.850109979139901</v>
      </c>
      <c r="I61" s="31">
        <v>22.642121846097101</v>
      </c>
      <c r="W61" s="31">
        <v>28</v>
      </c>
      <c r="X61" s="31">
        <v>64.239640252214699</v>
      </c>
      <c r="Y61" s="31">
        <v>59.209952115210697</v>
      </c>
      <c r="Z61" s="31">
        <v>70.666105520271401</v>
      </c>
      <c r="AA61" s="31">
        <f t="shared" si="2"/>
        <v>5.0296881370040012</v>
      </c>
      <c r="AB61" s="31">
        <f t="shared" si="3"/>
        <v>6.4264652680567025</v>
      </c>
      <c r="AC61" s="31">
        <v>61.981447159776799</v>
      </c>
      <c r="AD61" s="31">
        <v>56.493715279190504</v>
      </c>
      <c r="AE61" s="31">
        <v>70.307232586150207</v>
      </c>
    </row>
    <row r="62" spans="1:31" x14ac:dyDescent="0.25">
      <c r="A62" s="31">
        <v>28.5</v>
      </c>
      <c r="B62" s="31">
        <v>24.0179153270924</v>
      </c>
      <c r="C62" s="31">
        <v>23.185719180748301</v>
      </c>
      <c r="D62" s="31">
        <v>24.862673680084502</v>
      </c>
      <c r="E62" s="31">
        <f t="shared" si="0"/>
        <v>0.83219614634409922</v>
      </c>
      <c r="F62" s="31">
        <f t="shared" si="1"/>
        <v>0.84475835299210189</v>
      </c>
      <c r="G62" s="31">
        <v>22.4658403361137</v>
      </c>
      <c r="H62" s="31">
        <v>21.547998364704601</v>
      </c>
      <c r="I62" s="31">
        <v>23.439020433569201</v>
      </c>
      <c r="W62" s="31">
        <v>28.5</v>
      </c>
      <c r="X62" s="31">
        <v>66.670185653637503</v>
      </c>
      <c r="Y62" s="31">
        <v>61.214960435516801</v>
      </c>
      <c r="Z62" s="31">
        <v>73.718949677081994</v>
      </c>
      <c r="AA62" s="31">
        <f t="shared" si="2"/>
        <v>5.4552252181207024</v>
      </c>
      <c r="AB62" s="31">
        <f t="shared" si="3"/>
        <v>7.048764023444491</v>
      </c>
      <c r="AC62" s="31">
        <v>64.845124851579797</v>
      </c>
      <c r="AD62" s="31">
        <v>58.697923695481499</v>
      </c>
      <c r="AE62" s="31">
        <v>74.793187596877303</v>
      </c>
    </row>
    <row r="63" spans="1:31" x14ac:dyDescent="0.25">
      <c r="A63" s="31">
        <v>29</v>
      </c>
      <c r="B63" s="31">
        <v>24.428627996478699</v>
      </c>
      <c r="C63" s="31">
        <v>23.5820465916069</v>
      </c>
      <c r="D63" s="31">
        <v>25.289830442132399</v>
      </c>
      <c r="E63" s="31">
        <f t="shared" si="0"/>
        <v>0.84658140487179878</v>
      </c>
      <c r="F63" s="31">
        <f t="shared" si="1"/>
        <v>0.8612024456536993</v>
      </c>
      <c r="G63" s="31">
        <v>22.825248986045501</v>
      </c>
      <c r="H63" s="31">
        <v>21.884173385738301</v>
      </c>
      <c r="I63" s="31">
        <v>23.8244137783296</v>
      </c>
      <c r="W63" s="31">
        <v>29</v>
      </c>
      <c r="X63" s="31">
        <v>71.602508216207994</v>
      </c>
      <c r="Y63" s="31">
        <v>65.230932077025102</v>
      </c>
      <c r="Z63" s="31">
        <v>80.021836480004794</v>
      </c>
      <c r="AA63" s="31">
        <f t="shared" si="2"/>
        <v>6.371576139182892</v>
      </c>
      <c r="AB63" s="31">
        <f t="shared" si="3"/>
        <v>8.4193282637967997</v>
      </c>
      <c r="AC63" s="31">
        <v>70.909961449553705</v>
      </c>
      <c r="AD63" s="31">
        <v>63.159699046439201</v>
      </c>
      <c r="AE63" s="31">
        <v>85.398556336646095</v>
      </c>
    </row>
    <row r="64" spans="1:31" x14ac:dyDescent="0.25">
      <c r="A64" s="31">
        <v>29.5</v>
      </c>
      <c r="B64" s="31">
        <v>25.213395741793999</v>
      </c>
      <c r="C64" s="31">
        <v>24.3381146438314</v>
      </c>
      <c r="D64" s="31">
        <v>26.1076256890656</v>
      </c>
      <c r="E64" s="31">
        <f t="shared" si="0"/>
        <v>0.87528109796259912</v>
      </c>
      <c r="F64" s="31">
        <f t="shared" si="1"/>
        <v>0.89422994727160088</v>
      </c>
      <c r="G64" s="31">
        <v>23.512745122678499</v>
      </c>
      <c r="H64" s="31">
        <v>22.525964266864499</v>
      </c>
      <c r="I64" s="31">
        <v>24.562605579292502</v>
      </c>
      <c r="W64" s="31">
        <v>29.5</v>
      </c>
      <c r="X64" s="31">
        <v>66.670185653637503</v>
      </c>
      <c r="Y64" s="31">
        <v>61.214960435516801</v>
      </c>
      <c r="Z64" s="31">
        <v>73.718949677081994</v>
      </c>
      <c r="AA64" s="31">
        <f t="shared" si="2"/>
        <v>5.4552252181207024</v>
      </c>
      <c r="AB64" s="31">
        <f t="shared" si="3"/>
        <v>7.048764023444491</v>
      </c>
      <c r="AC64" s="31">
        <v>64.845124851579797</v>
      </c>
      <c r="AD64" s="31">
        <v>58.697923695481499</v>
      </c>
      <c r="AE64" s="31">
        <v>74.793187596877303</v>
      </c>
    </row>
    <row r="65" spans="1:31" x14ac:dyDescent="0.25">
      <c r="A65" s="31">
        <v>30</v>
      </c>
      <c r="B65" s="31">
        <v>26.158313220816101</v>
      </c>
      <c r="C65" s="31">
        <v>25.246207674295299</v>
      </c>
      <c r="D65" s="31">
        <v>27.095293223633998</v>
      </c>
      <c r="E65" s="31">
        <f t="shared" si="0"/>
        <v>0.91210554652080233</v>
      </c>
      <c r="F65" s="31">
        <f t="shared" si="1"/>
        <v>0.93698000281789717</v>
      </c>
      <c r="G65" s="31">
        <v>24.3420793108391</v>
      </c>
      <c r="H65" s="31">
        <v>23.298209284877299</v>
      </c>
      <c r="I65" s="31">
        <v>25.454564975594799</v>
      </c>
      <c r="W65" s="31">
        <v>30</v>
      </c>
      <c r="X65" s="31">
        <v>70.422191701396102</v>
      </c>
      <c r="Y65" s="31">
        <v>64.276258221634507</v>
      </c>
      <c r="Z65" s="31">
        <v>78.500218584012799</v>
      </c>
      <c r="AA65" s="31">
        <f t="shared" si="2"/>
        <v>6.1459334797615952</v>
      </c>
      <c r="AB65" s="31">
        <f t="shared" si="3"/>
        <v>8.0780268826166974</v>
      </c>
      <c r="AC65" s="31">
        <v>69.425988459440603</v>
      </c>
      <c r="AD65" s="31">
        <v>62.093490795242097</v>
      </c>
      <c r="AE65" s="31">
        <v>82.645537897250307</v>
      </c>
    </row>
    <row r="66" spans="1:31" x14ac:dyDescent="0.25">
      <c r="A66" s="31">
        <v>30.5</v>
      </c>
      <c r="B66" s="31">
        <v>25.472044562014599</v>
      </c>
      <c r="C66" s="31">
        <v>24.586937868718199</v>
      </c>
      <c r="D66" s="31">
        <v>26.377643030301002</v>
      </c>
      <c r="E66" s="31">
        <f t="shared" si="0"/>
        <v>0.88510669329640024</v>
      </c>
      <c r="F66" s="31">
        <f t="shared" si="1"/>
        <v>0.90559846828640289</v>
      </c>
      <c r="G66" s="31">
        <v>23.739577253444399</v>
      </c>
      <c r="H66" s="31">
        <v>22.737381329813498</v>
      </c>
      <c r="I66" s="31">
        <v>24.806419497612399</v>
      </c>
      <c r="W66" s="31">
        <v>30.5</v>
      </c>
      <c r="X66" s="31">
        <v>67.733672453749605</v>
      </c>
      <c r="Y66" s="31">
        <v>62.086754435344901</v>
      </c>
      <c r="Z66" s="31">
        <v>75.065714094093394</v>
      </c>
      <c r="AA66" s="31">
        <f t="shared" si="2"/>
        <v>5.6469180184047048</v>
      </c>
      <c r="AB66" s="31">
        <f t="shared" si="3"/>
        <v>7.3320416403437889</v>
      </c>
      <c r="AC66" s="31">
        <v>66.123184255453594</v>
      </c>
      <c r="AD66" s="31">
        <v>59.661346191121801</v>
      </c>
      <c r="AE66" s="31">
        <v>76.894058728283099</v>
      </c>
    </row>
    <row r="67" spans="1:31" x14ac:dyDescent="0.25">
      <c r="A67" s="31">
        <v>31</v>
      </c>
      <c r="B67" s="31">
        <v>26.9175516433382</v>
      </c>
      <c r="C67" s="31">
        <v>25.973932298798101</v>
      </c>
      <c r="D67" s="31">
        <v>27.891398601054401</v>
      </c>
      <c r="E67" s="31">
        <f t="shared" si="0"/>
        <v>0.94361934454009955</v>
      </c>
      <c r="F67" s="31">
        <f t="shared" si="1"/>
        <v>0.97384695771620144</v>
      </c>
      <c r="G67" s="31">
        <v>25.009859090858999</v>
      </c>
      <c r="H67" s="31">
        <v>23.918680652761999</v>
      </c>
      <c r="I67" s="31">
        <v>26.1737297000391</v>
      </c>
      <c r="W67" s="31">
        <v>31</v>
      </c>
      <c r="X67" s="31">
        <v>78.391289285641406</v>
      </c>
      <c r="Y67" s="31">
        <v>70.645894273085304</v>
      </c>
      <c r="Z67" s="31">
        <v>88.939604273496201</v>
      </c>
      <c r="AA67" s="31">
        <f t="shared" si="2"/>
        <v>7.7453950125561022</v>
      </c>
      <c r="AB67" s="31">
        <f t="shared" si="3"/>
        <v>10.548314987854795</v>
      </c>
      <c r="AC67" s="31">
        <v>79.888166736645204</v>
      </c>
      <c r="AD67" s="31">
        <v>69.273630070572395</v>
      </c>
      <c r="AE67" s="31">
        <v>104.995150401313</v>
      </c>
    </row>
    <row r="68" spans="1:31" x14ac:dyDescent="0.25">
      <c r="A68" s="31">
        <v>31.5</v>
      </c>
      <c r="B68" s="31">
        <v>27.801552100369101</v>
      </c>
      <c r="C68" s="31">
        <v>26.8189440670645</v>
      </c>
      <c r="D68" s="31">
        <v>28.8213151944821</v>
      </c>
      <c r="E68" s="31">
        <f t="shared" si="0"/>
        <v>0.98260803330460078</v>
      </c>
      <c r="F68" s="31">
        <f t="shared" si="1"/>
        <v>1.0197630941129994</v>
      </c>
      <c r="G68" s="31">
        <v>25.789174249481601</v>
      </c>
      <c r="H68" s="31">
        <v>24.6414946140012</v>
      </c>
      <c r="I68" s="31">
        <v>27.013891257599202</v>
      </c>
      <c r="W68" s="31">
        <v>31.5</v>
      </c>
      <c r="X68" s="31">
        <v>79.253893667404498</v>
      </c>
      <c r="Y68" s="31">
        <v>71.324819503952796</v>
      </c>
      <c r="Z68" s="31">
        <v>90.093413506981904</v>
      </c>
      <c r="AA68" s="31">
        <f t="shared" si="2"/>
        <v>7.9290741634517019</v>
      </c>
      <c r="AB68" s="31">
        <f t="shared" si="3"/>
        <v>10.839519839577406</v>
      </c>
      <c r="AC68" s="31">
        <v>81.087449141994</v>
      </c>
      <c r="AD68" s="31">
        <v>70.048374104723905</v>
      </c>
      <c r="AE68" s="31">
        <v>108.10187129962</v>
      </c>
    </row>
    <row r="69" spans="1:31" x14ac:dyDescent="0.25">
      <c r="A69" s="31">
        <v>32</v>
      </c>
      <c r="B69" s="31">
        <v>26.2364567652433</v>
      </c>
      <c r="C69" s="31">
        <v>25.3211889878405</v>
      </c>
      <c r="D69" s="31">
        <v>27.1771251206297</v>
      </c>
      <c r="E69" s="31">
        <f t="shared" si="0"/>
        <v>0.91526777740279996</v>
      </c>
      <c r="F69" s="31">
        <f t="shared" si="1"/>
        <v>0.94066835538639992</v>
      </c>
      <c r="G69" s="31">
        <v>24.410748310610501</v>
      </c>
      <c r="H69" s="31">
        <v>23.362065279671601</v>
      </c>
      <c r="I69" s="31">
        <v>25.528481726806</v>
      </c>
      <c r="W69" s="31">
        <v>32</v>
      </c>
      <c r="X69" s="31">
        <v>69.731920659069502</v>
      </c>
      <c r="Y69" s="31">
        <v>63.7160775702271</v>
      </c>
      <c r="Z69" s="31">
        <v>77.614251393041897</v>
      </c>
      <c r="AA69" s="31">
        <f t="shared" si="2"/>
        <v>6.0158430888424022</v>
      </c>
      <c r="AB69" s="31">
        <f t="shared" si="3"/>
        <v>7.8823307339723954</v>
      </c>
      <c r="AC69" s="31">
        <v>68.5679092608963</v>
      </c>
      <c r="AD69" s="31">
        <v>61.4695145898012</v>
      </c>
      <c r="AE69" s="31">
        <v>81.103617412459997</v>
      </c>
    </row>
    <row r="70" spans="1:31" x14ac:dyDescent="0.25">
      <c r="A70" s="31">
        <v>32.5</v>
      </c>
      <c r="B70" s="31">
        <v>26.795105039698701</v>
      </c>
      <c r="C70" s="31">
        <v>25.856688672330002</v>
      </c>
      <c r="D70" s="31">
        <v>27.7628488938579</v>
      </c>
      <c r="E70" s="31">
        <f t="shared" ref="E70:E133" si="4">B70-C70</f>
        <v>0.93841636736869916</v>
      </c>
      <c r="F70" s="31">
        <f t="shared" ref="F70:F133" si="5">D70-B70</f>
        <v>0.96774385415919895</v>
      </c>
      <c r="G70" s="31">
        <v>24.902070225786002</v>
      </c>
      <c r="H70" s="31">
        <v>23.818601404793</v>
      </c>
      <c r="I70" s="31">
        <v>26.057595766107902</v>
      </c>
      <c r="W70" s="31">
        <v>32.5</v>
      </c>
      <c r="X70" s="31">
        <v>81.032917289749506</v>
      </c>
      <c r="Y70" s="31">
        <v>72.718721855425301</v>
      </c>
      <c r="Z70" s="31">
        <v>92.487942456967403</v>
      </c>
      <c r="AA70" s="31">
        <f t="shared" ref="AA70:AA133" si="6">X70-Y70</f>
        <v>8.3141954343242048</v>
      </c>
      <c r="AB70" s="31">
        <f t="shared" ref="AB70:AB133" si="7">Z70-X70</f>
        <v>11.455025167217897</v>
      </c>
      <c r="AC70" s="31">
        <v>83.606147923105198</v>
      </c>
      <c r="AD70" s="31">
        <v>71.644819649438404</v>
      </c>
      <c r="AE70" s="31">
        <v>115.125532066828</v>
      </c>
    </row>
    <row r="71" spans="1:31" x14ac:dyDescent="0.25">
      <c r="A71" s="31">
        <v>33</v>
      </c>
      <c r="B71" s="31">
        <v>28.6453136124764</v>
      </c>
      <c r="C71" s="31">
        <v>27.623075497713899</v>
      </c>
      <c r="D71" s="31">
        <v>29.712045742885099</v>
      </c>
      <c r="E71" s="31">
        <f t="shared" si="4"/>
        <v>1.0222381147625015</v>
      </c>
      <c r="F71" s="31">
        <f t="shared" si="5"/>
        <v>1.066732130408699</v>
      </c>
      <c r="G71" s="31">
        <v>26.535025093363</v>
      </c>
      <c r="H71" s="31">
        <v>25.332154837052698</v>
      </c>
      <c r="I71" s="31">
        <v>27.818705951098</v>
      </c>
      <c r="W71" s="31">
        <v>33</v>
      </c>
      <c r="X71" s="31">
        <v>83.5254469820472</v>
      </c>
      <c r="Y71" s="31">
        <v>74.657550762274198</v>
      </c>
      <c r="Z71" s="31">
        <v>95.877341163271495</v>
      </c>
      <c r="AA71" s="31">
        <f t="shared" si="6"/>
        <v>8.8678962197730016</v>
      </c>
      <c r="AB71" s="31">
        <f t="shared" si="7"/>
        <v>12.351894181224296</v>
      </c>
      <c r="AC71" s="31">
        <v>87.242657781451697</v>
      </c>
      <c r="AD71" s="31">
        <v>73.878786528008604</v>
      </c>
      <c r="AE71" s="31">
        <v>126.716133877313</v>
      </c>
    </row>
    <row r="72" spans="1:31" x14ac:dyDescent="0.25">
      <c r="A72" s="31">
        <v>33.5</v>
      </c>
      <c r="B72" s="31">
        <v>29.154273826942202</v>
      </c>
      <c r="C72" s="31">
        <v>28.106948517469299</v>
      </c>
      <c r="D72" s="31">
        <v>30.2508756690079</v>
      </c>
      <c r="E72" s="31">
        <f t="shared" si="4"/>
        <v>1.0473253094729031</v>
      </c>
      <c r="F72" s="31">
        <f t="shared" si="5"/>
        <v>1.0966018420656987</v>
      </c>
      <c r="G72" s="31">
        <v>26.985956668654801</v>
      </c>
      <c r="H72" s="31">
        <v>25.749259327205401</v>
      </c>
      <c r="I72" s="31">
        <v>28.305580803130098</v>
      </c>
      <c r="W72" s="31">
        <v>33.5</v>
      </c>
      <c r="X72" s="31">
        <v>85.158838963061299</v>
      </c>
      <c r="Y72" s="31">
        <v>75.919114894236401</v>
      </c>
      <c r="Z72" s="31">
        <v>98.120497053444495</v>
      </c>
      <c r="AA72" s="31">
        <f t="shared" si="6"/>
        <v>9.2397240688248985</v>
      </c>
      <c r="AB72" s="31">
        <f t="shared" si="7"/>
        <v>12.961658090383196</v>
      </c>
      <c r="AC72" s="31">
        <v>89.697694210594705</v>
      </c>
      <c r="AD72" s="31">
        <v>75.341159906607004</v>
      </c>
      <c r="AE72" s="31">
        <v>135.77848102809801</v>
      </c>
    </row>
    <row r="73" spans="1:31" x14ac:dyDescent="0.25">
      <c r="A73" s="31">
        <v>34</v>
      </c>
      <c r="B73" s="31">
        <v>28.690915250729802</v>
      </c>
      <c r="C73" s="31">
        <v>27.666466094886399</v>
      </c>
      <c r="D73" s="31">
        <v>29.760275829525401</v>
      </c>
      <c r="E73" s="31">
        <f t="shared" si="4"/>
        <v>1.0244491558434028</v>
      </c>
      <c r="F73" s="31">
        <f t="shared" si="5"/>
        <v>1.0693605787955995</v>
      </c>
      <c r="G73" s="31">
        <v>26.575394858458498</v>
      </c>
      <c r="H73" s="31">
        <v>25.369509572001402</v>
      </c>
      <c r="I73" s="31">
        <v>27.8622850461519</v>
      </c>
      <c r="W73" s="31">
        <v>34</v>
      </c>
      <c r="X73" s="31">
        <v>83.206121686611695</v>
      </c>
      <c r="Y73" s="31">
        <v>74.410083824188902</v>
      </c>
      <c r="Z73" s="31">
        <v>95.440865398586496</v>
      </c>
      <c r="AA73" s="31">
        <f t="shared" si="6"/>
        <v>8.7960378624227928</v>
      </c>
      <c r="AB73" s="31">
        <f t="shared" si="7"/>
        <v>12.234743711974801</v>
      </c>
      <c r="AC73" s="31">
        <v>86.769497309609207</v>
      </c>
      <c r="AD73" s="31">
        <v>73.592752756125506</v>
      </c>
      <c r="AE73" s="31">
        <v>125.094978558813</v>
      </c>
    </row>
    <row r="74" spans="1:31" x14ac:dyDescent="0.25">
      <c r="A74" s="31">
        <v>34.5</v>
      </c>
      <c r="B74" s="31">
        <v>28.329401413499799</v>
      </c>
      <c r="C74" s="31">
        <v>27.3222840830806</v>
      </c>
      <c r="D74" s="31">
        <v>29.3781799868663</v>
      </c>
      <c r="E74" s="31">
        <f t="shared" si="4"/>
        <v>1.0071173304191987</v>
      </c>
      <c r="F74" s="31">
        <f t="shared" si="5"/>
        <v>1.0487785733665014</v>
      </c>
      <c r="G74" s="31">
        <v>26.255528995181201</v>
      </c>
      <c r="H74" s="31">
        <v>25.073457418624098</v>
      </c>
      <c r="I74" s="31">
        <v>27.517038926990701</v>
      </c>
      <c r="W74" s="31">
        <v>34.5</v>
      </c>
      <c r="X74" s="31">
        <v>78.963641914957194</v>
      </c>
      <c r="Y74" s="31">
        <v>71.096597891421098</v>
      </c>
      <c r="Z74" s="31">
        <v>89.704653032313601</v>
      </c>
      <c r="AA74" s="31">
        <f t="shared" si="6"/>
        <v>7.8670440235360957</v>
      </c>
      <c r="AB74" s="31">
        <f t="shared" si="7"/>
        <v>10.741011117356408</v>
      </c>
      <c r="AC74" s="31">
        <v>80.6823392480905</v>
      </c>
      <c r="AD74" s="31">
        <v>69.787736356860194</v>
      </c>
      <c r="AE74" s="31">
        <v>107.03650698471</v>
      </c>
    </row>
    <row r="75" spans="1:31" x14ac:dyDescent="0.25">
      <c r="A75" s="31">
        <v>35</v>
      </c>
      <c r="B75" s="31">
        <v>29.248427848319501</v>
      </c>
      <c r="C75" s="31">
        <v>28.196362108575698</v>
      </c>
      <c r="D75" s="31">
        <v>30.350684837567002</v>
      </c>
      <c r="E75" s="31">
        <f t="shared" si="4"/>
        <v>1.0520657397438029</v>
      </c>
      <c r="F75" s="31">
        <f t="shared" si="5"/>
        <v>1.1022569892475005</v>
      </c>
      <c r="G75" s="31">
        <v>27.069465172086701</v>
      </c>
      <c r="H75" s="31">
        <v>25.826468698295901</v>
      </c>
      <c r="I75" s="31">
        <v>28.395767868382901</v>
      </c>
      <c r="W75" s="31">
        <v>35</v>
      </c>
      <c r="X75" s="31">
        <v>74.334506216830903</v>
      </c>
      <c r="Y75" s="31">
        <v>67.425384685395102</v>
      </c>
      <c r="Z75" s="31">
        <v>83.576231909598306</v>
      </c>
      <c r="AA75" s="31">
        <f t="shared" si="6"/>
        <v>6.909121531435801</v>
      </c>
      <c r="AB75" s="31">
        <f t="shared" si="7"/>
        <v>9.2417256927674032</v>
      </c>
      <c r="AC75" s="31">
        <v>74.429125983949902</v>
      </c>
      <c r="AD75" s="31">
        <v>65.623861182281104</v>
      </c>
      <c r="AE75" s="31">
        <v>92.416328678014295</v>
      </c>
    </row>
    <row r="76" spans="1:31" x14ac:dyDescent="0.25">
      <c r="A76" s="31">
        <v>35.5</v>
      </c>
      <c r="B76" s="31">
        <v>28.828649899412699</v>
      </c>
      <c r="C76" s="31">
        <v>27.7974788830936</v>
      </c>
      <c r="D76" s="31">
        <v>29.906006371053898</v>
      </c>
      <c r="E76" s="31">
        <f t="shared" si="4"/>
        <v>1.0311710163190995</v>
      </c>
      <c r="F76" s="31">
        <f t="shared" si="5"/>
        <v>1.077356471641199</v>
      </c>
      <c r="G76" s="31">
        <v>26.697365803107001</v>
      </c>
      <c r="H76" s="31">
        <v>25.482354818126201</v>
      </c>
      <c r="I76" s="31">
        <v>27.9939628561356</v>
      </c>
      <c r="W76" s="31">
        <v>35.5</v>
      </c>
      <c r="X76" s="31">
        <v>76.719312001204003</v>
      </c>
      <c r="Y76" s="31">
        <v>69.324098905755903</v>
      </c>
      <c r="Z76" s="31">
        <v>86.716622475750597</v>
      </c>
      <c r="AA76" s="31">
        <f t="shared" si="6"/>
        <v>7.3952130954480992</v>
      </c>
      <c r="AB76" s="31">
        <f t="shared" si="7"/>
        <v>9.9973104745465946</v>
      </c>
      <c r="AC76" s="31">
        <v>77.602896363574203</v>
      </c>
      <c r="AD76" s="31">
        <v>67.770659443833395</v>
      </c>
      <c r="AE76" s="31">
        <v>99.441832419195507</v>
      </c>
    </row>
    <row r="77" spans="1:31" x14ac:dyDescent="0.25">
      <c r="A77" s="31">
        <v>36</v>
      </c>
      <c r="B77" s="31">
        <v>30.934709980940799</v>
      </c>
      <c r="C77" s="31">
        <v>29.792354102161202</v>
      </c>
      <c r="D77" s="31">
        <v>32.145281233160198</v>
      </c>
      <c r="E77" s="31">
        <f t="shared" si="4"/>
        <v>1.1423558787795969</v>
      </c>
      <c r="F77" s="31">
        <f t="shared" si="5"/>
        <v>1.210571252219399</v>
      </c>
      <c r="G77" s="31">
        <v>28.570161527925901</v>
      </c>
      <c r="H77" s="31">
        <v>27.2123574502514</v>
      </c>
      <c r="I77" s="31">
        <v>30.0175407270745</v>
      </c>
      <c r="W77" s="31">
        <v>36</v>
      </c>
      <c r="X77" s="31">
        <v>87.549538721772905</v>
      </c>
      <c r="Y77" s="31">
        <v>77.753021690431694</v>
      </c>
      <c r="Z77" s="31">
        <v>101.435677707906</v>
      </c>
      <c r="AA77" s="31">
        <f t="shared" si="6"/>
        <v>9.7965170313412102</v>
      </c>
      <c r="AB77" s="31">
        <f t="shared" si="7"/>
        <v>13.886138986133091</v>
      </c>
      <c r="AC77" s="31">
        <v>93.4002313594643</v>
      </c>
      <c r="AD77" s="31">
        <v>77.479543563523293</v>
      </c>
      <c r="AE77" s="31">
        <v>152.027282834874</v>
      </c>
    </row>
    <row r="78" spans="1:31" x14ac:dyDescent="0.25">
      <c r="A78" s="31">
        <v>36.5</v>
      </c>
      <c r="B78" s="31">
        <v>32.625483957764303</v>
      </c>
      <c r="C78" s="31">
        <v>31.382053647537099</v>
      </c>
      <c r="D78" s="31">
        <v>33.958483941497299</v>
      </c>
      <c r="E78" s="31">
        <f t="shared" si="4"/>
        <v>1.243430310227204</v>
      </c>
      <c r="F78" s="31">
        <f t="shared" si="5"/>
        <v>1.3329999837329964</v>
      </c>
      <c r="G78" s="31">
        <v>30.085475924666</v>
      </c>
      <c r="H78" s="31">
        <v>28.609200778920101</v>
      </c>
      <c r="I78" s="31">
        <v>31.657018735917902</v>
      </c>
      <c r="W78" s="31">
        <v>36.5</v>
      </c>
      <c r="X78" s="31">
        <v>91.193972250244201</v>
      </c>
      <c r="Y78" s="31">
        <v>80.520476910507199</v>
      </c>
      <c r="Z78" s="31">
        <v>106.563829706307</v>
      </c>
      <c r="AA78" s="31">
        <f t="shared" si="6"/>
        <v>10.673495339737002</v>
      </c>
      <c r="AB78" s="31">
        <f t="shared" si="7"/>
        <v>15.369857456062803</v>
      </c>
      <c r="AC78" s="31">
        <v>99.313347875125899</v>
      </c>
      <c r="AD78" s="31">
        <v>80.735638369957499</v>
      </c>
      <c r="AE78" s="31">
        <v>188.383931778083</v>
      </c>
    </row>
    <row r="79" spans="1:31" x14ac:dyDescent="0.25">
      <c r="A79" s="31">
        <v>37</v>
      </c>
      <c r="B79" s="31">
        <v>32.740276938734503</v>
      </c>
      <c r="C79" s="31">
        <v>31.489593717890202</v>
      </c>
      <c r="D79" s="31">
        <v>34.082104665888203</v>
      </c>
      <c r="E79" s="31">
        <f t="shared" si="4"/>
        <v>1.2506832208443015</v>
      </c>
      <c r="F79" s="31">
        <f t="shared" si="5"/>
        <v>1.3418277271536994</v>
      </c>
      <c r="G79" s="31">
        <v>30.188776314519298</v>
      </c>
      <c r="H79" s="31">
        <v>28.7043470925659</v>
      </c>
      <c r="I79" s="31">
        <v>31.768855680652099</v>
      </c>
      <c r="W79" s="31">
        <v>37</v>
      </c>
      <c r="X79" s="31">
        <v>88.255790749853304</v>
      </c>
      <c r="Y79" s="31">
        <v>78.291981847081402</v>
      </c>
      <c r="Z79" s="31">
        <v>102.42237195362399</v>
      </c>
      <c r="AA79" s="31">
        <f t="shared" si="6"/>
        <v>9.9638089027719019</v>
      </c>
      <c r="AB79" s="31">
        <f t="shared" si="7"/>
        <v>14.16658120377069</v>
      </c>
      <c r="AC79" s="31">
        <v>94.520000905110905</v>
      </c>
      <c r="AD79" s="31">
        <v>78.110864032153003</v>
      </c>
      <c r="AE79" s="31">
        <v>157.732276753343</v>
      </c>
    </row>
    <row r="80" spans="1:31" x14ac:dyDescent="0.25">
      <c r="A80" s="31">
        <v>37.5</v>
      </c>
      <c r="B80" s="31">
        <v>34.173319425066701</v>
      </c>
      <c r="C80" s="31">
        <v>32.827866541345699</v>
      </c>
      <c r="D80" s="31">
        <v>35.630972070402699</v>
      </c>
      <c r="E80" s="31">
        <f t="shared" si="4"/>
        <v>1.345452883721002</v>
      </c>
      <c r="F80" s="31">
        <f t="shared" si="5"/>
        <v>1.4576526453359975</v>
      </c>
      <c r="G80" s="31">
        <v>31.483174368710799</v>
      </c>
      <c r="H80" s="31">
        <v>29.895822630864899</v>
      </c>
      <c r="I80" s="31">
        <v>33.171120394028101</v>
      </c>
      <c r="W80" s="31">
        <v>37.5</v>
      </c>
      <c r="X80" s="31">
        <v>88.255790749853304</v>
      </c>
      <c r="Y80" s="31">
        <v>78.291981847081402</v>
      </c>
      <c r="Z80" s="31">
        <v>102.42237195362399</v>
      </c>
      <c r="AA80" s="31">
        <f t="shared" si="6"/>
        <v>9.9638089027719019</v>
      </c>
      <c r="AB80" s="31">
        <f t="shared" si="7"/>
        <v>14.16658120377069</v>
      </c>
      <c r="AC80" s="31">
        <v>94.520000905110905</v>
      </c>
      <c r="AD80" s="31">
        <v>78.110864032153003</v>
      </c>
      <c r="AE80" s="31">
        <v>157.732276753343</v>
      </c>
    </row>
    <row r="81" spans="1:31" x14ac:dyDescent="0.25">
      <c r="A81" s="31">
        <v>38</v>
      </c>
      <c r="B81" s="31">
        <v>33.988079120414</v>
      </c>
      <c r="C81" s="31">
        <v>32.655318114654399</v>
      </c>
      <c r="D81" s="31">
        <v>35.430170219773501</v>
      </c>
      <c r="E81" s="31">
        <f t="shared" si="4"/>
        <v>1.3327610057596004</v>
      </c>
      <c r="F81" s="31">
        <f t="shared" si="5"/>
        <v>1.4420910993595015</v>
      </c>
      <c r="G81" s="31">
        <v>31.3153386345694</v>
      </c>
      <c r="H81" s="31">
        <v>29.7414079151472</v>
      </c>
      <c r="I81" s="31">
        <v>32.989196648327301</v>
      </c>
      <c r="W81" s="31">
        <v>38</v>
      </c>
      <c r="X81" s="31">
        <v>85.828771157152204</v>
      </c>
      <c r="Y81" s="31">
        <v>76.4345085784947</v>
      </c>
      <c r="Z81" s="31">
        <v>99.045656858136994</v>
      </c>
      <c r="AA81" s="31">
        <f t="shared" si="6"/>
        <v>9.3942625786575036</v>
      </c>
      <c r="AB81" s="31">
        <f t="shared" si="7"/>
        <v>13.21688570098479</v>
      </c>
      <c r="AC81" s="31">
        <v>90.7218577248358</v>
      </c>
      <c r="AD81" s="31">
        <v>75.940610133274106</v>
      </c>
      <c r="AE81" s="31">
        <v>139.92505254104299</v>
      </c>
    </row>
    <row r="82" spans="1:31" x14ac:dyDescent="0.25">
      <c r="A82" s="31">
        <v>38.5</v>
      </c>
      <c r="B82" s="31">
        <v>33.623092803743802</v>
      </c>
      <c r="C82" s="31">
        <v>32.314954833432203</v>
      </c>
      <c r="D82" s="31">
        <v>35.0350366226332</v>
      </c>
      <c r="E82" s="31">
        <f t="shared" si="4"/>
        <v>1.3081379703115985</v>
      </c>
      <c r="F82" s="31">
        <f t="shared" si="5"/>
        <v>1.411943818889398</v>
      </c>
      <c r="G82" s="31">
        <v>30.985102489031402</v>
      </c>
      <c r="H82" s="31">
        <v>29.437514425364899</v>
      </c>
      <c r="I82" s="31">
        <v>32.631333864165398</v>
      </c>
      <c r="W82" s="31">
        <v>38.5</v>
      </c>
      <c r="X82" s="31">
        <v>85.492559084833104</v>
      </c>
      <c r="Y82" s="31">
        <v>76.175999261351294</v>
      </c>
      <c r="Z82" s="31">
        <v>98.580982357481503</v>
      </c>
      <c r="AA82" s="31">
        <f t="shared" si="6"/>
        <v>9.3165598234818106</v>
      </c>
      <c r="AB82" s="31">
        <f t="shared" si="7"/>
        <v>13.088423272648399</v>
      </c>
      <c r="AC82" s="31">
        <v>90.206594522527297</v>
      </c>
      <c r="AD82" s="31">
        <v>75.639793404637899</v>
      </c>
      <c r="AE82" s="31">
        <v>137.80923504092701</v>
      </c>
    </row>
    <row r="83" spans="1:31" x14ac:dyDescent="0.25">
      <c r="A83" s="31">
        <v>39</v>
      </c>
      <c r="B83" s="31">
        <v>33.562970731573998</v>
      </c>
      <c r="C83" s="31">
        <v>32.2588399017936</v>
      </c>
      <c r="D83" s="31">
        <v>34.9700138475608</v>
      </c>
      <c r="E83" s="31">
        <f t="shared" si="4"/>
        <v>1.304130829780398</v>
      </c>
      <c r="F83" s="31">
        <f t="shared" si="5"/>
        <v>1.4070431159868022</v>
      </c>
      <c r="G83" s="31">
        <v>30.930762105921701</v>
      </c>
      <c r="H83" s="31">
        <v>29.387500399108699</v>
      </c>
      <c r="I83" s="31">
        <v>32.572458934787598</v>
      </c>
      <c r="W83" s="31">
        <v>39</v>
      </c>
      <c r="X83" s="31">
        <v>80.730235015805206</v>
      </c>
      <c r="Y83" s="31">
        <v>72.4821578878244</v>
      </c>
      <c r="Z83" s="31">
        <v>92.079097542279797</v>
      </c>
      <c r="AA83" s="31">
        <f t="shared" si="6"/>
        <v>8.2480771279808067</v>
      </c>
      <c r="AB83" s="31">
        <f t="shared" si="7"/>
        <v>11.348862526474591</v>
      </c>
      <c r="AC83" s="31">
        <v>83.173215719132401</v>
      </c>
      <c r="AD83" s="31">
        <v>71.373324362384096</v>
      </c>
      <c r="AE83" s="31">
        <v>113.866020385544</v>
      </c>
    </row>
    <row r="84" spans="1:31" x14ac:dyDescent="0.25">
      <c r="A84" s="31">
        <v>39.5</v>
      </c>
      <c r="B84" s="31">
        <v>34.867388513226402</v>
      </c>
      <c r="C84" s="31">
        <v>33.473211899640397</v>
      </c>
      <c r="D84" s="31">
        <v>36.384918623214297</v>
      </c>
      <c r="E84" s="31">
        <f t="shared" si="4"/>
        <v>1.394176613586005</v>
      </c>
      <c r="F84" s="31">
        <f t="shared" si="5"/>
        <v>1.5175301099878951</v>
      </c>
      <c r="G84" s="31">
        <v>32.113454339628298</v>
      </c>
      <c r="H84" s="31">
        <v>30.475506008610498</v>
      </c>
      <c r="I84" s="31">
        <v>33.854615632074399</v>
      </c>
      <c r="W84" s="31">
        <v>39.5</v>
      </c>
      <c r="X84" s="31">
        <v>76.447352001611506</v>
      </c>
      <c r="Y84" s="31">
        <v>69.108362981895993</v>
      </c>
      <c r="Z84" s="31">
        <v>86.3567135694922</v>
      </c>
      <c r="AA84" s="31">
        <f t="shared" si="6"/>
        <v>7.3389890197155125</v>
      </c>
      <c r="AB84" s="31">
        <f t="shared" si="7"/>
        <v>9.9093615678806941</v>
      </c>
      <c r="AC84" s="31">
        <v>77.235957326885995</v>
      </c>
      <c r="AD84" s="31">
        <v>67.526026502994597</v>
      </c>
      <c r="AE84" s="31">
        <v>98.591107168406495</v>
      </c>
    </row>
    <row r="85" spans="1:31" x14ac:dyDescent="0.25">
      <c r="A85" s="31">
        <v>40</v>
      </c>
      <c r="B85" s="31">
        <v>37.763985794119897</v>
      </c>
      <c r="C85" s="31">
        <v>36.146556543714901</v>
      </c>
      <c r="D85" s="31">
        <v>39.558475388444698</v>
      </c>
      <c r="E85" s="31">
        <f t="shared" si="4"/>
        <v>1.6174292504049959</v>
      </c>
      <c r="F85" s="31">
        <f t="shared" si="5"/>
        <v>1.7944895943248014</v>
      </c>
      <c r="G85" s="31">
        <v>34.769806167110701</v>
      </c>
      <c r="H85" s="31">
        <v>32.915067564358999</v>
      </c>
      <c r="I85" s="31">
        <v>36.742335069613503</v>
      </c>
      <c r="W85" s="31">
        <v>40</v>
      </c>
      <c r="X85" s="31">
        <v>86.8526413570535</v>
      </c>
      <c r="Y85" s="31">
        <v>77.219950299756903</v>
      </c>
      <c r="Z85" s="31">
        <v>100.465360321341</v>
      </c>
      <c r="AA85" s="31">
        <f t="shared" si="6"/>
        <v>9.6326910572965971</v>
      </c>
      <c r="AB85" s="31">
        <f t="shared" si="7"/>
        <v>13.612718964287495</v>
      </c>
      <c r="AC85" s="31">
        <v>92.307096589145402</v>
      </c>
      <c r="AD85" s="31">
        <v>76.856418214256095</v>
      </c>
      <c r="AE85" s="31">
        <v>146.84682532426899</v>
      </c>
    </row>
    <row r="86" spans="1:31" x14ac:dyDescent="0.25">
      <c r="A86" s="31">
        <v>40.5</v>
      </c>
      <c r="B86" s="31">
        <v>37.616527922186897</v>
      </c>
      <c r="C86" s="31">
        <v>36.011237255887998</v>
      </c>
      <c r="D86" s="31">
        <v>39.395854505402703</v>
      </c>
      <c r="E86" s="31">
        <f t="shared" si="4"/>
        <v>1.6052906662988988</v>
      </c>
      <c r="F86" s="31">
        <f t="shared" si="5"/>
        <v>1.7793265832158056</v>
      </c>
      <c r="G86" s="31">
        <v>34.633506339161897</v>
      </c>
      <c r="H86" s="31">
        <v>32.7900440811176</v>
      </c>
      <c r="I86" s="31">
        <v>36.593811110214403</v>
      </c>
      <c r="W86" s="31">
        <v>40.5</v>
      </c>
      <c r="X86" s="31">
        <v>87.200428017836799</v>
      </c>
      <c r="Y86" s="31">
        <v>77.486134996905193</v>
      </c>
      <c r="Z86" s="31">
        <v>100.94918903863299</v>
      </c>
      <c r="AA86" s="31">
        <f t="shared" si="6"/>
        <v>9.7142930209316063</v>
      </c>
      <c r="AB86" s="31">
        <f t="shared" si="7"/>
        <v>13.748761020796195</v>
      </c>
      <c r="AC86" s="31">
        <v>92.851174861788095</v>
      </c>
      <c r="AD86" s="31">
        <v>77.167410270888396</v>
      </c>
      <c r="AE86" s="31">
        <v>149.380332266887</v>
      </c>
    </row>
    <row r="87" spans="1:31" x14ac:dyDescent="0.25">
      <c r="A87" s="31">
        <v>41</v>
      </c>
      <c r="B87" s="31">
        <v>40.025747990600301</v>
      </c>
      <c r="C87" s="31">
        <v>38.2118448093414</v>
      </c>
      <c r="D87" s="31">
        <v>42.067234306585</v>
      </c>
      <c r="E87" s="31">
        <f t="shared" si="4"/>
        <v>1.813903181258901</v>
      </c>
      <c r="F87" s="31">
        <f t="shared" si="5"/>
        <v>2.0414863159846988</v>
      </c>
      <c r="G87" s="31">
        <v>36.876021063028503</v>
      </c>
      <c r="H87" s="31">
        <v>34.844411150316098</v>
      </c>
      <c r="I87" s="31">
        <v>39.0442169035625</v>
      </c>
      <c r="W87" s="31">
        <v>41</v>
      </c>
      <c r="X87" s="31">
        <v>82.889103302493098</v>
      </c>
      <c r="Y87" s="31">
        <v>74.164135513660597</v>
      </c>
      <c r="Z87" s="31">
        <v>95.008198548556507</v>
      </c>
      <c r="AA87" s="31">
        <f t="shared" si="6"/>
        <v>8.724967788832501</v>
      </c>
      <c r="AB87" s="31">
        <f t="shared" si="7"/>
        <v>12.119095246063409</v>
      </c>
      <c r="AC87" s="31">
        <v>86.301907002352294</v>
      </c>
      <c r="AD87" s="31">
        <v>73.3087383607985</v>
      </c>
      <c r="AE87" s="31">
        <v>123.528707374391</v>
      </c>
    </row>
    <row r="88" spans="1:31" x14ac:dyDescent="0.25">
      <c r="A88" s="31">
        <v>41.5</v>
      </c>
      <c r="B88" s="31">
        <v>39.298237956064597</v>
      </c>
      <c r="C88" s="31">
        <v>37.549630245887897</v>
      </c>
      <c r="D88" s="31">
        <v>41.257315927363301</v>
      </c>
      <c r="E88" s="31">
        <f t="shared" si="4"/>
        <v>1.7486077101766995</v>
      </c>
      <c r="F88" s="31">
        <f t="shared" si="5"/>
        <v>1.9590779712987043</v>
      </c>
      <c r="G88" s="31">
        <v>36.1952701779446</v>
      </c>
      <c r="H88" s="31">
        <v>34.221412278844802</v>
      </c>
      <c r="I88" s="31">
        <v>38.298684916284202</v>
      </c>
      <c r="W88" s="31">
        <v>41.5</v>
      </c>
      <c r="X88" s="31">
        <v>86.8526413570535</v>
      </c>
      <c r="Y88" s="31">
        <v>77.219950299756903</v>
      </c>
      <c r="Z88" s="31">
        <v>100.465360321341</v>
      </c>
      <c r="AA88" s="31">
        <f t="shared" si="6"/>
        <v>9.6326910572965971</v>
      </c>
      <c r="AB88" s="31">
        <f t="shared" si="7"/>
        <v>13.612718964287495</v>
      </c>
      <c r="AC88" s="31">
        <v>92.307096589145402</v>
      </c>
      <c r="AD88" s="31">
        <v>76.856418214256095</v>
      </c>
      <c r="AE88" s="31">
        <v>146.84682532426899</v>
      </c>
    </row>
    <row r="89" spans="1:31" x14ac:dyDescent="0.25">
      <c r="A89" s="31">
        <v>42</v>
      </c>
      <c r="B89" s="31">
        <v>39.298237956064597</v>
      </c>
      <c r="C89" s="31">
        <v>37.549630245887897</v>
      </c>
      <c r="D89" s="31">
        <v>41.257315927363301</v>
      </c>
      <c r="E89" s="31">
        <f t="shared" si="4"/>
        <v>1.7486077101766995</v>
      </c>
      <c r="F89" s="31">
        <f t="shared" si="5"/>
        <v>1.9590779712987043</v>
      </c>
      <c r="G89" s="31">
        <v>36.1952701779446</v>
      </c>
      <c r="H89" s="31">
        <v>34.221412278844802</v>
      </c>
      <c r="I89" s="31">
        <v>38.298684916284202</v>
      </c>
      <c r="W89" s="31">
        <v>42</v>
      </c>
      <c r="X89" s="31">
        <v>80.730235015805206</v>
      </c>
      <c r="Y89" s="31">
        <v>72.4821578878244</v>
      </c>
      <c r="Z89" s="31">
        <v>92.079097542279797</v>
      </c>
      <c r="AA89" s="31">
        <f t="shared" si="6"/>
        <v>8.2480771279808067</v>
      </c>
      <c r="AB89" s="31">
        <f t="shared" si="7"/>
        <v>11.348862526474591</v>
      </c>
      <c r="AC89" s="31">
        <v>83.173215719132401</v>
      </c>
      <c r="AD89" s="31">
        <v>71.373324362384096</v>
      </c>
      <c r="AE89" s="31">
        <v>113.866020385544</v>
      </c>
    </row>
    <row r="90" spans="1:31" x14ac:dyDescent="0.25">
      <c r="A90" s="31">
        <v>42.5</v>
      </c>
      <c r="B90" s="31">
        <v>40.523888267233701</v>
      </c>
      <c r="C90" s="31">
        <v>38.6641372260164</v>
      </c>
      <c r="D90" s="31">
        <v>42.6234252226566</v>
      </c>
      <c r="E90" s="31">
        <f t="shared" si="4"/>
        <v>1.8597510412173008</v>
      </c>
      <c r="F90" s="31">
        <f t="shared" si="5"/>
        <v>2.0995369554228986</v>
      </c>
      <c r="G90" s="31">
        <v>37.344005084959399</v>
      </c>
      <c r="H90" s="31">
        <v>35.272319391357698</v>
      </c>
      <c r="I90" s="31">
        <v>39.557734550512102</v>
      </c>
      <c r="W90" s="31">
        <v>42.5</v>
      </c>
      <c r="X90" s="31">
        <v>89.337097206557502</v>
      </c>
      <c r="Y90" s="31">
        <v>79.114686713116001</v>
      </c>
      <c r="Z90" s="31">
        <v>103.939644853183</v>
      </c>
      <c r="AA90" s="31">
        <f t="shared" si="6"/>
        <v>10.222410493441501</v>
      </c>
      <c r="AB90" s="31">
        <f t="shared" si="7"/>
        <v>14.602547646625496</v>
      </c>
      <c r="AC90" s="31">
        <v>96.258320297968993</v>
      </c>
      <c r="AD90" s="31">
        <v>79.077134852313606</v>
      </c>
      <c r="AE90" s="31">
        <v>167.52830890728001</v>
      </c>
    </row>
    <row r="91" spans="1:31" x14ac:dyDescent="0.25">
      <c r="A91" s="31">
        <v>43</v>
      </c>
      <c r="B91" s="31">
        <v>40.523888267233701</v>
      </c>
      <c r="C91" s="31">
        <v>38.6641372260164</v>
      </c>
      <c r="D91" s="31">
        <v>42.6234252226566</v>
      </c>
      <c r="E91" s="31">
        <f t="shared" si="4"/>
        <v>1.8597510412173008</v>
      </c>
      <c r="F91" s="31">
        <f t="shared" si="5"/>
        <v>2.0995369554228986</v>
      </c>
      <c r="G91" s="31">
        <v>37.344005084959399</v>
      </c>
      <c r="H91" s="31">
        <v>35.272319391357698</v>
      </c>
      <c r="I91" s="31">
        <v>39.557734550512102</v>
      </c>
      <c r="W91" s="31">
        <v>43</v>
      </c>
      <c r="X91" s="31">
        <v>87.901316075586493</v>
      </c>
      <c r="Y91" s="31">
        <v>78.021631838168304</v>
      </c>
      <c r="Z91" s="31">
        <v>101.926716652808</v>
      </c>
      <c r="AA91" s="31">
        <f t="shared" si="6"/>
        <v>9.8796842374181892</v>
      </c>
      <c r="AB91" s="31">
        <f t="shared" si="7"/>
        <v>14.025400577221504</v>
      </c>
      <c r="AC91" s="31">
        <v>93.956457475467204</v>
      </c>
      <c r="AD91" s="31">
        <v>77.794018964328302</v>
      </c>
      <c r="AE91" s="31">
        <v>154.8074222873</v>
      </c>
    </row>
    <row r="92" spans="1:31" x14ac:dyDescent="0.25">
      <c r="A92" s="31">
        <v>43.5</v>
      </c>
      <c r="B92" s="31">
        <v>41.554994820605501</v>
      </c>
      <c r="C92" s="31">
        <v>39.597422170371097</v>
      </c>
      <c r="D92" s="31">
        <v>43.778894572824598</v>
      </c>
      <c r="E92" s="31">
        <f t="shared" si="4"/>
        <v>1.957572650234404</v>
      </c>
      <c r="F92" s="31">
        <f t="shared" si="5"/>
        <v>2.2238997522190971</v>
      </c>
      <c r="G92" s="31">
        <v>38.317643291866901</v>
      </c>
      <c r="H92" s="31">
        <v>36.161478810367299</v>
      </c>
      <c r="I92" s="31">
        <v>40.629061656957802</v>
      </c>
      <c r="W92" s="31">
        <v>43.5</v>
      </c>
      <c r="X92" s="31">
        <v>90.816744919404599</v>
      </c>
      <c r="Y92" s="31">
        <v>80.2356061861272</v>
      </c>
      <c r="Z92" s="31">
        <v>106.028807356673</v>
      </c>
      <c r="AA92" s="31">
        <f t="shared" si="6"/>
        <v>10.581138733277399</v>
      </c>
      <c r="AB92" s="31">
        <f t="shared" si="7"/>
        <v>15.212062437268401</v>
      </c>
      <c r="AC92" s="31">
        <v>98.685382011652095</v>
      </c>
      <c r="AD92" s="31">
        <v>80.398790887795002</v>
      </c>
      <c r="AE92" s="31">
        <v>183.63569714335799</v>
      </c>
    </row>
    <row r="93" spans="1:31" x14ac:dyDescent="0.25">
      <c r="A93" s="31">
        <v>44</v>
      </c>
      <c r="B93" s="31">
        <v>39.298237956064597</v>
      </c>
      <c r="C93" s="31">
        <v>37.549630245887897</v>
      </c>
      <c r="D93" s="31">
        <v>41.257315927363301</v>
      </c>
      <c r="E93" s="31">
        <f t="shared" si="4"/>
        <v>1.7486077101766995</v>
      </c>
      <c r="F93" s="31">
        <f t="shared" si="5"/>
        <v>1.9590779712987043</v>
      </c>
      <c r="G93" s="31">
        <v>36.1952701779446</v>
      </c>
      <c r="H93" s="31">
        <v>34.221412278844802</v>
      </c>
      <c r="I93" s="31">
        <v>38.298684916284202</v>
      </c>
      <c r="W93" s="31">
        <v>44</v>
      </c>
      <c r="X93" s="31">
        <v>88.255790749853304</v>
      </c>
      <c r="Y93" s="31">
        <v>78.291981847081402</v>
      </c>
      <c r="Z93" s="31">
        <v>102.42237195362399</v>
      </c>
      <c r="AA93" s="31">
        <f t="shared" si="6"/>
        <v>9.9638089027719019</v>
      </c>
      <c r="AB93" s="31">
        <f t="shared" si="7"/>
        <v>14.16658120377069</v>
      </c>
      <c r="AC93" s="31">
        <v>94.520000905110905</v>
      </c>
      <c r="AD93" s="31">
        <v>78.110864032153003</v>
      </c>
      <c r="AE93" s="31">
        <v>157.732276753343</v>
      </c>
    </row>
    <row r="94" spans="1:31" x14ac:dyDescent="0.25">
      <c r="A94" s="31">
        <v>44.5</v>
      </c>
      <c r="B94" s="31">
        <v>39.861828705647298</v>
      </c>
      <c r="C94" s="31">
        <v>38.062810292610699</v>
      </c>
      <c r="D94" s="31">
        <v>41.884501554747402</v>
      </c>
      <c r="E94" s="31">
        <f t="shared" si="4"/>
        <v>1.7990184130365989</v>
      </c>
      <c r="F94" s="31">
        <f t="shared" si="5"/>
        <v>2.022672849100104</v>
      </c>
      <c r="G94" s="31">
        <v>36.722358332370497</v>
      </c>
      <c r="H94" s="31">
        <v>34.703838880725002</v>
      </c>
      <c r="I94" s="31">
        <v>38.875786434863898</v>
      </c>
      <c r="W94" s="31">
        <v>44.5</v>
      </c>
      <c r="X94" s="31">
        <v>81.950466899640205</v>
      </c>
      <c r="Y94" s="31">
        <v>73.434359135027705</v>
      </c>
      <c r="Z94" s="31">
        <v>93.730956459187496</v>
      </c>
      <c r="AA94" s="31">
        <f t="shared" si="6"/>
        <v>8.5161077646124994</v>
      </c>
      <c r="AB94" s="31">
        <f t="shared" si="7"/>
        <v>11.780489559547291</v>
      </c>
      <c r="AC94" s="31">
        <v>84.929842547313498</v>
      </c>
      <c r="AD94" s="31">
        <v>72.4675404203022</v>
      </c>
      <c r="AE94" s="31">
        <v>119.125126167142</v>
      </c>
    </row>
    <row r="95" spans="1:31" x14ac:dyDescent="0.25">
      <c r="A95" s="31">
        <v>45</v>
      </c>
      <c r="B95" s="31">
        <v>39.780474622419199</v>
      </c>
      <c r="C95" s="31">
        <v>37.988806356823602</v>
      </c>
      <c r="D95" s="31">
        <v>41.793863297224199</v>
      </c>
      <c r="E95" s="31">
        <f t="shared" si="4"/>
        <v>1.7916682655955967</v>
      </c>
      <c r="F95" s="31">
        <f t="shared" si="5"/>
        <v>2.0133886748050003</v>
      </c>
      <c r="G95" s="31">
        <v>36.646155297779998</v>
      </c>
      <c r="H95" s="31">
        <v>34.634115494552901</v>
      </c>
      <c r="I95" s="31">
        <v>38.792292132609198</v>
      </c>
      <c r="W95" s="31">
        <v>45</v>
      </c>
      <c r="X95" s="31">
        <v>86.508783640557397</v>
      </c>
      <c r="Y95" s="31">
        <v>76.956467690731102</v>
      </c>
      <c r="Z95" s="31">
        <v>99.987790635308798</v>
      </c>
      <c r="AA95" s="31">
        <f t="shared" si="6"/>
        <v>9.5523159498262942</v>
      </c>
      <c r="AB95" s="31">
        <f t="shared" si="7"/>
        <v>13.479006994751401</v>
      </c>
      <c r="AC95" s="31">
        <v>91.771978129426799</v>
      </c>
      <c r="AD95" s="31">
        <v>76.548896386558695</v>
      </c>
      <c r="AE95" s="31">
        <v>144.43675143517501</v>
      </c>
    </row>
    <row r="96" spans="1:31" x14ac:dyDescent="0.25">
      <c r="A96" s="31">
        <v>45.5</v>
      </c>
      <c r="B96" s="31">
        <v>40.608316303037498</v>
      </c>
      <c r="C96" s="31">
        <v>38.740703283858203</v>
      </c>
      <c r="D96" s="31">
        <v>42.717823038727502</v>
      </c>
      <c r="E96" s="31">
        <f t="shared" si="4"/>
        <v>1.867613019179295</v>
      </c>
      <c r="F96" s="31">
        <f t="shared" si="5"/>
        <v>2.1095067356900046</v>
      </c>
      <c r="G96" s="31">
        <v>37.423474601645701</v>
      </c>
      <c r="H96" s="31">
        <v>35.344951114042097</v>
      </c>
      <c r="I96" s="31">
        <v>39.645023204210297</v>
      </c>
      <c r="W96" s="31">
        <v>45.5</v>
      </c>
      <c r="X96" s="31">
        <v>85.158838963061299</v>
      </c>
      <c r="Y96" s="31">
        <v>75.919114894236401</v>
      </c>
      <c r="Z96" s="31">
        <v>98.120497053444495</v>
      </c>
      <c r="AA96" s="31">
        <f t="shared" si="6"/>
        <v>9.2397240688248985</v>
      </c>
      <c r="AB96" s="31">
        <f t="shared" si="7"/>
        <v>12.961658090383196</v>
      </c>
      <c r="AC96" s="31">
        <v>89.697694210594705</v>
      </c>
      <c r="AD96" s="31">
        <v>75.341159906607004</v>
      </c>
      <c r="AE96" s="31">
        <v>135.77848102809801</v>
      </c>
    </row>
    <row r="97" spans="1:31" x14ac:dyDescent="0.25">
      <c r="A97" s="31">
        <v>46</v>
      </c>
      <c r="B97" s="31"/>
      <c r="C97" s="31"/>
      <c r="D97" s="31"/>
      <c r="E97" s="31"/>
      <c r="F97" s="31"/>
      <c r="G97" s="31"/>
      <c r="H97" s="31"/>
      <c r="I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 x14ac:dyDescent="0.25">
      <c r="A98" s="31">
        <v>46.5</v>
      </c>
      <c r="B98" s="31">
        <v>38.5176002437573</v>
      </c>
      <c r="C98" s="31">
        <v>36.836847417046997</v>
      </c>
      <c r="D98" s="31">
        <v>40.391377118912402</v>
      </c>
      <c r="E98" s="31">
        <f t="shared" si="4"/>
        <v>1.6807528267103038</v>
      </c>
      <c r="F98" s="31">
        <f t="shared" si="5"/>
        <v>1.8737768751551016</v>
      </c>
      <c r="G98" s="31">
        <v>35.468296174441299</v>
      </c>
      <c r="H98" s="31">
        <v>33.555471054982597</v>
      </c>
      <c r="I98" s="31">
        <v>37.504226710253597</v>
      </c>
      <c r="W98" s="31">
        <v>46.5</v>
      </c>
      <c r="X98" s="31">
        <v>81.032917289749506</v>
      </c>
      <c r="Y98" s="31">
        <v>72.718721855425301</v>
      </c>
      <c r="Z98" s="31">
        <v>92.487942456967403</v>
      </c>
      <c r="AA98" s="31">
        <f t="shared" si="6"/>
        <v>8.3141954343242048</v>
      </c>
      <c r="AB98" s="31">
        <f t="shared" si="7"/>
        <v>11.455025167217897</v>
      </c>
      <c r="AC98" s="31">
        <v>83.606147923105198</v>
      </c>
      <c r="AD98" s="31">
        <v>71.644819649438404</v>
      </c>
      <c r="AE98" s="31">
        <v>115.125532066828</v>
      </c>
    </row>
    <row r="99" spans="1:31" x14ac:dyDescent="0.25">
      <c r="A99" s="31">
        <v>47</v>
      </c>
      <c r="B99" s="31">
        <v>41.643332861085</v>
      </c>
      <c r="C99" s="31">
        <v>39.677197309815298</v>
      </c>
      <c r="D99" s="31">
        <v>43.878151123982597</v>
      </c>
      <c r="E99" s="31">
        <f t="shared" si="4"/>
        <v>1.9661355512697014</v>
      </c>
      <c r="F99" s="31">
        <f t="shared" si="5"/>
        <v>2.2348182628975977</v>
      </c>
      <c r="G99" s="31">
        <v>38.401375033240498</v>
      </c>
      <c r="H99" s="31">
        <v>36.2378698738952</v>
      </c>
      <c r="I99" s="31">
        <v>40.7213975026444</v>
      </c>
      <c r="W99" s="31">
        <v>47</v>
      </c>
      <c r="X99" s="31">
        <v>84.1711197681784</v>
      </c>
      <c r="Y99" s="31">
        <v>75.157091824162706</v>
      </c>
      <c r="Z99" s="31">
        <v>96.761936622611401</v>
      </c>
      <c r="AA99" s="31">
        <f t="shared" si="6"/>
        <v>9.0140279440156945</v>
      </c>
      <c r="AB99" s="31">
        <f t="shared" si="7"/>
        <v>12.590816854433001</v>
      </c>
      <c r="AC99" s="31">
        <v>88.206110481668404</v>
      </c>
      <c r="AD99" s="31">
        <v>74.457000836433494</v>
      </c>
      <c r="AE99" s="31">
        <v>130.13664691276301</v>
      </c>
    </row>
    <row r="100" spans="1:31" x14ac:dyDescent="0.25">
      <c r="A100" s="31">
        <v>47.5</v>
      </c>
      <c r="B100" s="31">
        <v>39.699417991563102</v>
      </c>
      <c r="C100" s="31">
        <v>37.915048383736803</v>
      </c>
      <c r="D100" s="31">
        <v>41.703591457429802</v>
      </c>
      <c r="E100" s="31">
        <f t="shared" si="4"/>
        <v>1.7843696078262994</v>
      </c>
      <c r="F100" s="31">
        <f t="shared" si="5"/>
        <v>2.0041734658666996</v>
      </c>
      <c r="G100" s="31">
        <v>36.570270725057</v>
      </c>
      <c r="H100" s="31">
        <v>34.564675683144998</v>
      </c>
      <c r="I100" s="31">
        <v>38.709167621425699</v>
      </c>
      <c r="W100" s="31">
        <v>47.5</v>
      </c>
      <c r="X100" s="31">
        <v>83.8471044614991</v>
      </c>
      <c r="Y100" s="31">
        <v>74.906549116644499</v>
      </c>
      <c r="Z100" s="31">
        <v>96.317680139112397</v>
      </c>
      <c r="AA100" s="31">
        <f t="shared" si="6"/>
        <v>8.9405553448546016</v>
      </c>
      <c r="AB100" s="31">
        <f t="shared" si="7"/>
        <v>12.470575677613297</v>
      </c>
      <c r="AC100" s="31">
        <v>87.721493060447102</v>
      </c>
      <c r="AD100" s="31">
        <v>74.166861773754107</v>
      </c>
      <c r="AE100" s="31">
        <v>128.39550837976</v>
      </c>
    </row>
    <row r="101" spans="1:31" x14ac:dyDescent="0.25">
      <c r="A101" s="31">
        <v>48</v>
      </c>
      <c r="B101" s="31">
        <v>41.643332861085</v>
      </c>
      <c r="C101" s="31">
        <v>39.677197309815298</v>
      </c>
      <c r="D101" s="31">
        <v>43.878151123982597</v>
      </c>
      <c r="E101" s="31">
        <f t="shared" si="4"/>
        <v>1.9661355512697014</v>
      </c>
      <c r="F101" s="31">
        <f t="shared" si="5"/>
        <v>2.2348182628975977</v>
      </c>
      <c r="G101" s="31">
        <v>38.401375033240498</v>
      </c>
      <c r="H101" s="31">
        <v>36.2378698738952</v>
      </c>
      <c r="I101" s="31">
        <v>40.7213975026444</v>
      </c>
      <c r="W101" s="31">
        <v>48</v>
      </c>
      <c r="X101" s="31">
        <v>90.816744919404599</v>
      </c>
      <c r="Y101" s="31">
        <v>80.2356061861272</v>
      </c>
      <c r="Z101" s="31">
        <v>106.028807356673</v>
      </c>
      <c r="AA101" s="31">
        <f t="shared" si="6"/>
        <v>10.581138733277399</v>
      </c>
      <c r="AB101" s="31">
        <f t="shared" si="7"/>
        <v>15.212062437268401</v>
      </c>
      <c r="AC101" s="31">
        <v>98.685382011652095</v>
      </c>
      <c r="AD101" s="31">
        <v>80.398790887795002</v>
      </c>
      <c r="AE101" s="31">
        <v>183.63569714335799</v>
      </c>
    </row>
    <row r="102" spans="1:31" x14ac:dyDescent="0.25">
      <c r="A102" s="31">
        <v>48.5</v>
      </c>
      <c r="B102" s="31">
        <v>40.608316303037498</v>
      </c>
      <c r="C102" s="31">
        <v>38.740703283858203</v>
      </c>
      <c r="D102" s="31">
        <v>42.717823038727502</v>
      </c>
      <c r="E102" s="31">
        <f t="shared" si="4"/>
        <v>1.867613019179295</v>
      </c>
      <c r="F102" s="31">
        <f t="shared" si="5"/>
        <v>2.1095067356900046</v>
      </c>
      <c r="G102" s="31">
        <v>37.423474601645701</v>
      </c>
      <c r="H102" s="31">
        <v>35.344951114042097</v>
      </c>
      <c r="I102" s="31">
        <v>39.645023204210297</v>
      </c>
      <c r="W102" s="31">
        <v>48.5</v>
      </c>
      <c r="X102" s="31">
        <v>84.497518922620699</v>
      </c>
      <c r="Y102" s="31">
        <v>75.409193822936103</v>
      </c>
      <c r="Z102" s="31">
        <v>97.210164910271004</v>
      </c>
      <c r="AA102" s="31">
        <f t="shared" si="6"/>
        <v>9.0883250996845959</v>
      </c>
      <c r="AB102" s="31">
        <f t="shared" si="7"/>
        <v>12.712645987650305</v>
      </c>
      <c r="AC102" s="31">
        <v>88.696620160909802</v>
      </c>
      <c r="AD102" s="31">
        <v>74.749226308152203</v>
      </c>
      <c r="AE102" s="31">
        <v>131.94335750852699</v>
      </c>
    </row>
    <row r="103" spans="1:31" x14ac:dyDescent="0.25">
      <c r="A103" s="31">
        <v>49</v>
      </c>
      <c r="B103" s="31">
        <v>37.987116175388998</v>
      </c>
      <c r="C103" s="31">
        <v>36.351162205896102</v>
      </c>
      <c r="D103" s="31">
        <v>39.804768324454102</v>
      </c>
      <c r="E103" s="31">
        <f t="shared" si="4"/>
        <v>1.6359539694928955</v>
      </c>
      <c r="F103" s="31">
        <f t="shared" si="5"/>
        <v>1.8176521490651041</v>
      </c>
      <c r="G103" s="31">
        <v>34.976282066932399</v>
      </c>
      <c r="H103" s="31">
        <v>33.104425911473697</v>
      </c>
      <c r="I103" s="31">
        <v>36.967417710232297</v>
      </c>
      <c r="W103" s="31">
        <v>49</v>
      </c>
      <c r="X103" s="31">
        <v>75.376468053303995</v>
      </c>
      <c r="Y103" s="31">
        <v>68.256886898781602</v>
      </c>
      <c r="Z103" s="31">
        <v>84.944008204107305</v>
      </c>
      <c r="AA103" s="31">
        <f t="shared" si="6"/>
        <v>7.1195811545223933</v>
      </c>
      <c r="AB103" s="31">
        <f t="shared" si="7"/>
        <v>9.5675401508033104</v>
      </c>
      <c r="AC103" s="31">
        <v>75.803725551997601</v>
      </c>
      <c r="AD103" s="31">
        <v>66.562290901451405</v>
      </c>
      <c r="AE103" s="31">
        <v>95.369697869363904</v>
      </c>
    </row>
    <row r="104" spans="1:31" x14ac:dyDescent="0.25">
      <c r="A104" s="31">
        <v>49.5</v>
      </c>
      <c r="B104" s="31">
        <v>39.861828705647298</v>
      </c>
      <c r="C104" s="31">
        <v>38.062810292610699</v>
      </c>
      <c r="D104" s="31">
        <v>41.884501554747402</v>
      </c>
      <c r="E104" s="31">
        <f t="shared" si="4"/>
        <v>1.7990184130365989</v>
      </c>
      <c r="F104" s="31">
        <f t="shared" si="5"/>
        <v>2.022672849100104</v>
      </c>
      <c r="G104" s="31">
        <v>36.722358332370497</v>
      </c>
      <c r="H104" s="31">
        <v>34.703838880725002</v>
      </c>
      <c r="I104" s="31">
        <v>38.875786434863898</v>
      </c>
      <c r="W104" s="31">
        <v>49.5</v>
      </c>
      <c r="X104" s="31">
        <v>86.167503196410905</v>
      </c>
      <c r="Y104" s="31">
        <v>76.694659252632505</v>
      </c>
      <c r="Z104" s="31">
        <v>99.514574851912002</v>
      </c>
      <c r="AA104" s="31">
        <f t="shared" si="6"/>
        <v>9.4728439437784004</v>
      </c>
      <c r="AB104" s="31">
        <f t="shared" si="7"/>
        <v>13.347071655501097</v>
      </c>
      <c r="AC104" s="31">
        <v>91.243609302100396</v>
      </c>
      <c r="AD104" s="31">
        <v>76.243635793886796</v>
      </c>
      <c r="AE104" s="31">
        <v>142.13195672448501</v>
      </c>
    </row>
    <row r="105" spans="1:31" x14ac:dyDescent="0.25">
      <c r="A105" s="31">
        <v>50</v>
      </c>
      <c r="B105" s="31">
        <v>38.364564255031198</v>
      </c>
      <c r="C105" s="31">
        <v>36.696844385432399</v>
      </c>
      <c r="D105" s="31">
        <v>40.221997263677501</v>
      </c>
      <c r="E105" s="31">
        <f t="shared" si="4"/>
        <v>1.6677198695987983</v>
      </c>
      <c r="F105" s="31">
        <f t="shared" si="5"/>
        <v>1.8574330086463036</v>
      </c>
      <c r="G105" s="31">
        <v>35.326194074748898</v>
      </c>
      <c r="H105" s="31">
        <v>33.425228198753302</v>
      </c>
      <c r="I105" s="31">
        <v>37.349118407797199</v>
      </c>
      <c r="W105" s="31">
        <v>50</v>
      </c>
      <c r="X105" s="31">
        <v>84.1711197681784</v>
      </c>
      <c r="Y105" s="31">
        <v>75.157091824162706</v>
      </c>
      <c r="Z105" s="31">
        <v>96.761936622611401</v>
      </c>
      <c r="AA105" s="31">
        <f t="shared" si="6"/>
        <v>9.0140279440156945</v>
      </c>
      <c r="AB105" s="31">
        <f t="shared" si="7"/>
        <v>12.590816854433001</v>
      </c>
      <c r="AC105" s="31">
        <v>88.206110481668404</v>
      </c>
      <c r="AD105" s="31">
        <v>74.457000836433494</v>
      </c>
      <c r="AE105" s="31">
        <v>130.13664691276301</v>
      </c>
    </row>
    <row r="106" spans="1:31" x14ac:dyDescent="0.25">
      <c r="A106" s="31">
        <v>50.5</v>
      </c>
      <c r="B106" s="31">
        <v>38.671437892608601</v>
      </c>
      <c r="C106" s="31">
        <v>36.977494748494401</v>
      </c>
      <c r="D106" s="31">
        <v>40.561769216563299</v>
      </c>
      <c r="E106" s="31">
        <f t="shared" si="4"/>
        <v>1.6939431441142005</v>
      </c>
      <c r="F106" s="31">
        <f t="shared" si="5"/>
        <v>1.8903313239546975</v>
      </c>
      <c r="G106" s="31">
        <v>35.611278098508897</v>
      </c>
      <c r="H106" s="31">
        <v>33.686497649738797</v>
      </c>
      <c r="I106" s="31">
        <v>37.6603540159294</v>
      </c>
      <c r="W106" s="31">
        <v>50.5</v>
      </c>
      <c r="X106" s="31">
        <v>77.547318900359798</v>
      </c>
      <c r="Y106" s="31">
        <v>69.979660839328901</v>
      </c>
      <c r="Z106" s="31">
        <v>87.8152806477556</v>
      </c>
      <c r="AA106" s="31">
        <f t="shared" si="6"/>
        <v>7.5676580610308974</v>
      </c>
      <c r="AB106" s="31">
        <f t="shared" si="7"/>
        <v>10.267961747395802</v>
      </c>
      <c r="AC106" s="31">
        <v>78.728243606817699</v>
      </c>
      <c r="AD106" s="31">
        <v>68.515184013727506</v>
      </c>
      <c r="AE106" s="31">
        <v>102.11959700314399</v>
      </c>
    </row>
    <row r="107" spans="1:31" x14ac:dyDescent="0.25">
      <c r="A107" s="31">
        <v>51</v>
      </c>
      <c r="B107" s="31">
        <v>39.861828705647298</v>
      </c>
      <c r="C107" s="31">
        <v>38.062810292610699</v>
      </c>
      <c r="D107" s="31">
        <v>41.884501554747402</v>
      </c>
      <c r="E107" s="31">
        <f t="shared" si="4"/>
        <v>1.7990184130365989</v>
      </c>
      <c r="F107" s="31">
        <f t="shared" si="5"/>
        <v>2.022672849100104</v>
      </c>
      <c r="G107" s="31">
        <v>36.722358332370497</v>
      </c>
      <c r="H107" s="31">
        <v>34.703838880725002</v>
      </c>
      <c r="I107" s="31">
        <v>38.875786434863898</v>
      </c>
      <c r="W107" s="31">
        <v>51</v>
      </c>
      <c r="X107" s="31">
        <v>88.972957111945703</v>
      </c>
      <c r="Y107" s="31">
        <v>78.837967076302405</v>
      </c>
      <c r="Z107" s="31">
        <v>103.42779594414399</v>
      </c>
      <c r="AA107" s="31">
        <f t="shared" si="6"/>
        <v>10.134990035643298</v>
      </c>
      <c r="AB107" s="31">
        <f t="shared" si="7"/>
        <v>14.454838832198291</v>
      </c>
      <c r="AC107" s="31">
        <v>95.669651485086504</v>
      </c>
      <c r="AD107" s="31">
        <v>78.751775032950604</v>
      </c>
      <c r="AE107" s="31">
        <v>164.070200263088</v>
      </c>
    </row>
    <row r="108" spans="1:31" x14ac:dyDescent="0.25">
      <c r="A108" s="31">
        <v>51.5</v>
      </c>
      <c r="B108" s="31">
        <v>40.608316303037498</v>
      </c>
      <c r="C108" s="31">
        <v>38.740703283858203</v>
      </c>
      <c r="D108" s="31">
        <v>42.717823038727502</v>
      </c>
      <c r="E108" s="31">
        <f t="shared" si="4"/>
        <v>1.867613019179295</v>
      </c>
      <c r="F108" s="31">
        <f t="shared" si="5"/>
        <v>2.1095067356900046</v>
      </c>
      <c r="G108" s="31">
        <v>37.423474601645701</v>
      </c>
      <c r="H108" s="31">
        <v>35.344951114042097</v>
      </c>
      <c r="I108" s="31">
        <v>39.645023204210297</v>
      </c>
      <c r="W108" s="31">
        <v>51.5</v>
      </c>
      <c r="X108" s="31">
        <v>84.497518922620699</v>
      </c>
      <c r="Y108" s="31">
        <v>75.409193822936103</v>
      </c>
      <c r="Z108" s="31">
        <v>97.210164910271004</v>
      </c>
      <c r="AA108" s="31">
        <f t="shared" si="6"/>
        <v>9.0883250996845959</v>
      </c>
      <c r="AB108" s="31">
        <f t="shared" si="7"/>
        <v>12.712645987650305</v>
      </c>
      <c r="AC108" s="31">
        <v>88.696620160909802</v>
      </c>
      <c r="AD108" s="31">
        <v>74.749226308152203</v>
      </c>
      <c r="AE108" s="31">
        <v>131.94335750852699</v>
      </c>
    </row>
    <row r="109" spans="1:31" x14ac:dyDescent="0.25">
      <c r="A109" s="31">
        <v>52</v>
      </c>
      <c r="B109" s="31">
        <v>37.838102083287801</v>
      </c>
      <c r="C109" s="31">
        <v>36.214540486703903</v>
      </c>
      <c r="D109" s="31">
        <v>39.640256316271902</v>
      </c>
      <c r="E109" s="31">
        <f t="shared" si="4"/>
        <v>1.6235615965838974</v>
      </c>
      <c r="F109" s="31">
        <f t="shared" si="5"/>
        <v>1.8021542329841012</v>
      </c>
      <c r="G109" s="31">
        <v>34.838359630075701</v>
      </c>
      <c r="H109" s="31">
        <v>32.977942494739501</v>
      </c>
      <c r="I109" s="31">
        <v>36.8170542490302</v>
      </c>
      <c r="W109" s="31">
        <v>52</v>
      </c>
      <c r="X109" s="31">
        <v>80.730235015805206</v>
      </c>
      <c r="Y109" s="31">
        <v>72.4821578878244</v>
      </c>
      <c r="Z109" s="31">
        <v>92.079097542279797</v>
      </c>
      <c r="AA109" s="31">
        <f t="shared" si="6"/>
        <v>8.2480771279808067</v>
      </c>
      <c r="AB109" s="31">
        <f t="shared" si="7"/>
        <v>11.348862526474591</v>
      </c>
      <c r="AC109" s="31">
        <v>83.173215719132401</v>
      </c>
      <c r="AD109" s="31">
        <v>71.373324362384096</v>
      </c>
      <c r="AE109" s="31">
        <v>113.866020385544</v>
      </c>
    </row>
    <row r="110" spans="1:31" x14ac:dyDescent="0.25">
      <c r="A110" s="31">
        <v>52.5</v>
      </c>
      <c r="B110" s="31">
        <v>39.861828705647298</v>
      </c>
      <c r="C110" s="31">
        <v>38.062810292610699</v>
      </c>
      <c r="D110" s="31">
        <v>41.884501554747402</v>
      </c>
      <c r="E110" s="31">
        <f t="shared" si="4"/>
        <v>1.7990184130365989</v>
      </c>
      <c r="F110" s="31">
        <f t="shared" si="5"/>
        <v>2.022672849100104</v>
      </c>
      <c r="G110" s="31">
        <v>36.722358332370497</v>
      </c>
      <c r="H110" s="31">
        <v>34.703838880725002</v>
      </c>
      <c r="I110" s="31">
        <v>38.875786434863898</v>
      </c>
      <c r="W110" s="31">
        <v>52.5</v>
      </c>
      <c r="X110" s="31">
        <v>87.549538721772905</v>
      </c>
      <c r="Y110" s="31">
        <v>77.753021690431694</v>
      </c>
      <c r="Z110" s="31">
        <v>101.435677707906</v>
      </c>
      <c r="AA110" s="31">
        <f t="shared" si="6"/>
        <v>9.7965170313412102</v>
      </c>
      <c r="AB110" s="31">
        <f t="shared" si="7"/>
        <v>13.886138986133091</v>
      </c>
      <c r="AC110" s="31">
        <v>93.4002313594643</v>
      </c>
      <c r="AD110" s="31">
        <v>77.479543563523293</v>
      </c>
      <c r="AE110" s="31">
        <v>152.027282834874</v>
      </c>
    </row>
    <row r="111" spans="1:31" x14ac:dyDescent="0.25">
      <c r="A111" s="31">
        <v>53</v>
      </c>
      <c r="B111" s="31">
        <v>38.9042657386752</v>
      </c>
      <c r="C111" s="31">
        <v>37.190189704611598</v>
      </c>
      <c r="D111" s="31">
        <v>40.819890081461701</v>
      </c>
      <c r="E111" s="31">
        <f t="shared" si="4"/>
        <v>1.7140760340636021</v>
      </c>
      <c r="F111" s="31">
        <f t="shared" si="5"/>
        <v>1.9156243427865007</v>
      </c>
      <c r="G111" s="31">
        <v>35.827936500549903</v>
      </c>
      <c r="H111" s="31">
        <v>33.884995852256601</v>
      </c>
      <c r="I111" s="31">
        <v>37.8970475559588</v>
      </c>
      <c r="W111" s="31">
        <v>53</v>
      </c>
      <c r="X111" s="31">
        <v>76.447352001611506</v>
      </c>
      <c r="Y111" s="31">
        <v>69.108362981895993</v>
      </c>
      <c r="Z111" s="31">
        <v>86.3567135694922</v>
      </c>
      <c r="AA111" s="31">
        <f t="shared" si="6"/>
        <v>7.3389890197155125</v>
      </c>
      <c r="AB111" s="31">
        <f t="shared" si="7"/>
        <v>9.9093615678806941</v>
      </c>
      <c r="AC111" s="31">
        <v>77.235957326885995</v>
      </c>
      <c r="AD111" s="31">
        <v>67.526026502994597</v>
      </c>
      <c r="AE111" s="31">
        <v>98.591107168406495</v>
      </c>
    </row>
    <row r="112" spans="1:31" x14ac:dyDescent="0.25">
      <c r="A112" s="31">
        <v>53.5</v>
      </c>
      <c r="B112" s="31">
        <v>38.212899124674301</v>
      </c>
      <c r="C112" s="31">
        <v>36.558008173241703</v>
      </c>
      <c r="D112" s="31">
        <v>40.054257003207503</v>
      </c>
      <c r="E112" s="31">
        <f t="shared" si="4"/>
        <v>1.6548909514325985</v>
      </c>
      <c r="F112" s="31">
        <f t="shared" si="5"/>
        <v>1.8413578785332021</v>
      </c>
      <c r="G112" s="31">
        <v>35.1854965861842</v>
      </c>
      <c r="H112" s="31">
        <v>33.2962511156883</v>
      </c>
      <c r="I112" s="31">
        <v>37.195599003161803</v>
      </c>
      <c r="W112" s="31">
        <v>53.5</v>
      </c>
      <c r="X112" s="31">
        <v>86.508783640557397</v>
      </c>
      <c r="Y112" s="31">
        <v>76.956467690731102</v>
      </c>
      <c r="Z112" s="31">
        <v>99.987790635308798</v>
      </c>
      <c r="AA112" s="31">
        <f t="shared" si="6"/>
        <v>9.5523159498262942</v>
      </c>
      <c r="AB112" s="31">
        <f t="shared" si="7"/>
        <v>13.479006994751401</v>
      </c>
      <c r="AC112" s="31">
        <v>91.771978129426799</v>
      </c>
      <c r="AD112" s="31">
        <v>76.548896386558695</v>
      </c>
      <c r="AE112" s="31">
        <v>144.43675143517501</v>
      </c>
    </row>
    <row r="113" spans="1:31" x14ac:dyDescent="0.25">
      <c r="A113" s="31">
        <v>54</v>
      </c>
      <c r="B113" s="31">
        <v>39.618657184707303</v>
      </c>
      <c r="C113" s="31">
        <v>37.841535160658403</v>
      </c>
      <c r="D113" s="31">
        <v>41.613683829663799</v>
      </c>
      <c r="E113" s="31">
        <f t="shared" si="4"/>
        <v>1.7771220240489001</v>
      </c>
      <c r="F113" s="31">
        <f t="shared" si="5"/>
        <v>1.9950266449564964</v>
      </c>
      <c r="G113" s="31">
        <v>36.494702521381797</v>
      </c>
      <c r="H113" s="31">
        <v>34.495517724953402</v>
      </c>
      <c r="I113" s="31">
        <v>38.626410062043099</v>
      </c>
      <c r="W113" s="31">
        <v>54</v>
      </c>
      <c r="X113" s="31">
        <v>84.826328329651403</v>
      </c>
      <c r="Y113" s="31">
        <v>75.662871488454599</v>
      </c>
      <c r="Z113" s="31">
        <v>97.662419298592098</v>
      </c>
      <c r="AA113" s="31">
        <f t="shared" si="6"/>
        <v>9.1634568411968047</v>
      </c>
      <c r="AB113" s="31">
        <f t="shared" si="7"/>
        <v>12.836090968940695</v>
      </c>
      <c r="AC113" s="31">
        <v>89.193135086428796</v>
      </c>
      <c r="AD113" s="31">
        <v>75.043561034298705</v>
      </c>
      <c r="AE113" s="31">
        <v>133.819923835292</v>
      </c>
    </row>
    <row r="114" spans="1:31" x14ac:dyDescent="0.25">
      <c r="A114" s="31">
        <v>54.5</v>
      </c>
      <c r="B114" s="31">
        <v>37.616527922186897</v>
      </c>
      <c r="C114" s="31">
        <v>36.011237255887998</v>
      </c>
      <c r="D114" s="31">
        <v>39.395854505402703</v>
      </c>
      <c r="E114" s="31">
        <f t="shared" si="4"/>
        <v>1.6052906662988988</v>
      </c>
      <c r="F114" s="31">
        <f t="shared" si="5"/>
        <v>1.7793265832158056</v>
      </c>
      <c r="G114" s="31">
        <v>34.633506339161897</v>
      </c>
      <c r="H114" s="31">
        <v>32.7900440811176</v>
      </c>
      <c r="I114" s="31">
        <v>36.593811110214403</v>
      </c>
      <c r="W114" s="31">
        <v>54.5</v>
      </c>
      <c r="X114" s="31">
        <v>88.255790749853304</v>
      </c>
      <c r="Y114" s="31">
        <v>78.291981847081402</v>
      </c>
      <c r="Z114" s="31">
        <v>102.42237195362399</v>
      </c>
      <c r="AA114" s="31">
        <f t="shared" si="6"/>
        <v>9.9638089027719019</v>
      </c>
      <c r="AB114" s="31">
        <f t="shared" si="7"/>
        <v>14.16658120377069</v>
      </c>
      <c r="AC114" s="31">
        <v>94.520000905110905</v>
      </c>
      <c r="AD114" s="31">
        <v>78.110864032153003</v>
      </c>
      <c r="AE114" s="31">
        <v>157.732276753343</v>
      </c>
    </row>
    <row r="115" spans="1:31" x14ac:dyDescent="0.25">
      <c r="A115" s="31">
        <v>55</v>
      </c>
      <c r="B115" s="31">
        <v>38.137467777838403</v>
      </c>
      <c r="C115" s="31">
        <v>36.4889249327748</v>
      </c>
      <c r="D115" s="31">
        <v>39.970875901629597</v>
      </c>
      <c r="E115" s="31">
        <f t="shared" si="4"/>
        <v>1.6485428450636022</v>
      </c>
      <c r="F115" s="31">
        <f t="shared" si="5"/>
        <v>1.8334081237911946</v>
      </c>
      <c r="G115" s="31">
        <v>35.115568590921796</v>
      </c>
      <c r="H115" s="31">
        <v>33.232140429241902</v>
      </c>
      <c r="I115" s="31">
        <v>37.119318547782399</v>
      </c>
      <c r="W115" s="31">
        <v>55</v>
      </c>
      <c r="X115" s="31">
        <v>87.200428017836799</v>
      </c>
      <c r="Y115" s="31">
        <v>77.486134996905193</v>
      </c>
      <c r="Z115" s="31">
        <v>100.94918903863299</v>
      </c>
      <c r="AA115" s="31">
        <f t="shared" si="6"/>
        <v>9.7142930209316063</v>
      </c>
      <c r="AB115" s="31">
        <f t="shared" si="7"/>
        <v>13.748761020796195</v>
      </c>
      <c r="AC115" s="31">
        <v>92.851174861788095</v>
      </c>
      <c r="AD115" s="31">
        <v>77.167410270888396</v>
      </c>
      <c r="AE115" s="31">
        <v>149.380332266887</v>
      </c>
    </row>
    <row r="116" spans="1:31" x14ac:dyDescent="0.25">
      <c r="A116" s="31">
        <v>55.5</v>
      </c>
      <c r="B116" s="31">
        <v>39.699417991563102</v>
      </c>
      <c r="C116" s="31">
        <v>37.915048383736803</v>
      </c>
      <c r="D116" s="31">
        <v>41.703591457429802</v>
      </c>
      <c r="E116" s="31">
        <f t="shared" si="4"/>
        <v>1.7843696078262994</v>
      </c>
      <c r="F116" s="31">
        <f t="shared" si="5"/>
        <v>2.0041734658666996</v>
      </c>
      <c r="G116" s="31">
        <v>36.570270725057</v>
      </c>
      <c r="H116" s="31">
        <v>34.564675683144998</v>
      </c>
      <c r="I116" s="31">
        <v>38.709167621425699</v>
      </c>
      <c r="W116" s="31">
        <v>55.5</v>
      </c>
      <c r="X116" s="31">
        <v>92.7346882403141</v>
      </c>
      <c r="Y116" s="31">
        <v>81.680238817579905</v>
      </c>
      <c r="Z116" s="31">
        <v>108.75930789265099</v>
      </c>
      <c r="AA116" s="31">
        <f t="shared" si="6"/>
        <v>11.054449422734194</v>
      </c>
      <c r="AB116" s="31">
        <f t="shared" si="7"/>
        <v>16.024619652336895</v>
      </c>
      <c r="AC116" s="31">
        <v>101.918301390408</v>
      </c>
      <c r="AD116" s="31">
        <v>82.111064508004105</v>
      </c>
      <c r="AE116" s="31">
        <v>211.55175839423299</v>
      </c>
    </row>
    <row r="117" spans="1:31" x14ac:dyDescent="0.25">
      <c r="A117" s="31">
        <v>56</v>
      </c>
      <c r="B117" s="31">
        <v>39.298237956064597</v>
      </c>
      <c r="C117" s="31">
        <v>37.549630245887897</v>
      </c>
      <c r="D117" s="31">
        <v>41.257315927363301</v>
      </c>
      <c r="E117" s="31">
        <f t="shared" si="4"/>
        <v>1.7486077101766995</v>
      </c>
      <c r="F117" s="31">
        <f t="shared" si="5"/>
        <v>1.9590779712987043</v>
      </c>
      <c r="G117" s="31">
        <v>36.1952701779446</v>
      </c>
      <c r="H117" s="31">
        <v>34.221412278844802</v>
      </c>
      <c r="I117" s="31">
        <v>38.298684916284202</v>
      </c>
      <c r="W117" s="31">
        <v>56</v>
      </c>
      <c r="X117" s="31">
        <v>78.963641914957194</v>
      </c>
      <c r="Y117" s="31">
        <v>71.096597891421098</v>
      </c>
      <c r="Z117" s="31">
        <v>89.704653032313601</v>
      </c>
      <c r="AA117" s="31">
        <f t="shared" si="6"/>
        <v>7.8670440235360957</v>
      </c>
      <c r="AB117" s="31">
        <f t="shared" si="7"/>
        <v>10.741011117356408</v>
      </c>
      <c r="AC117" s="31">
        <v>80.6823392480905</v>
      </c>
      <c r="AD117" s="31">
        <v>69.787736356860194</v>
      </c>
      <c r="AE117" s="31">
        <v>107.03650698471</v>
      </c>
    </row>
    <row r="118" spans="1:31" x14ac:dyDescent="0.25">
      <c r="A118" s="31">
        <v>56.5</v>
      </c>
      <c r="B118" s="31">
        <v>38.982433347416098</v>
      </c>
      <c r="C118" s="31">
        <v>37.261552308489499</v>
      </c>
      <c r="D118" s="31">
        <v>40.9066138195058</v>
      </c>
      <c r="E118" s="31">
        <f t="shared" si="4"/>
        <v>1.7208810389265992</v>
      </c>
      <c r="F118" s="31">
        <f t="shared" si="5"/>
        <v>1.9241804720897022</v>
      </c>
      <c r="G118" s="31">
        <v>35.900746283029001</v>
      </c>
      <c r="H118" s="31">
        <v>33.951690436566899</v>
      </c>
      <c r="I118" s="31">
        <v>37.9766226172922</v>
      </c>
      <c r="W118" s="31">
        <v>56.5</v>
      </c>
      <c r="X118" s="31">
        <v>82.260704134366307</v>
      </c>
      <c r="Y118" s="31">
        <v>73.675822691291501</v>
      </c>
      <c r="Z118" s="31">
        <v>94.152477549582201</v>
      </c>
      <c r="AA118" s="31">
        <f t="shared" si="6"/>
        <v>8.5848814430748064</v>
      </c>
      <c r="AB118" s="31">
        <f t="shared" si="7"/>
        <v>11.891773415215894</v>
      </c>
      <c r="AC118" s="31">
        <v>85.381304683180403</v>
      </c>
      <c r="AD118" s="31">
        <v>72.745619469013505</v>
      </c>
      <c r="AE118" s="31">
        <v>120.543661850646</v>
      </c>
    </row>
    <row r="119" spans="1:31" x14ac:dyDescent="0.25">
      <c r="A119" s="31">
        <v>57</v>
      </c>
      <c r="B119" s="31">
        <v>37.036287168887903</v>
      </c>
      <c r="C119" s="31">
        <v>35.477958414542996</v>
      </c>
      <c r="D119" s="31">
        <v>38.757060643326497</v>
      </c>
      <c r="E119" s="31">
        <f t="shared" si="4"/>
        <v>1.558328754344906</v>
      </c>
      <c r="F119" s="31">
        <f t="shared" si="5"/>
        <v>1.7207734744385945</v>
      </c>
      <c r="G119" s="31">
        <v>34.0983277983077</v>
      </c>
      <c r="H119" s="31">
        <v>32.298969647116301</v>
      </c>
      <c r="I119" s="31">
        <v>36.011058111345498</v>
      </c>
      <c r="W119" s="31">
        <v>57</v>
      </c>
      <c r="X119" s="31">
        <v>83.5254469820472</v>
      </c>
      <c r="Y119" s="31">
        <v>74.657550762274198</v>
      </c>
      <c r="Z119" s="31">
        <v>95.877341163271495</v>
      </c>
      <c r="AA119" s="31">
        <f t="shared" si="6"/>
        <v>8.8678962197730016</v>
      </c>
      <c r="AB119" s="31">
        <f t="shared" si="7"/>
        <v>12.351894181224296</v>
      </c>
      <c r="AC119" s="31">
        <v>87.242657781451697</v>
      </c>
      <c r="AD119" s="31">
        <v>73.878786528008604</v>
      </c>
      <c r="AE119" s="31">
        <v>126.716133877313</v>
      </c>
    </row>
    <row r="120" spans="1:31" x14ac:dyDescent="0.25">
      <c r="A120" s="31">
        <v>57.5</v>
      </c>
      <c r="B120" s="31">
        <v>37.838102083287801</v>
      </c>
      <c r="C120" s="31">
        <v>36.214540486703903</v>
      </c>
      <c r="D120" s="31">
        <v>39.640256316271902</v>
      </c>
      <c r="E120" s="31">
        <f t="shared" si="4"/>
        <v>1.6235615965838974</v>
      </c>
      <c r="F120" s="31">
        <f t="shared" si="5"/>
        <v>1.8021542329841012</v>
      </c>
      <c r="G120" s="31">
        <v>34.838359630075701</v>
      </c>
      <c r="H120" s="31">
        <v>32.977942494739501</v>
      </c>
      <c r="I120" s="31">
        <v>36.8170542490302</v>
      </c>
      <c r="W120" s="31">
        <v>57.5</v>
      </c>
      <c r="X120" s="31">
        <v>81.336596827123003</v>
      </c>
      <c r="Y120" s="31">
        <v>72.955821505823195</v>
      </c>
      <c r="Z120" s="31">
        <v>92.898733289913906</v>
      </c>
      <c r="AA120" s="31">
        <f t="shared" si="6"/>
        <v>8.380775321299808</v>
      </c>
      <c r="AB120" s="31">
        <f t="shared" si="7"/>
        <v>11.562136462790903</v>
      </c>
      <c r="AC120" s="31">
        <v>84.042355435154093</v>
      </c>
      <c r="AD120" s="31">
        <v>71.917161311902404</v>
      </c>
      <c r="AE120" s="31">
        <v>116.418197340313</v>
      </c>
    </row>
    <row r="121" spans="1:31" x14ac:dyDescent="0.25">
      <c r="A121" s="31">
        <v>58</v>
      </c>
      <c r="B121" s="31">
        <v>39.618657184707303</v>
      </c>
      <c r="C121" s="31">
        <v>37.841535160658403</v>
      </c>
      <c r="D121" s="31">
        <v>41.613683829663799</v>
      </c>
      <c r="E121" s="31">
        <f t="shared" si="4"/>
        <v>1.7771220240489001</v>
      </c>
      <c r="F121" s="31">
        <f t="shared" si="5"/>
        <v>1.9950266449564964</v>
      </c>
      <c r="G121" s="31">
        <v>36.494702521381797</v>
      </c>
      <c r="H121" s="31">
        <v>34.495517724953402</v>
      </c>
      <c r="I121" s="31">
        <v>38.626410062043099</v>
      </c>
      <c r="W121" s="31">
        <v>58</v>
      </c>
      <c r="X121" s="31">
        <v>88.255790749853304</v>
      </c>
      <c r="Y121" s="31">
        <v>78.291981847081402</v>
      </c>
      <c r="Z121" s="31">
        <v>102.42237195362399</v>
      </c>
      <c r="AA121" s="31">
        <f t="shared" si="6"/>
        <v>9.9638089027719019</v>
      </c>
      <c r="AB121" s="31">
        <f t="shared" si="7"/>
        <v>14.16658120377069</v>
      </c>
      <c r="AC121" s="31">
        <v>94.520000905110905</v>
      </c>
      <c r="AD121" s="31">
        <v>78.110864032153003</v>
      </c>
      <c r="AE121" s="31">
        <v>157.732276753343</v>
      </c>
    </row>
    <row r="122" spans="1:31" x14ac:dyDescent="0.25">
      <c r="A122" s="31">
        <v>58.5</v>
      </c>
      <c r="B122" s="31">
        <v>37.4698166029372</v>
      </c>
      <c r="C122" s="31">
        <v>35.876521018229496</v>
      </c>
      <c r="D122" s="31">
        <v>39.234170739982297</v>
      </c>
      <c r="E122" s="31">
        <f t="shared" si="4"/>
        <v>1.5932955847077039</v>
      </c>
      <c r="F122" s="31">
        <f t="shared" si="5"/>
        <v>1.7643541370450961</v>
      </c>
      <c r="G122" s="31">
        <v>34.498015495098699</v>
      </c>
      <c r="H122" s="31">
        <v>32.665744683399097</v>
      </c>
      <c r="I122" s="31">
        <v>36.446213304464202</v>
      </c>
      <c r="W122" s="31">
        <v>58.5</v>
      </c>
      <c r="X122" s="31">
        <v>81.950466899640205</v>
      </c>
      <c r="Y122" s="31">
        <v>73.434359135027705</v>
      </c>
      <c r="Z122" s="31">
        <v>93.730956459187496</v>
      </c>
      <c r="AA122" s="31">
        <f t="shared" si="6"/>
        <v>8.5161077646124994</v>
      </c>
      <c r="AB122" s="31">
        <f t="shared" si="7"/>
        <v>11.780489559547291</v>
      </c>
      <c r="AC122" s="31">
        <v>84.929842547313498</v>
      </c>
      <c r="AD122" s="31">
        <v>72.4675404203022</v>
      </c>
      <c r="AE122" s="31">
        <v>119.125126167142</v>
      </c>
    </row>
    <row r="123" spans="1:31" x14ac:dyDescent="0.25">
      <c r="A123" s="31">
        <v>59</v>
      </c>
      <c r="B123" s="31">
        <v>37.324397969745803</v>
      </c>
      <c r="C123" s="31">
        <v>35.742911011826202</v>
      </c>
      <c r="D123" s="31">
        <v>39.074023598632301</v>
      </c>
      <c r="E123" s="31">
        <f t="shared" si="4"/>
        <v>1.5814869579196014</v>
      </c>
      <c r="F123" s="31">
        <f t="shared" si="5"/>
        <v>1.7496256288864984</v>
      </c>
      <c r="G123" s="31">
        <v>34.363834742146302</v>
      </c>
      <c r="H123" s="31">
        <v>32.542629840159002</v>
      </c>
      <c r="I123" s="31">
        <v>36.300085211439402</v>
      </c>
      <c r="W123" s="31">
        <v>59</v>
      </c>
      <c r="X123" s="31">
        <v>78.108044567817302</v>
      </c>
      <c r="Y123" s="31">
        <v>70.422519651317003</v>
      </c>
      <c r="Z123" s="31">
        <v>88.561765629124807</v>
      </c>
      <c r="AA123" s="31">
        <f t="shared" si="6"/>
        <v>7.6855249165002988</v>
      </c>
      <c r="AB123" s="31">
        <f t="shared" si="7"/>
        <v>10.453721061307505</v>
      </c>
      <c r="AC123" s="31">
        <v>79.497417210503599</v>
      </c>
      <c r="AD123" s="31">
        <v>69.019136540306803</v>
      </c>
      <c r="AE123" s="31">
        <v>104.012775815075</v>
      </c>
    </row>
    <row r="124" spans="1:31" x14ac:dyDescent="0.25">
      <c r="A124" s="31">
        <v>59.5</v>
      </c>
      <c r="B124" s="31">
        <v>38.982433347416098</v>
      </c>
      <c r="C124" s="31">
        <v>37.261552308489499</v>
      </c>
      <c r="D124" s="31">
        <v>40.9066138195058</v>
      </c>
      <c r="E124" s="31">
        <f t="shared" si="4"/>
        <v>1.7208810389265992</v>
      </c>
      <c r="F124" s="31">
        <f t="shared" si="5"/>
        <v>1.9241804720897022</v>
      </c>
      <c r="G124" s="31">
        <v>35.900746283029001</v>
      </c>
      <c r="H124" s="31">
        <v>33.951690436566899</v>
      </c>
      <c r="I124" s="31">
        <v>37.9766226172922</v>
      </c>
      <c r="W124" s="31">
        <v>59.5</v>
      </c>
      <c r="X124" s="31">
        <v>89.702688253222803</v>
      </c>
      <c r="Y124" s="31">
        <v>79.392167132685898</v>
      </c>
      <c r="Z124" s="31">
        <v>104.454445064331</v>
      </c>
      <c r="AA124" s="31">
        <f t="shared" si="6"/>
        <v>10.310521120536905</v>
      </c>
      <c r="AB124" s="31">
        <f t="shared" si="7"/>
        <v>14.751756811108194</v>
      </c>
      <c r="AC124" s="31">
        <v>96.8527261738395</v>
      </c>
      <c r="AD124" s="31">
        <v>79.4037502399201</v>
      </c>
      <c r="AE124" s="31">
        <v>171.18238584363701</v>
      </c>
    </row>
    <row r="125" spans="1:31" x14ac:dyDescent="0.25">
      <c r="A125" s="31">
        <v>60</v>
      </c>
      <c r="B125" s="31">
        <v>38.5176002437573</v>
      </c>
      <c r="C125" s="31">
        <v>36.836847417046997</v>
      </c>
      <c r="D125" s="31">
        <v>40.391377118912402</v>
      </c>
      <c r="E125" s="31">
        <f t="shared" si="4"/>
        <v>1.6807528267103038</v>
      </c>
      <c r="F125" s="31">
        <f t="shared" si="5"/>
        <v>1.8737768751551016</v>
      </c>
      <c r="G125" s="31">
        <v>35.468296174441299</v>
      </c>
      <c r="H125" s="31">
        <v>33.555471054982597</v>
      </c>
      <c r="I125" s="31">
        <v>37.504226710253597</v>
      </c>
      <c r="W125" s="31">
        <v>60</v>
      </c>
      <c r="X125" s="31">
        <v>77.547318900359798</v>
      </c>
      <c r="Y125" s="31">
        <v>69.979660839328901</v>
      </c>
      <c r="Z125" s="31">
        <v>87.8152806477556</v>
      </c>
      <c r="AA125" s="31">
        <f t="shared" si="6"/>
        <v>7.5676580610308974</v>
      </c>
      <c r="AB125" s="31">
        <f t="shared" si="7"/>
        <v>10.267961747395802</v>
      </c>
      <c r="AC125" s="31">
        <v>78.728243606817699</v>
      </c>
      <c r="AD125" s="31">
        <v>68.515184013727506</v>
      </c>
      <c r="AE125" s="31">
        <v>102.11959700314399</v>
      </c>
    </row>
    <row r="126" spans="1:31" x14ac:dyDescent="0.25">
      <c r="A126" s="31">
        <v>60.5</v>
      </c>
      <c r="B126" s="31">
        <v>38.212899124674301</v>
      </c>
      <c r="C126" s="31">
        <v>36.558008173241703</v>
      </c>
      <c r="D126" s="31">
        <v>40.054257003207503</v>
      </c>
      <c r="E126" s="31">
        <f t="shared" si="4"/>
        <v>1.6548909514325985</v>
      </c>
      <c r="F126" s="31">
        <f t="shared" si="5"/>
        <v>1.8413578785332021</v>
      </c>
      <c r="G126" s="31">
        <v>35.1854965861842</v>
      </c>
      <c r="H126" s="31">
        <v>33.2962511156883</v>
      </c>
      <c r="I126" s="31">
        <v>37.195599003161803</v>
      </c>
      <c r="W126" s="31">
        <v>60.5</v>
      </c>
      <c r="X126" s="31">
        <v>85.828771157152204</v>
      </c>
      <c r="Y126" s="31">
        <v>76.4345085784947</v>
      </c>
      <c r="Z126" s="31">
        <v>99.045656858136994</v>
      </c>
      <c r="AA126" s="31">
        <f t="shared" si="6"/>
        <v>9.3942625786575036</v>
      </c>
      <c r="AB126" s="31">
        <f t="shared" si="7"/>
        <v>13.21688570098479</v>
      </c>
      <c r="AC126" s="31">
        <v>90.7218577248358</v>
      </c>
      <c r="AD126" s="31">
        <v>75.940610133274106</v>
      </c>
      <c r="AE126" s="31">
        <v>139.92505254104299</v>
      </c>
    </row>
    <row r="127" spans="1:31" x14ac:dyDescent="0.25">
      <c r="A127" s="31">
        <v>61</v>
      </c>
      <c r="B127" s="31">
        <v>38.364564255031198</v>
      </c>
      <c r="C127" s="31">
        <v>36.696844385432399</v>
      </c>
      <c r="D127" s="31">
        <v>40.221997263677501</v>
      </c>
      <c r="E127" s="31">
        <f t="shared" si="4"/>
        <v>1.6677198695987983</v>
      </c>
      <c r="F127" s="31">
        <f t="shared" si="5"/>
        <v>1.8574330086463036</v>
      </c>
      <c r="G127" s="31">
        <v>35.326194074748898</v>
      </c>
      <c r="H127" s="31">
        <v>33.425228198753302</v>
      </c>
      <c r="I127" s="31">
        <v>37.349118407797199</v>
      </c>
      <c r="W127" s="31">
        <v>61</v>
      </c>
      <c r="X127" s="31">
        <v>80.430820446131307</v>
      </c>
      <c r="Y127" s="31">
        <v>72.247908925009696</v>
      </c>
      <c r="Z127" s="31">
        <v>91.675251338059695</v>
      </c>
      <c r="AA127" s="31">
        <f t="shared" si="6"/>
        <v>8.1829115211216106</v>
      </c>
      <c r="AB127" s="31">
        <f t="shared" si="7"/>
        <v>11.244430891928388</v>
      </c>
      <c r="AC127" s="31">
        <v>82.746752447480802</v>
      </c>
      <c r="AD127" s="31">
        <v>71.104711927147093</v>
      </c>
      <c r="AE127" s="31">
        <v>112.647431577056</v>
      </c>
    </row>
    <row r="128" spans="1:31" x14ac:dyDescent="0.25">
      <c r="A128" s="31">
        <v>61.5</v>
      </c>
      <c r="B128" s="31">
        <v>38.9042657386752</v>
      </c>
      <c r="C128" s="31">
        <v>37.190189704611598</v>
      </c>
      <c r="D128" s="31">
        <v>40.819890081461701</v>
      </c>
      <c r="E128" s="31">
        <f t="shared" si="4"/>
        <v>1.7140760340636021</v>
      </c>
      <c r="F128" s="31">
        <f t="shared" si="5"/>
        <v>1.9156243427865007</v>
      </c>
      <c r="G128" s="31">
        <v>35.827936500549903</v>
      </c>
      <c r="H128" s="31">
        <v>33.884995852256601</v>
      </c>
      <c r="I128" s="31">
        <v>37.8970475559588</v>
      </c>
      <c r="W128" s="31">
        <v>61.5</v>
      </c>
      <c r="X128" s="31">
        <v>79.545058850239698</v>
      </c>
      <c r="Y128" s="31">
        <v>71.553531472143405</v>
      </c>
      <c r="Z128" s="31">
        <v>90.4839296709481</v>
      </c>
      <c r="AA128" s="31">
        <f t="shared" si="6"/>
        <v>7.9915273780962934</v>
      </c>
      <c r="AB128" s="31">
        <f t="shared" si="7"/>
        <v>10.938870820708402</v>
      </c>
      <c r="AC128" s="31">
        <v>81.495452473731206</v>
      </c>
      <c r="AD128" s="31">
        <v>70.309780963213598</v>
      </c>
      <c r="AE128" s="31">
        <v>109.191934783821</v>
      </c>
    </row>
    <row r="129" spans="1:31" x14ac:dyDescent="0.25">
      <c r="A129" s="31">
        <v>62</v>
      </c>
      <c r="B129" s="31">
        <v>37.912478420035399</v>
      </c>
      <c r="C129" s="31">
        <v>36.282742025093398</v>
      </c>
      <c r="D129" s="31">
        <v>39.722353347656103</v>
      </c>
      <c r="E129" s="31">
        <f t="shared" si="4"/>
        <v>1.6297363949420003</v>
      </c>
      <c r="F129" s="31">
        <f t="shared" si="5"/>
        <v>1.8098749276207045</v>
      </c>
      <c r="G129" s="31">
        <v>34.907184364384797</v>
      </c>
      <c r="H129" s="31">
        <v>33.041061460164798</v>
      </c>
      <c r="I129" s="31">
        <v>36.892081077817799</v>
      </c>
      <c r="W129" s="31">
        <v>62</v>
      </c>
      <c r="X129" s="31">
        <v>84.497518922620699</v>
      </c>
      <c r="Y129" s="31">
        <v>75.409193822936103</v>
      </c>
      <c r="Z129" s="31">
        <v>97.210164910271004</v>
      </c>
      <c r="AA129" s="31">
        <f t="shared" si="6"/>
        <v>9.0883250996845959</v>
      </c>
      <c r="AB129" s="31">
        <f t="shared" si="7"/>
        <v>12.712645987650305</v>
      </c>
      <c r="AC129" s="31">
        <v>88.696620160909802</v>
      </c>
      <c r="AD129" s="31">
        <v>74.749226308152203</v>
      </c>
      <c r="AE129" s="31">
        <v>131.94335750852699</v>
      </c>
    </row>
    <row r="130" spans="1:31" x14ac:dyDescent="0.25">
      <c r="A130" s="31">
        <v>62.5</v>
      </c>
      <c r="B130" s="31">
        <v>38.288597477005602</v>
      </c>
      <c r="C130" s="31">
        <v>36.6273142913358</v>
      </c>
      <c r="D130" s="31">
        <v>40.137963481371798</v>
      </c>
      <c r="E130" s="31">
        <f t="shared" si="4"/>
        <v>1.6612831856698023</v>
      </c>
      <c r="F130" s="31">
        <f t="shared" si="5"/>
        <v>1.8493660043661961</v>
      </c>
      <c r="G130" s="31">
        <v>35.255704490460403</v>
      </c>
      <c r="H130" s="31">
        <v>33.360613205589502</v>
      </c>
      <c r="I130" s="31">
        <v>37.272198193149897</v>
      </c>
      <c r="W130" s="31">
        <v>62.5</v>
      </c>
      <c r="X130" s="31">
        <v>77.269798987087299</v>
      </c>
      <c r="Y130" s="31">
        <v>69.760151718799506</v>
      </c>
      <c r="Z130" s="31">
        <v>87.4465626456781</v>
      </c>
      <c r="AA130" s="31">
        <f t="shared" si="6"/>
        <v>7.5096472682877931</v>
      </c>
      <c r="AB130" s="31">
        <f t="shared" si="7"/>
        <v>10.176763658590801</v>
      </c>
      <c r="AC130" s="31">
        <v>78.349684976999896</v>
      </c>
      <c r="AD130" s="31">
        <v>68.265691660209498</v>
      </c>
      <c r="AE130" s="31">
        <v>101.206942684624</v>
      </c>
    </row>
    <row r="131" spans="1:31" x14ac:dyDescent="0.25">
      <c r="A131" s="31">
        <v>63</v>
      </c>
      <c r="B131" s="31">
        <v>39.618657184707303</v>
      </c>
      <c r="C131" s="31">
        <v>37.841535160658403</v>
      </c>
      <c r="D131" s="31">
        <v>41.613683829663799</v>
      </c>
      <c r="E131" s="31">
        <f t="shared" si="4"/>
        <v>1.7771220240489001</v>
      </c>
      <c r="F131" s="31">
        <f t="shared" si="5"/>
        <v>1.9950266449564964</v>
      </c>
      <c r="G131" s="31">
        <v>36.494702521381797</v>
      </c>
      <c r="H131" s="31">
        <v>34.495517724953402</v>
      </c>
      <c r="I131" s="31">
        <v>38.626410062043099</v>
      </c>
      <c r="W131" s="31">
        <v>63</v>
      </c>
      <c r="X131" s="31">
        <v>84.1711197681784</v>
      </c>
      <c r="Y131" s="31">
        <v>75.157091824162706</v>
      </c>
      <c r="Z131" s="31">
        <v>96.761936622611401</v>
      </c>
      <c r="AA131" s="31">
        <f t="shared" si="6"/>
        <v>9.0140279440156945</v>
      </c>
      <c r="AB131" s="31">
        <f t="shared" si="7"/>
        <v>12.590816854433001</v>
      </c>
      <c r="AC131" s="31">
        <v>88.206110481668404</v>
      </c>
      <c r="AD131" s="31">
        <v>74.457000836433494</v>
      </c>
      <c r="AE131" s="31">
        <v>130.13664691276301</v>
      </c>
    </row>
    <row r="132" spans="1:31" x14ac:dyDescent="0.25">
      <c r="A132" s="31">
        <v>63.5</v>
      </c>
      <c r="B132" s="31">
        <v>39.139915030540699</v>
      </c>
      <c r="C132" s="31">
        <v>37.405254429407897</v>
      </c>
      <c r="D132" s="31">
        <v>41.081431633465698</v>
      </c>
      <c r="E132" s="31">
        <f t="shared" si="4"/>
        <v>1.7346606011328021</v>
      </c>
      <c r="F132" s="31">
        <f t="shared" si="5"/>
        <v>1.9415166029249988</v>
      </c>
      <c r="G132" s="31">
        <v>36.047542480524903</v>
      </c>
      <c r="H132" s="31">
        <v>34.086138091066204</v>
      </c>
      <c r="I132" s="31">
        <v>38.137109456029798</v>
      </c>
      <c r="W132" s="31">
        <v>63.5</v>
      </c>
      <c r="X132" s="31">
        <v>81.642438969250094</v>
      </c>
      <c r="Y132" s="31">
        <v>73.194363002781202</v>
      </c>
      <c r="Z132" s="31">
        <v>93.313056498309393</v>
      </c>
      <c r="AA132" s="31">
        <f t="shared" si="6"/>
        <v>8.4480759664688918</v>
      </c>
      <c r="AB132" s="31">
        <f t="shared" si="7"/>
        <v>11.670617529059299</v>
      </c>
      <c r="AC132" s="31">
        <v>84.483556925356496</v>
      </c>
      <c r="AD132" s="31">
        <v>72.191394672918605</v>
      </c>
      <c r="AE132" s="31">
        <v>117.75069855745301</v>
      </c>
    </row>
    <row r="133" spans="1:31" x14ac:dyDescent="0.25">
      <c r="A133" s="31">
        <v>64</v>
      </c>
      <c r="B133" s="31">
        <v>39.538190585344097</v>
      </c>
      <c r="C133" s="31">
        <v>37.768265480716003</v>
      </c>
      <c r="D133" s="31">
        <v>41.524138208225601</v>
      </c>
      <c r="E133" s="31">
        <f t="shared" si="4"/>
        <v>1.7699251046280935</v>
      </c>
      <c r="F133" s="31">
        <f t="shared" si="5"/>
        <v>1.9859476228815041</v>
      </c>
      <c r="G133" s="31">
        <v>36.419448612622098</v>
      </c>
      <c r="H133" s="31">
        <v>34.426639911290899</v>
      </c>
      <c r="I133" s="31">
        <v>38.544016634556897</v>
      </c>
      <c r="W133" s="31">
        <v>64</v>
      </c>
      <c r="X133" s="31">
        <v>83.206121686611695</v>
      </c>
      <c r="Y133" s="31">
        <v>74.410083824188902</v>
      </c>
      <c r="Z133" s="31">
        <v>95.440865398586496</v>
      </c>
      <c r="AA133" s="31">
        <f t="shared" si="6"/>
        <v>8.7960378624227928</v>
      </c>
      <c r="AB133" s="31">
        <f t="shared" si="7"/>
        <v>12.234743711974801</v>
      </c>
      <c r="AC133" s="31">
        <v>86.769497309609207</v>
      </c>
      <c r="AD133" s="31">
        <v>73.592752756125506</v>
      </c>
      <c r="AE133" s="31">
        <v>125.094978558813</v>
      </c>
    </row>
    <row r="134" spans="1:31" x14ac:dyDescent="0.25">
      <c r="A134" s="31">
        <v>64.5</v>
      </c>
      <c r="B134" s="31">
        <v>38.5176002437573</v>
      </c>
      <c r="C134" s="31">
        <v>36.836847417046997</v>
      </c>
      <c r="D134" s="31">
        <v>40.391377118912402</v>
      </c>
      <c r="E134" s="31">
        <f t="shared" ref="E134:E136" si="8">B134-C134</f>
        <v>1.6807528267103038</v>
      </c>
      <c r="F134" s="31">
        <f t="shared" ref="F134:F136" si="9">D134-B134</f>
        <v>1.8737768751551016</v>
      </c>
      <c r="G134" s="31">
        <v>35.468296174441299</v>
      </c>
      <c r="H134" s="31">
        <v>33.555471054982597</v>
      </c>
      <c r="I134" s="31">
        <v>37.504226710253597</v>
      </c>
      <c r="W134" s="31">
        <v>64.5</v>
      </c>
      <c r="X134" s="31">
        <v>76.447352001611506</v>
      </c>
      <c r="Y134" s="31">
        <v>69.108362981895993</v>
      </c>
      <c r="Z134" s="31">
        <v>86.3567135694922</v>
      </c>
      <c r="AA134" s="31">
        <f t="shared" ref="AA134:AA136" si="10">X134-Y134</f>
        <v>7.3389890197155125</v>
      </c>
      <c r="AB134" s="31">
        <f t="shared" ref="AB134:AB136" si="11">Z134-X134</f>
        <v>9.9093615678806941</v>
      </c>
      <c r="AC134" s="31">
        <v>77.235957326885995</v>
      </c>
      <c r="AD134" s="31">
        <v>67.526026502994597</v>
      </c>
      <c r="AE134" s="31">
        <v>98.591107168406495</v>
      </c>
    </row>
    <row r="135" spans="1:31" x14ac:dyDescent="0.25">
      <c r="A135" s="31">
        <v>65</v>
      </c>
      <c r="B135" s="31">
        <v>35.922935773038098</v>
      </c>
      <c r="C135" s="31">
        <v>34.451119783386403</v>
      </c>
      <c r="D135" s="31">
        <v>37.5363113635809</v>
      </c>
      <c r="E135" s="31">
        <f t="shared" si="8"/>
        <v>1.4718159896516951</v>
      </c>
      <c r="F135" s="31">
        <f t="shared" si="9"/>
        <v>1.6133755905428018</v>
      </c>
      <c r="G135" s="31">
        <v>33.076454601985198</v>
      </c>
      <c r="H135" s="31">
        <v>31.360599220435201</v>
      </c>
      <c r="I135" s="31">
        <v>34.900005788612603</v>
      </c>
      <c r="W135" s="31">
        <v>65</v>
      </c>
      <c r="X135" s="31">
        <v>69.731920659069502</v>
      </c>
      <c r="Y135" s="31">
        <v>63.7160775702271</v>
      </c>
      <c r="Z135" s="31">
        <v>77.614251393041897</v>
      </c>
      <c r="AA135" s="31">
        <f t="shared" si="10"/>
        <v>6.0158430888424022</v>
      </c>
      <c r="AB135" s="31">
        <f t="shared" si="11"/>
        <v>7.8823307339723954</v>
      </c>
      <c r="AC135" s="31">
        <v>68.5679092608963</v>
      </c>
      <c r="AD135" s="31">
        <v>61.4695145898012</v>
      </c>
      <c r="AE135" s="31">
        <v>81.103617412459997</v>
      </c>
    </row>
    <row r="136" spans="1:31" x14ac:dyDescent="0.25">
      <c r="A136" s="31">
        <v>65.5</v>
      </c>
      <c r="B136" s="31">
        <v>39.943481881592199</v>
      </c>
      <c r="C136" s="31">
        <v>38.1370614406773</v>
      </c>
      <c r="D136" s="31">
        <v>41.9755084357</v>
      </c>
      <c r="E136" s="31">
        <f t="shared" si="8"/>
        <v>1.8064204409148985</v>
      </c>
      <c r="F136" s="31">
        <f t="shared" si="9"/>
        <v>2.0320265541078015</v>
      </c>
      <c r="G136" s="31">
        <v>36.798881940548597</v>
      </c>
      <c r="H136" s="31">
        <v>34.773847573702099</v>
      </c>
      <c r="I136" s="31">
        <v>38.959653386994503</v>
      </c>
      <c r="W136" s="31">
        <v>65.5</v>
      </c>
      <c r="X136" s="31">
        <v>79.253893667404498</v>
      </c>
      <c r="Y136" s="31">
        <v>71.324819503952796</v>
      </c>
      <c r="Z136" s="31">
        <v>90.093413506981904</v>
      </c>
      <c r="AA136" s="31">
        <f t="shared" si="10"/>
        <v>7.9290741634517019</v>
      </c>
      <c r="AB136" s="31">
        <f t="shared" si="11"/>
        <v>10.839519839577406</v>
      </c>
      <c r="AC136" s="31">
        <v>81.087449141994</v>
      </c>
      <c r="AD136" s="31">
        <v>70.048374104723905</v>
      </c>
      <c r="AE136" s="31">
        <v>108.10187129962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zoomScaleNormal="100" workbookViewId="0">
      <selection activeCell="A57" sqref="A57:B61"/>
    </sheetView>
  </sheetViews>
  <sheetFormatPr defaultRowHeight="15" x14ac:dyDescent="0.25"/>
  <cols>
    <col min="1" max="1" width="26.7109375" customWidth="1"/>
    <col min="2" max="2" width="9.5703125" bestFit="1" customWidth="1"/>
    <col min="3" max="3" width="23.85546875" bestFit="1" customWidth="1"/>
    <col min="4" max="4" width="27.7109375" bestFit="1" customWidth="1"/>
    <col min="5" max="9" width="24.7109375" bestFit="1" customWidth="1"/>
    <col min="10" max="10" width="24.85546875" bestFit="1" customWidth="1"/>
    <col min="11" max="11" width="8.5703125" bestFit="1" customWidth="1"/>
    <col min="12" max="12" width="10.5703125" bestFit="1" customWidth="1"/>
    <col min="13" max="13" width="15.42578125" bestFit="1" customWidth="1"/>
    <col min="14" max="14" width="9.5703125" bestFit="1" customWidth="1"/>
    <col min="15" max="17" width="10.5703125" bestFit="1" customWidth="1"/>
    <col min="18" max="18" width="9.5703125" bestFit="1" customWidth="1"/>
    <col min="19" max="25" width="10.5703125" bestFit="1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20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70</v>
      </c>
      <c r="C4" s="44">
        <v>155.8947</v>
      </c>
      <c r="D4" s="44">
        <v>190.44739999999999</v>
      </c>
      <c r="E4" s="44">
        <v>196.8158</v>
      </c>
      <c r="F4" s="44">
        <v>74</v>
      </c>
      <c r="G4" s="44">
        <v>166.2895</v>
      </c>
      <c r="H4" s="44">
        <v>191.3158</v>
      </c>
      <c r="I4" s="44">
        <v>196.47370000000001</v>
      </c>
      <c r="J4" s="44">
        <v>78.131600000000006</v>
      </c>
      <c r="K4" s="44">
        <v>173.4211</v>
      </c>
      <c r="L4" s="44">
        <v>191.2895</v>
      </c>
      <c r="M4" s="44">
        <v>196.76320000000001</v>
      </c>
      <c r="N4" s="44">
        <v>87.131600000000006</v>
      </c>
      <c r="O4" s="44">
        <v>179.0789</v>
      </c>
      <c r="P4" s="44">
        <v>192.1842</v>
      </c>
      <c r="Q4" s="44">
        <v>197.65790000000001</v>
      </c>
      <c r="R4" s="44">
        <v>100.02630000000001</v>
      </c>
      <c r="S4" s="44">
        <v>181.15790000000001</v>
      </c>
      <c r="T4" s="44">
        <v>192.26320000000001</v>
      </c>
      <c r="U4" s="44">
        <v>197.36840000000001</v>
      </c>
      <c r="V4" s="44">
        <v>121.8947</v>
      </c>
      <c r="W4" s="44">
        <v>185.65790000000001</v>
      </c>
      <c r="X4" s="44">
        <v>194.36840000000001</v>
      </c>
      <c r="Y4" s="44">
        <v>69.026300000000006</v>
      </c>
    </row>
    <row r="5" spans="1:25" s="29" customFormat="1" x14ac:dyDescent="0.25">
      <c r="A5" s="42" t="s">
        <v>80</v>
      </c>
      <c r="B5" s="45">
        <v>70.3947</v>
      </c>
      <c r="C5" s="46">
        <v>147.84209999999999</v>
      </c>
      <c r="D5" s="46">
        <v>185.94739999999999</v>
      </c>
      <c r="E5" s="46">
        <v>194.8947</v>
      </c>
      <c r="F5" s="46">
        <v>74.473699999999994</v>
      </c>
      <c r="G5" s="46">
        <v>160.8158</v>
      </c>
      <c r="H5" s="46">
        <v>187.7895</v>
      </c>
      <c r="I5" s="46">
        <v>194.94739999999999</v>
      </c>
      <c r="J5" s="46">
        <v>80</v>
      </c>
      <c r="K5" s="46">
        <v>171.9211</v>
      </c>
      <c r="L5" s="46">
        <v>189.05260000000001</v>
      </c>
      <c r="M5" s="46">
        <v>195.65790000000001</v>
      </c>
      <c r="N5" s="46">
        <v>87.631600000000006</v>
      </c>
      <c r="O5" s="46">
        <v>177.4211</v>
      </c>
      <c r="P5" s="46">
        <v>190.26320000000001</v>
      </c>
      <c r="Q5" s="46">
        <v>196.6053</v>
      </c>
      <c r="R5" s="46">
        <v>100.8158</v>
      </c>
      <c r="S5" s="46">
        <v>180.2105</v>
      </c>
      <c r="T5" s="46">
        <v>190.44739999999999</v>
      </c>
      <c r="U5" s="46">
        <v>197.36840000000001</v>
      </c>
      <c r="V5" s="46">
        <v>122.86839999999999</v>
      </c>
      <c r="W5" s="46">
        <v>184.65790000000001</v>
      </c>
      <c r="X5" s="46">
        <v>192.05260000000001</v>
      </c>
      <c r="Y5" s="46">
        <v>57.526299999999999</v>
      </c>
    </row>
    <row r="6" spans="1:25" s="29" customFormat="1" x14ac:dyDescent="0.25">
      <c r="A6" s="42" t="s">
        <v>81</v>
      </c>
      <c r="B6" s="45">
        <v>68.447400000000002</v>
      </c>
      <c r="C6" s="46">
        <v>150.52629999999999</v>
      </c>
      <c r="D6" s="46">
        <v>188.13159999999999</v>
      </c>
      <c r="E6" s="46">
        <v>195.63159999999999</v>
      </c>
      <c r="F6" s="46">
        <v>70.263199999999998</v>
      </c>
      <c r="G6" s="46">
        <v>163.15790000000001</v>
      </c>
      <c r="H6" s="46">
        <v>189.94739999999999</v>
      </c>
      <c r="I6" s="46">
        <v>196.84209999999999</v>
      </c>
      <c r="J6" s="46">
        <v>77.736800000000002</v>
      </c>
      <c r="K6" s="46">
        <v>174.2895</v>
      </c>
      <c r="L6" s="46">
        <v>192.6842</v>
      </c>
      <c r="M6" s="46">
        <v>199.5</v>
      </c>
      <c r="N6" s="46">
        <v>89.736800000000002</v>
      </c>
      <c r="O6" s="46">
        <v>180.02629999999999</v>
      </c>
      <c r="P6" s="46">
        <v>193.4211</v>
      </c>
      <c r="Q6" s="46">
        <v>200.2895</v>
      </c>
      <c r="R6" s="46">
        <v>104.97369999999999</v>
      </c>
      <c r="S6" s="46">
        <v>184.1842</v>
      </c>
      <c r="T6" s="46">
        <v>195.05260000000001</v>
      </c>
      <c r="U6" s="46">
        <v>201.52629999999999</v>
      </c>
      <c r="V6" s="46">
        <v>129.6842</v>
      </c>
      <c r="W6" s="46">
        <v>189.1842</v>
      </c>
      <c r="X6" s="46">
        <v>197.05260000000001</v>
      </c>
      <c r="Y6" s="46">
        <v>69.868399999999994</v>
      </c>
    </row>
    <row r="7" spans="1:25" s="29" customFormat="1" x14ac:dyDescent="0.25">
      <c r="A7" s="42" t="s">
        <v>82</v>
      </c>
      <c r="B7" s="45">
        <v>71.026300000000006</v>
      </c>
      <c r="C7" s="46">
        <v>151.6842</v>
      </c>
      <c r="D7" s="46">
        <v>188.76320000000001</v>
      </c>
      <c r="E7" s="46">
        <v>196.9211</v>
      </c>
      <c r="F7" s="46">
        <v>78.921099999999996</v>
      </c>
      <c r="G7" s="46">
        <v>164.6842</v>
      </c>
      <c r="H7" s="46">
        <v>190.3158</v>
      </c>
      <c r="I7" s="46">
        <v>197.44739999999999</v>
      </c>
      <c r="J7" s="46">
        <v>85.131600000000006</v>
      </c>
      <c r="K7" s="46">
        <v>174.65790000000001</v>
      </c>
      <c r="L7" s="46">
        <v>192.3158</v>
      </c>
      <c r="M7" s="46">
        <v>198.8158</v>
      </c>
      <c r="N7" s="46">
        <v>93.421099999999996</v>
      </c>
      <c r="O7" s="46">
        <v>180.23679999999999</v>
      </c>
      <c r="P7" s="46">
        <v>193.5</v>
      </c>
      <c r="Q7" s="46">
        <v>199.05260000000001</v>
      </c>
      <c r="R7" s="46">
        <v>104.7368</v>
      </c>
      <c r="S7" s="46">
        <v>182.23679999999999</v>
      </c>
      <c r="T7" s="46">
        <v>193.34209999999999</v>
      </c>
      <c r="U7" s="46">
        <v>198.94739999999999</v>
      </c>
      <c r="V7" s="46">
        <v>125.7632</v>
      </c>
      <c r="W7" s="46">
        <v>186.44739999999999</v>
      </c>
      <c r="X7" s="46">
        <v>194.6842</v>
      </c>
      <c r="Y7" s="46">
        <v>61.026299999999999</v>
      </c>
    </row>
    <row r="8" spans="1:25" s="29" customFormat="1" x14ac:dyDescent="0.25">
      <c r="A8" s="42" t="s">
        <v>83</v>
      </c>
      <c r="B8" s="45">
        <v>70.210499999999996</v>
      </c>
      <c r="C8" s="46">
        <v>155.1053</v>
      </c>
      <c r="D8" s="46">
        <v>191.44739999999999</v>
      </c>
      <c r="E8" s="46">
        <v>199.1842</v>
      </c>
      <c r="F8" s="46">
        <v>73.157899999999998</v>
      </c>
      <c r="G8" s="46">
        <v>164.26320000000001</v>
      </c>
      <c r="H8" s="46">
        <v>191.94739999999999</v>
      </c>
      <c r="I8" s="46">
        <v>199.05260000000001</v>
      </c>
      <c r="J8" s="46">
        <v>81.1053</v>
      </c>
      <c r="K8" s="46">
        <v>173.4211</v>
      </c>
      <c r="L8" s="46">
        <v>192.8158</v>
      </c>
      <c r="M8" s="46">
        <v>199.5</v>
      </c>
      <c r="N8" s="46">
        <v>85.710499999999996</v>
      </c>
      <c r="O8" s="46">
        <v>177.73679999999999</v>
      </c>
      <c r="P8" s="46">
        <v>193.3947</v>
      </c>
      <c r="Q8" s="46">
        <v>198.9211</v>
      </c>
      <c r="R8" s="46">
        <v>100.8947</v>
      </c>
      <c r="S8" s="46">
        <v>181</v>
      </c>
      <c r="T8" s="46">
        <v>193.13159999999999</v>
      </c>
      <c r="U8" s="46">
        <v>199.34209999999999</v>
      </c>
      <c r="V8" s="46">
        <v>119.5</v>
      </c>
      <c r="W8" s="46">
        <v>182.6842</v>
      </c>
      <c r="X8" s="46">
        <v>193.97370000000001</v>
      </c>
      <c r="Y8" s="46">
        <v>62.473700000000001</v>
      </c>
    </row>
    <row r="9" spans="1:25" s="29" customFormat="1" x14ac:dyDescent="0.25">
      <c r="A9" s="47" t="s">
        <v>84</v>
      </c>
      <c r="B9" s="48">
        <v>70.736800000000002</v>
      </c>
      <c r="C9" s="49">
        <v>155.76320000000001</v>
      </c>
      <c r="D9" s="49">
        <v>189.6053</v>
      </c>
      <c r="E9" s="49">
        <v>196.76320000000001</v>
      </c>
      <c r="F9" s="49">
        <v>79.842100000000002</v>
      </c>
      <c r="G9" s="49">
        <v>167.5</v>
      </c>
      <c r="H9" s="49">
        <v>190.6842</v>
      </c>
      <c r="I9" s="49">
        <v>196.73679999999999</v>
      </c>
      <c r="J9" s="49">
        <v>82.947400000000002</v>
      </c>
      <c r="K9" s="49">
        <v>175.8158</v>
      </c>
      <c r="L9" s="49">
        <v>191.13159999999999</v>
      </c>
      <c r="M9" s="49">
        <v>197.6053</v>
      </c>
      <c r="N9" s="49">
        <v>96.210499999999996</v>
      </c>
      <c r="O9" s="49">
        <v>181.15790000000001</v>
      </c>
      <c r="P9" s="49">
        <v>191.86840000000001</v>
      </c>
      <c r="Q9" s="49">
        <v>198.15790000000001</v>
      </c>
      <c r="R9" s="49">
        <v>107.52630000000001</v>
      </c>
      <c r="S9" s="49">
        <v>182.73679999999999</v>
      </c>
      <c r="T9" s="49">
        <v>191.34209999999999</v>
      </c>
      <c r="U9" s="49">
        <v>197.9211</v>
      </c>
      <c r="V9" s="49">
        <v>130.1053</v>
      </c>
      <c r="W9" s="49">
        <v>185.65790000000001</v>
      </c>
      <c r="X9" s="49">
        <v>192.23679999999999</v>
      </c>
      <c r="Y9" s="49">
        <v>59.552599999999998</v>
      </c>
    </row>
    <row r="10" spans="1:25" s="29" customFormat="1" x14ac:dyDescent="0.25">
      <c r="A10" s="50" t="s">
        <v>39</v>
      </c>
      <c r="B10" s="43">
        <f t="shared" ref="B10:Y10" si="0">AVERAGE(B4:B9)</f>
        <v>70.135949999999994</v>
      </c>
      <c r="C10" s="44">
        <f t="shared" si="0"/>
        <v>152.80263333333332</v>
      </c>
      <c r="D10" s="44">
        <f t="shared" si="0"/>
        <v>189.05705</v>
      </c>
      <c r="E10" s="44">
        <f t="shared" si="0"/>
        <v>196.70176666666669</v>
      </c>
      <c r="F10" s="44">
        <f t="shared" si="0"/>
        <v>75.109666666666669</v>
      </c>
      <c r="G10" s="44">
        <f t="shared" si="0"/>
        <v>164.45176666666666</v>
      </c>
      <c r="H10" s="44">
        <f t="shared" si="0"/>
        <v>190.33335</v>
      </c>
      <c r="I10" s="44">
        <f t="shared" si="0"/>
        <v>196.91666666666666</v>
      </c>
      <c r="J10" s="44">
        <f t="shared" si="0"/>
        <v>80.842116666666669</v>
      </c>
      <c r="K10" s="44">
        <f t="shared" si="0"/>
        <v>173.92108333333337</v>
      </c>
      <c r="L10" s="44">
        <f t="shared" si="0"/>
        <v>191.54824999999997</v>
      </c>
      <c r="M10" s="44">
        <f t="shared" si="0"/>
        <v>197.97370000000001</v>
      </c>
      <c r="N10" s="44">
        <f t="shared" si="0"/>
        <v>89.973683333333341</v>
      </c>
      <c r="O10" s="44">
        <f t="shared" si="0"/>
        <v>179.27629999999999</v>
      </c>
      <c r="P10" s="44">
        <f t="shared" si="0"/>
        <v>192.43860000000004</v>
      </c>
      <c r="Q10" s="44">
        <f t="shared" si="0"/>
        <v>198.44738333333331</v>
      </c>
      <c r="R10" s="44">
        <f t="shared" si="0"/>
        <v>103.16226666666667</v>
      </c>
      <c r="S10" s="44">
        <f t="shared" si="0"/>
        <v>181.92103333333333</v>
      </c>
      <c r="T10" s="44">
        <f t="shared" si="0"/>
        <v>192.59649999999999</v>
      </c>
      <c r="U10" s="44">
        <f t="shared" si="0"/>
        <v>198.74561666666668</v>
      </c>
      <c r="V10" s="44">
        <f t="shared" si="0"/>
        <v>124.96930000000002</v>
      </c>
      <c r="W10" s="44">
        <f t="shared" si="0"/>
        <v>185.71491666666668</v>
      </c>
      <c r="X10" s="44">
        <f t="shared" si="0"/>
        <v>194.06138333333334</v>
      </c>
      <c r="Y10" s="44">
        <f t="shared" si="0"/>
        <v>63.245599999999996</v>
      </c>
    </row>
    <row r="11" spans="1:25" s="29" customFormat="1" x14ac:dyDescent="0.25">
      <c r="A11" s="51" t="s">
        <v>44</v>
      </c>
      <c r="B11" s="48">
        <f t="shared" ref="B11:Y11" si="1">_xlfn.STDEV.S(B4:B9)</f>
        <v>0.90508967677241881</v>
      </c>
      <c r="C11" s="49">
        <f t="shared" si="1"/>
        <v>3.3065868370068117</v>
      </c>
      <c r="D11" s="49">
        <f t="shared" si="1"/>
        <v>1.9266630714787676</v>
      </c>
      <c r="E11" s="49">
        <f t="shared" si="1"/>
        <v>1.4586368056053822</v>
      </c>
      <c r="F11" s="49">
        <f t="shared" si="1"/>
        <v>3.6292256830716205</v>
      </c>
      <c r="G11" s="49">
        <f t="shared" si="1"/>
        <v>2.351719262723905</v>
      </c>
      <c r="H11" s="49">
        <f t="shared" si="1"/>
        <v>1.4362380969045447</v>
      </c>
      <c r="I11" s="49">
        <f t="shared" si="1"/>
        <v>1.3383595894477256</v>
      </c>
      <c r="J11" s="49">
        <f t="shared" si="1"/>
        <v>2.8495685051717334</v>
      </c>
      <c r="K11" s="49">
        <f t="shared" si="1"/>
        <v>1.3242719424901643</v>
      </c>
      <c r="L11" s="49">
        <f t="shared" si="1"/>
        <v>1.4110291361272407</v>
      </c>
      <c r="M11" s="49">
        <f t="shared" si="1"/>
        <v>1.5704950964584325</v>
      </c>
      <c r="N11" s="49">
        <f t="shared" si="1"/>
        <v>4.0638947247273327</v>
      </c>
      <c r="O11" s="49">
        <f t="shared" si="1"/>
        <v>1.4748744258410655</v>
      </c>
      <c r="P11" s="49">
        <f t="shared" si="1"/>
        <v>1.2750071356663011</v>
      </c>
      <c r="Q11" s="49">
        <f t="shared" si="1"/>
        <v>1.271569427780751</v>
      </c>
      <c r="R11" s="49">
        <f t="shared" si="1"/>
        <v>3.0095609052927754</v>
      </c>
      <c r="S11" s="49">
        <f t="shared" si="1"/>
        <v>1.4313424728787529</v>
      </c>
      <c r="T11" s="49">
        <f t="shared" si="1"/>
        <v>1.6234480367415589</v>
      </c>
      <c r="U11" s="49">
        <f t="shared" si="1"/>
        <v>1.5875760081541437</v>
      </c>
      <c r="V11" s="49">
        <f t="shared" si="1"/>
        <v>4.3132179096354513</v>
      </c>
      <c r="W11" s="49">
        <f t="shared" si="1"/>
        <v>2.1392282827381135</v>
      </c>
      <c r="X11" s="49">
        <f t="shared" si="1"/>
        <v>1.8331142991277665</v>
      </c>
      <c r="Y11" s="49">
        <f t="shared" si="1"/>
        <v>5.0822777554950695</v>
      </c>
    </row>
    <row r="12" spans="1:25" x14ac:dyDescent="0.2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A13" s="52" t="s">
        <v>85</v>
      </c>
      <c r="B13" s="24">
        <f>AVERAGE(B4:B9,Y4:Y9)</f>
        <v>66.690774999999988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8.75" x14ac:dyDescent="0.3">
      <c r="A15" s="17" t="s">
        <v>45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25">
      <c r="A16" s="20"/>
      <c r="B16" s="27" t="s">
        <v>15</v>
      </c>
      <c r="C16" s="19" t="s">
        <v>16</v>
      </c>
      <c r="D16" s="19" t="s">
        <v>17</v>
      </c>
      <c r="E16" s="19" t="s">
        <v>18</v>
      </c>
      <c r="F16" s="27" t="s">
        <v>19</v>
      </c>
      <c r="G16" s="19" t="s">
        <v>20</v>
      </c>
      <c r="H16" s="19" t="s">
        <v>21</v>
      </c>
      <c r="I16" s="19" t="s">
        <v>22</v>
      </c>
      <c r="J16" s="27" t="s">
        <v>23</v>
      </c>
      <c r="K16" s="19" t="s">
        <v>24</v>
      </c>
      <c r="L16" s="19" t="s">
        <v>25</v>
      </c>
      <c r="M16" s="19" t="s">
        <v>26</v>
      </c>
      <c r="N16" s="27" t="s">
        <v>27</v>
      </c>
      <c r="O16" s="19" t="s">
        <v>28</v>
      </c>
      <c r="P16" s="19" t="s">
        <v>29</v>
      </c>
      <c r="Q16" s="19" t="s">
        <v>30</v>
      </c>
      <c r="R16" s="27" t="s">
        <v>31</v>
      </c>
      <c r="S16" s="19" t="s">
        <v>32</v>
      </c>
      <c r="T16" s="19" t="s">
        <v>33</v>
      </c>
      <c r="U16" s="19" t="s">
        <v>34</v>
      </c>
      <c r="V16" s="27" t="s">
        <v>35</v>
      </c>
      <c r="W16" s="19" t="s">
        <v>36</v>
      </c>
      <c r="X16" s="19" t="s">
        <v>37</v>
      </c>
      <c r="Y16" s="19" t="s">
        <v>38</v>
      </c>
    </row>
    <row r="17" spans="1:25" s="29" customFormat="1" x14ac:dyDescent="0.25">
      <c r="A17" s="42" t="s">
        <v>79</v>
      </c>
      <c r="B17" s="43">
        <f>B4-$B$13</f>
        <v>3.3092250000000121</v>
      </c>
      <c r="C17" s="44">
        <f t="shared" ref="C17:Y17" si="2">C4-$B$13</f>
        <v>89.203925000000012</v>
      </c>
      <c r="D17" s="44">
        <f t="shared" si="2"/>
        <v>123.756625</v>
      </c>
      <c r="E17" s="44">
        <f t="shared" si="2"/>
        <v>130.12502499999999</v>
      </c>
      <c r="F17" s="44">
        <f t="shared" si="2"/>
        <v>7.3092250000000121</v>
      </c>
      <c r="G17" s="44">
        <f t="shared" si="2"/>
        <v>99.598725000000016</v>
      </c>
      <c r="H17" s="44">
        <f t="shared" si="2"/>
        <v>124.62502500000001</v>
      </c>
      <c r="I17" s="44">
        <f t="shared" si="2"/>
        <v>129.78292500000003</v>
      </c>
      <c r="J17" s="44">
        <f t="shared" si="2"/>
        <v>11.440825000000018</v>
      </c>
      <c r="K17" s="44">
        <f t="shared" si="2"/>
        <v>106.73032500000001</v>
      </c>
      <c r="L17" s="44">
        <f t="shared" si="2"/>
        <v>124.59872500000002</v>
      </c>
      <c r="M17" s="44">
        <f t="shared" si="2"/>
        <v>130.07242500000001</v>
      </c>
      <c r="N17" s="44">
        <f t="shared" si="2"/>
        <v>20.440825000000018</v>
      </c>
      <c r="O17" s="44">
        <f t="shared" si="2"/>
        <v>112.38812500000002</v>
      </c>
      <c r="P17" s="44">
        <f t="shared" si="2"/>
        <v>125.49342500000002</v>
      </c>
      <c r="Q17" s="44">
        <f t="shared" si="2"/>
        <v>130.96712500000001</v>
      </c>
      <c r="R17" s="44">
        <f t="shared" si="2"/>
        <v>33.335525000000018</v>
      </c>
      <c r="S17" s="44">
        <f t="shared" si="2"/>
        <v>114.46712500000002</v>
      </c>
      <c r="T17" s="44">
        <f t="shared" si="2"/>
        <v>125.57242500000002</v>
      </c>
      <c r="U17" s="44">
        <f t="shared" si="2"/>
        <v>130.67762500000003</v>
      </c>
      <c r="V17" s="44">
        <f t="shared" si="2"/>
        <v>55.203925000000012</v>
      </c>
      <c r="W17" s="44">
        <f t="shared" si="2"/>
        <v>118.96712500000002</v>
      </c>
      <c r="X17" s="44">
        <f t="shared" si="2"/>
        <v>127.67762500000002</v>
      </c>
      <c r="Y17" s="44">
        <f t="shared" si="2"/>
        <v>2.3355250000000183</v>
      </c>
    </row>
    <row r="18" spans="1:25" s="29" customFormat="1" x14ac:dyDescent="0.25">
      <c r="A18" s="42" t="s">
        <v>80</v>
      </c>
      <c r="B18" s="45">
        <f t="shared" ref="B18:Q22" si="3">B5-$B$13</f>
        <v>3.7039250000000123</v>
      </c>
      <c r="C18" s="46">
        <f t="shared" si="3"/>
        <v>81.151325</v>
      </c>
      <c r="D18" s="46">
        <f t="shared" si="3"/>
        <v>119.256625</v>
      </c>
      <c r="E18" s="46">
        <f t="shared" si="3"/>
        <v>128.20392500000003</v>
      </c>
      <c r="F18" s="46">
        <f t="shared" si="3"/>
        <v>7.7829250000000059</v>
      </c>
      <c r="G18" s="46">
        <f t="shared" si="3"/>
        <v>94.125025000000008</v>
      </c>
      <c r="H18" s="46">
        <f t="shared" si="3"/>
        <v>121.09872500000002</v>
      </c>
      <c r="I18" s="46">
        <f t="shared" si="3"/>
        <v>128.25662499999999</v>
      </c>
      <c r="J18" s="46">
        <f t="shared" si="3"/>
        <v>13.309225000000012</v>
      </c>
      <c r="K18" s="46">
        <f t="shared" si="3"/>
        <v>105.23032500000001</v>
      </c>
      <c r="L18" s="46">
        <f t="shared" si="3"/>
        <v>122.36182500000002</v>
      </c>
      <c r="M18" s="46">
        <f t="shared" si="3"/>
        <v>128.96712500000001</v>
      </c>
      <c r="N18" s="46">
        <f t="shared" si="3"/>
        <v>20.940825000000018</v>
      </c>
      <c r="O18" s="46">
        <f t="shared" si="3"/>
        <v>110.73032500000001</v>
      </c>
      <c r="P18" s="46">
        <f t="shared" si="3"/>
        <v>123.57242500000002</v>
      </c>
      <c r="Q18" s="46">
        <f t="shared" si="3"/>
        <v>129.91452500000003</v>
      </c>
      <c r="R18" s="46">
        <f t="shared" ref="R18:Y18" si="4">R5-$B$13</f>
        <v>34.125025000000008</v>
      </c>
      <c r="S18" s="46">
        <f t="shared" si="4"/>
        <v>113.51972500000001</v>
      </c>
      <c r="T18" s="46">
        <f t="shared" si="4"/>
        <v>123.756625</v>
      </c>
      <c r="U18" s="46">
        <f t="shared" si="4"/>
        <v>130.67762500000003</v>
      </c>
      <c r="V18" s="46">
        <f t="shared" si="4"/>
        <v>56.177625000000006</v>
      </c>
      <c r="W18" s="46">
        <f t="shared" si="4"/>
        <v>117.96712500000002</v>
      </c>
      <c r="X18" s="46">
        <f t="shared" si="4"/>
        <v>125.36182500000002</v>
      </c>
      <c r="Y18" s="46">
        <f t="shared" si="4"/>
        <v>-9.1644749999999888</v>
      </c>
    </row>
    <row r="19" spans="1:25" s="29" customFormat="1" x14ac:dyDescent="0.25">
      <c r="A19" s="42" t="s">
        <v>81</v>
      </c>
      <c r="B19" s="45">
        <f t="shared" si="3"/>
        <v>1.7566250000000139</v>
      </c>
      <c r="C19" s="46">
        <f t="shared" si="3"/>
        <v>83.835525000000004</v>
      </c>
      <c r="D19" s="46">
        <f t="shared" si="3"/>
        <v>121.440825</v>
      </c>
      <c r="E19" s="46">
        <f t="shared" si="3"/>
        <v>128.94082500000002</v>
      </c>
      <c r="F19" s="46">
        <f t="shared" si="3"/>
        <v>3.5724250000000097</v>
      </c>
      <c r="G19" s="46">
        <f t="shared" si="3"/>
        <v>96.467125000000024</v>
      </c>
      <c r="H19" s="46">
        <f t="shared" si="3"/>
        <v>123.256625</v>
      </c>
      <c r="I19" s="46">
        <f t="shared" si="3"/>
        <v>130.15132499999999</v>
      </c>
      <c r="J19" s="46">
        <f t="shared" si="3"/>
        <v>11.046025000000014</v>
      </c>
      <c r="K19" s="46">
        <f t="shared" si="3"/>
        <v>107.59872500000002</v>
      </c>
      <c r="L19" s="46">
        <f t="shared" si="3"/>
        <v>125.99342500000002</v>
      </c>
      <c r="M19" s="46">
        <f t="shared" si="3"/>
        <v>132.80922500000003</v>
      </c>
      <c r="N19" s="46">
        <f t="shared" si="3"/>
        <v>23.046025000000014</v>
      </c>
      <c r="O19" s="46">
        <f t="shared" si="3"/>
        <v>113.335525</v>
      </c>
      <c r="P19" s="46">
        <f t="shared" si="3"/>
        <v>126.73032500000001</v>
      </c>
      <c r="Q19" s="46">
        <f t="shared" si="3"/>
        <v>133.598725</v>
      </c>
      <c r="R19" s="46">
        <f t="shared" ref="R19:Y19" si="5">R6-$B$13</f>
        <v>38.282925000000006</v>
      </c>
      <c r="S19" s="46">
        <f t="shared" si="5"/>
        <v>117.49342500000002</v>
      </c>
      <c r="T19" s="46">
        <f t="shared" si="5"/>
        <v>128.36182500000001</v>
      </c>
      <c r="U19" s="46">
        <f t="shared" si="5"/>
        <v>134.83552500000002</v>
      </c>
      <c r="V19" s="46">
        <f t="shared" si="5"/>
        <v>62.993425000000016</v>
      </c>
      <c r="W19" s="46">
        <f t="shared" si="5"/>
        <v>122.49342500000002</v>
      </c>
      <c r="X19" s="46">
        <f t="shared" si="5"/>
        <v>130.36182500000001</v>
      </c>
      <c r="Y19" s="46">
        <f t="shared" si="5"/>
        <v>3.1776250000000061</v>
      </c>
    </row>
    <row r="20" spans="1:25" s="29" customFormat="1" x14ac:dyDescent="0.25">
      <c r="A20" s="42" t="s">
        <v>82</v>
      </c>
      <c r="B20" s="45">
        <f t="shared" si="3"/>
        <v>4.3355250000000183</v>
      </c>
      <c r="C20" s="46">
        <f t="shared" si="3"/>
        <v>84.993425000000016</v>
      </c>
      <c r="D20" s="46">
        <f t="shared" si="3"/>
        <v>122.07242500000002</v>
      </c>
      <c r="E20" s="46">
        <f t="shared" si="3"/>
        <v>130.23032499999999</v>
      </c>
      <c r="F20" s="46">
        <f t="shared" si="3"/>
        <v>12.230325000000008</v>
      </c>
      <c r="G20" s="46">
        <f t="shared" si="3"/>
        <v>97.993425000000016</v>
      </c>
      <c r="H20" s="46">
        <f t="shared" si="3"/>
        <v>123.62502500000001</v>
      </c>
      <c r="I20" s="46">
        <f t="shared" si="3"/>
        <v>130.75662499999999</v>
      </c>
      <c r="J20" s="46">
        <f t="shared" si="3"/>
        <v>18.440825000000018</v>
      </c>
      <c r="K20" s="46">
        <f t="shared" si="3"/>
        <v>107.96712500000002</v>
      </c>
      <c r="L20" s="46">
        <f t="shared" si="3"/>
        <v>125.62502500000001</v>
      </c>
      <c r="M20" s="46">
        <f t="shared" si="3"/>
        <v>132.12502499999999</v>
      </c>
      <c r="N20" s="46">
        <f t="shared" si="3"/>
        <v>26.730325000000008</v>
      </c>
      <c r="O20" s="46">
        <f t="shared" si="3"/>
        <v>113.546025</v>
      </c>
      <c r="P20" s="46">
        <f t="shared" si="3"/>
        <v>126.80922500000001</v>
      </c>
      <c r="Q20" s="46">
        <f t="shared" si="3"/>
        <v>132.36182500000001</v>
      </c>
      <c r="R20" s="46">
        <f t="shared" ref="R20:Y20" si="6">R7-$B$13</f>
        <v>38.046025000000014</v>
      </c>
      <c r="S20" s="46">
        <f t="shared" si="6"/>
        <v>115.546025</v>
      </c>
      <c r="T20" s="46">
        <f t="shared" si="6"/>
        <v>126.651325</v>
      </c>
      <c r="U20" s="46">
        <f t="shared" si="6"/>
        <v>132.25662499999999</v>
      </c>
      <c r="V20" s="46">
        <f t="shared" si="6"/>
        <v>59.07242500000001</v>
      </c>
      <c r="W20" s="46">
        <f t="shared" si="6"/>
        <v>119.756625</v>
      </c>
      <c r="X20" s="46">
        <f t="shared" si="6"/>
        <v>127.99342500000002</v>
      </c>
      <c r="Y20" s="46">
        <f t="shared" si="6"/>
        <v>-5.6644749999999888</v>
      </c>
    </row>
    <row r="21" spans="1:25" s="29" customFormat="1" x14ac:dyDescent="0.25">
      <c r="A21" s="42" t="s">
        <v>83</v>
      </c>
      <c r="B21" s="45">
        <f t="shared" si="3"/>
        <v>3.5197250000000082</v>
      </c>
      <c r="C21" s="46">
        <f t="shared" si="3"/>
        <v>88.414525000000012</v>
      </c>
      <c r="D21" s="46">
        <f t="shared" si="3"/>
        <v>124.756625</v>
      </c>
      <c r="E21" s="46">
        <f t="shared" si="3"/>
        <v>132.493425</v>
      </c>
      <c r="F21" s="46">
        <f t="shared" si="3"/>
        <v>6.46712500000001</v>
      </c>
      <c r="G21" s="46">
        <f t="shared" si="3"/>
        <v>97.572425000000024</v>
      </c>
      <c r="H21" s="46">
        <f t="shared" si="3"/>
        <v>125.256625</v>
      </c>
      <c r="I21" s="46">
        <f t="shared" si="3"/>
        <v>132.36182500000001</v>
      </c>
      <c r="J21" s="46">
        <f t="shared" si="3"/>
        <v>14.414525000000012</v>
      </c>
      <c r="K21" s="46">
        <f t="shared" si="3"/>
        <v>106.73032500000001</v>
      </c>
      <c r="L21" s="46">
        <f t="shared" si="3"/>
        <v>126.12502500000001</v>
      </c>
      <c r="M21" s="46">
        <f t="shared" si="3"/>
        <v>132.80922500000003</v>
      </c>
      <c r="N21" s="46">
        <f t="shared" si="3"/>
        <v>19.019725000000008</v>
      </c>
      <c r="O21" s="46">
        <f t="shared" si="3"/>
        <v>111.046025</v>
      </c>
      <c r="P21" s="46">
        <f t="shared" si="3"/>
        <v>126.70392500000001</v>
      </c>
      <c r="Q21" s="46">
        <f t="shared" si="3"/>
        <v>132.23032499999999</v>
      </c>
      <c r="R21" s="46">
        <f t="shared" ref="R21:Y21" si="7">R8-$B$13</f>
        <v>34.203925000000012</v>
      </c>
      <c r="S21" s="46">
        <f t="shared" si="7"/>
        <v>114.30922500000001</v>
      </c>
      <c r="T21" s="46">
        <f t="shared" si="7"/>
        <v>126.440825</v>
      </c>
      <c r="U21" s="46">
        <f t="shared" si="7"/>
        <v>132.65132499999999</v>
      </c>
      <c r="V21" s="46">
        <f t="shared" si="7"/>
        <v>52.809225000000012</v>
      </c>
      <c r="W21" s="46">
        <f t="shared" si="7"/>
        <v>115.99342500000002</v>
      </c>
      <c r="X21" s="46">
        <f t="shared" si="7"/>
        <v>127.28292500000002</v>
      </c>
      <c r="Y21" s="46">
        <f t="shared" si="7"/>
        <v>-4.217074999999987</v>
      </c>
    </row>
    <row r="22" spans="1:25" s="29" customFormat="1" x14ac:dyDescent="0.25">
      <c r="A22" s="47" t="s">
        <v>84</v>
      </c>
      <c r="B22" s="48">
        <f t="shared" si="3"/>
        <v>4.0460250000000144</v>
      </c>
      <c r="C22" s="49">
        <f t="shared" si="3"/>
        <v>89.072425000000024</v>
      </c>
      <c r="D22" s="49">
        <f t="shared" si="3"/>
        <v>122.91452500000001</v>
      </c>
      <c r="E22" s="49">
        <f t="shared" si="3"/>
        <v>130.07242500000001</v>
      </c>
      <c r="F22" s="49">
        <f t="shared" si="3"/>
        <v>13.151325000000014</v>
      </c>
      <c r="G22" s="49">
        <f t="shared" si="3"/>
        <v>100.80922500000001</v>
      </c>
      <c r="H22" s="49">
        <f t="shared" si="3"/>
        <v>123.99342500000002</v>
      </c>
      <c r="I22" s="49">
        <f t="shared" si="3"/>
        <v>130.04602499999999</v>
      </c>
      <c r="J22" s="49">
        <f t="shared" si="3"/>
        <v>16.256625000000014</v>
      </c>
      <c r="K22" s="49">
        <f t="shared" si="3"/>
        <v>109.12502500000001</v>
      </c>
      <c r="L22" s="49">
        <f t="shared" si="3"/>
        <v>124.440825</v>
      </c>
      <c r="M22" s="49">
        <f t="shared" si="3"/>
        <v>130.91452500000003</v>
      </c>
      <c r="N22" s="49">
        <f t="shared" si="3"/>
        <v>29.519725000000008</v>
      </c>
      <c r="O22" s="49">
        <f t="shared" si="3"/>
        <v>114.46712500000002</v>
      </c>
      <c r="P22" s="49">
        <f t="shared" si="3"/>
        <v>125.17762500000002</v>
      </c>
      <c r="Q22" s="49">
        <f t="shared" si="3"/>
        <v>131.46712500000001</v>
      </c>
      <c r="R22" s="49">
        <f t="shared" ref="R22:Y22" si="8">R9-$B$13</f>
        <v>40.835525000000018</v>
      </c>
      <c r="S22" s="49">
        <f t="shared" si="8"/>
        <v>116.046025</v>
      </c>
      <c r="T22" s="49">
        <f t="shared" si="8"/>
        <v>124.651325</v>
      </c>
      <c r="U22" s="49">
        <f t="shared" si="8"/>
        <v>131.23032499999999</v>
      </c>
      <c r="V22" s="49">
        <f t="shared" si="8"/>
        <v>63.414525000000012</v>
      </c>
      <c r="W22" s="49">
        <f t="shared" si="8"/>
        <v>118.96712500000002</v>
      </c>
      <c r="X22" s="49">
        <f t="shared" si="8"/>
        <v>125.546025</v>
      </c>
      <c r="Y22" s="49">
        <f t="shared" si="8"/>
        <v>-7.1381749999999897</v>
      </c>
    </row>
    <row r="23" spans="1:25" s="29" customFormat="1" x14ac:dyDescent="0.25">
      <c r="A23" s="50" t="s">
        <v>39</v>
      </c>
      <c r="B23" s="43">
        <f t="shared" ref="B23:Y23" si="9">AVERAGE(B17:B22)</f>
        <v>3.4451750000000132</v>
      </c>
      <c r="C23" s="44">
        <f t="shared" si="9"/>
        <v>86.111858333333359</v>
      </c>
      <c r="D23" s="44">
        <f t="shared" si="9"/>
        <v>122.36627500000002</v>
      </c>
      <c r="E23" s="44">
        <f t="shared" si="9"/>
        <v>130.01099166666665</v>
      </c>
      <c r="F23" s="44">
        <f t="shared" si="9"/>
        <v>8.418891666666676</v>
      </c>
      <c r="G23" s="44">
        <f t="shared" si="9"/>
        <v>97.760991666666669</v>
      </c>
      <c r="H23" s="44">
        <f t="shared" si="9"/>
        <v>123.64257500000001</v>
      </c>
      <c r="I23" s="44">
        <f t="shared" si="9"/>
        <v>130.22589166666666</v>
      </c>
      <c r="J23" s="44">
        <f t="shared" si="9"/>
        <v>14.151341666666681</v>
      </c>
      <c r="K23" s="44">
        <f t="shared" si="9"/>
        <v>107.23030833333335</v>
      </c>
      <c r="L23" s="44">
        <f t="shared" si="9"/>
        <v>124.85747500000002</v>
      </c>
      <c r="M23" s="44">
        <f t="shared" si="9"/>
        <v>131.28292500000001</v>
      </c>
      <c r="N23" s="44">
        <f t="shared" si="9"/>
        <v>23.282908333333342</v>
      </c>
      <c r="O23" s="44">
        <f t="shared" si="9"/>
        <v>112.585525</v>
      </c>
      <c r="P23" s="44">
        <f t="shared" si="9"/>
        <v>125.74782500000002</v>
      </c>
      <c r="Q23" s="44">
        <f t="shared" si="9"/>
        <v>131.75660833333333</v>
      </c>
      <c r="R23" s="44">
        <f t="shared" si="9"/>
        <v>36.47149166666668</v>
      </c>
      <c r="S23" s="44">
        <f t="shared" si="9"/>
        <v>115.23025833333334</v>
      </c>
      <c r="T23" s="44">
        <f t="shared" si="9"/>
        <v>125.905725</v>
      </c>
      <c r="U23" s="44">
        <f t="shared" si="9"/>
        <v>132.05484166666668</v>
      </c>
      <c r="V23" s="44">
        <f t="shared" si="9"/>
        <v>58.278525000000009</v>
      </c>
      <c r="W23" s="44">
        <f t="shared" si="9"/>
        <v>119.02414166666669</v>
      </c>
      <c r="X23" s="44">
        <f t="shared" si="9"/>
        <v>127.37060833333334</v>
      </c>
      <c r="Y23" s="44">
        <f t="shared" si="9"/>
        <v>-3.4451749999999883</v>
      </c>
    </row>
    <row r="24" spans="1:25" s="29" customFormat="1" x14ac:dyDescent="0.25">
      <c r="A24" s="51" t="s">
        <v>44</v>
      </c>
      <c r="B24" s="48">
        <f t="shared" ref="B24:Y24" si="10">_xlfn.STDEV.S(B17:B22)</f>
        <v>0.90508967677241947</v>
      </c>
      <c r="C24" s="49">
        <f t="shared" si="10"/>
        <v>3.3065868370068117</v>
      </c>
      <c r="D24" s="49">
        <f t="shared" si="10"/>
        <v>1.9266630714787676</v>
      </c>
      <c r="E24" s="49">
        <f t="shared" si="10"/>
        <v>1.4586368056053711</v>
      </c>
      <c r="F24" s="49">
        <f t="shared" si="10"/>
        <v>3.6292256830716196</v>
      </c>
      <c r="G24" s="49">
        <f t="shared" si="10"/>
        <v>2.351719262723905</v>
      </c>
      <c r="H24" s="49">
        <f t="shared" si="10"/>
        <v>1.4362380969045447</v>
      </c>
      <c r="I24" s="49">
        <f t="shared" si="10"/>
        <v>1.3383595894477236</v>
      </c>
      <c r="J24" s="49">
        <f t="shared" si="10"/>
        <v>2.8495685051717379</v>
      </c>
      <c r="K24" s="49">
        <f t="shared" si="10"/>
        <v>1.3242719424901643</v>
      </c>
      <c r="L24" s="49">
        <f t="shared" si="10"/>
        <v>1.4110291361272407</v>
      </c>
      <c r="M24" s="49">
        <f t="shared" si="10"/>
        <v>1.5704950964584421</v>
      </c>
      <c r="N24" s="49">
        <f t="shared" si="10"/>
        <v>4.0638947247273487</v>
      </c>
      <c r="O24" s="49">
        <f t="shared" si="10"/>
        <v>1.4748744258410655</v>
      </c>
      <c r="P24" s="49">
        <f t="shared" si="10"/>
        <v>1.2750071356663011</v>
      </c>
      <c r="Q24" s="49">
        <f t="shared" si="10"/>
        <v>1.2715694277807428</v>
      </c>
      <c r="R24" s="49">
        <f t="shared" si="10"/>
        <v>3.0095609052927754</v>
      </c>
      <c r="S24" s="49">
        <f t="shared" si="10"/>
        <v>1.4313424728787529</v>
      </c>
      <c r="T24" s="49">
        <f t="shared" si="10"/>
        <v>1.6234480367415545</v>
      </c>
      <c r="U24" s="49">
        <f t="shared" si="10"/>
        <v>1.5875760081541439</v>
      </c>
      <c r="V24" s="49">
        <f t="shared" si="10"/>
        <v>4.3132179096354513</v>
      </c>
      <c r="W24" s="49">
        <f t="shared" si="10"/>
        <v>2.1392282827381135</v>
      </c>
      <c r="X24" s="49">
        <f t="shared" si="10"/>
        <v>1.8331142991277616</v>
      </c>
      <c r="Y24" s="49">
        <f t="shared" si="10"/>
        <v>5.0822777554950695</v>
      </c>
    </row>
    <row r="25" spans="1:25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x14ac:dyDescent="0.25">
      <c r="A26" s="21"/>
      <c r="B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29" customFormat="1" x14ac:dyDescent="0.25">
      <c r="A27" s="30"/>
      <c r="Y27" s="31"/>
    </row>
    <row r="29" spans="1:25" ht="18.75" x14ac:dyDescent="0.3">
      <c r="A29" s="17" t="s">
        <v>41</v>
      </c>
    </row>
    <row r="31" spans="1:25" x14ac:dyDescent="0.25">
      <c r="A31" s="1" t="s">
        <v>42</v>
      </c>
      <c r="B31" s="53" t="s">
        <v>40</v>
      </c>
      <c r="C31" s="55" t="s">
        <v>39</v>
      </c>
      <c r="D31" s="55" t="s">
        <v>46</v>
      </c>
      <c r="E31" s="55" t="s">
        <v>47</v>
      </c>
      <c r="F31" s="53" t="s">
        <v>55</v>
      </c>
      <c r="G31" s="53" t="s">
        <v>86</v>
      </c>
    </row>
    <row r="32" spans="1:25" x14ac:dyDescent="0.25">
      <c r="A32" t="s">
        <v>85</v>
      </c>
      <c r="B32" s="32">
        <f>'Cell dilutions'!B32</f>
        <v>0</v>
      </c>
      <c r="C32" s="28">
        <f>B13</f>
        <v>66.690774999999988</v>
      </c>
      <c r="D32" s="31">
        <f>AVERAGE(B17:B22,Y17:Y22)</f>
        <v>1.2434497875801753E-14</v>
      </c>
      <c r="E32" s="31">
        <f>_xlfn.STDEV.S(B17:B22,Y17:Y22)</f>
        <v>5.0061275353537766</v>
      </c>
      <c r="F32" s="31">
        <f t="shared" ref="F32:F54" si="11">B32/D32</f>
        <v>0</v>
      </c>
      <c r="G32" s="28">
        <f>1/E32^2</f>
        <v>3.9902139364411796E-2</v>
      </c>
      <c r="H32">
        <v>0</v>
      </c>
      <c r="I32">
        <v>0</v>
      </c>
    </row>
    <row r="33" spans="1:9" x14ac:dyDescent="0.25">
      <c r="A33" t="s">
        <v>19</v>
      </c>
      <c r="B33" s="32">
        <f>'Cell dilutions'!C32</f>
        <v>0.21726616033128443</v>
      </c>
      <c r="C33" s="28">
        <f>F10</f>
        <v>75.109666666666669</v>
      </c>
      <c r="D33" s="31">
        <f>F23</f>
        <v>8.418891666666676</v>
      </c>
      <c r="E33" s="31">
        <f>F24</f>
        <v>3.6292256830716196</v>
      </c>
      <c r="F33" s="31">
        <f t="shared" si="11"/>
        <v>2.580697898649971E-2</v>
      </c>
      <c r="G33" s="28">
        <f t="shared" ref="G33:G54" si="12">1/E33^2</f>
        <v>7.5922770715422874E-2</v>
      </c>
      <c r="H33">
        <v>0.25</v>
      </c>
      <c r="I33">
        <v>0</v>
      </c>
    </row>
    <row r="34" spans="1:9" x14ac:dyDescent="0.25">
      <c r="A34" t="s">
        <v>23</v>
      </c>
      <c r="B34" s="32">
        <f>'Cell dilutions'!D32</f>
        <v>0.44901673135132125</v>
      </c>
      <c r="C34" s="28">
        <f>J10</f>
        <v>80.842116666666669</v>
      </c>
      <c r="D34" s="31">
        <f>J23</f>
        <v>14.151341666666681</v>
      </c>
      <c r="E34" s="31">
        <f>J24</f>
        <v>2.8495685051717379</v>
      </c>
      <c r="F34" s="31">
        <f t="shared" si="11"/>
        <v>3.1729622669557533E-2</v>
      </c>
      <c r="G34" s="28">
        <f t="shared" si="12"/>
        <v>0.12315209260320809</v>
      </c>
    </row>
    <row r="35" spans="1:9" x14ac:dyDescent="0.25">
      <c r="A35" t="s">
        <v>27</v>
      </c>
      <c r="B35" s="32">
        <f>'Cell dilutions'!E32</f>
        <v>0.8980334627026425</v>
      </c>
      <c r="C35" s="28">
        <f>N10</f>
        <v>89.973683333333341</v>
      </c>
      <c r="D35" s="31">
        <f>N23</f>
        <v>23.282908333333342</v>
      </c>
      <c r="E35" s="31">
        <f>N24</f>
        <v>4.0638947247273487</v>
      </c>
      <c r="F35" s="31">
        <f t="shared" si="11"/>
        <v>3.8570502011424354E-2</v>
      </c>
      <c r="G35" s="28">
        <f t="shared" si="12"/>
        <v>6.0550133076869149E-2</v>
      </c>
    </row>
    <row r="36" spans="1:9" x14ac:dyDescent="0.25">
      <c r="A36" t="s">
        <v>31</v>
      </c>
      <c r="B36" s="32">
        <f>'Cell dilutions'!F32</f>
        <v>1.8105513360940371</v>
      </c>
      <c r="C36" s="28">
        <f>R10</f>
        <v>103.16226666666667</v>
      </c>
      <c r="D36" s="31">
        <f>R23</f>
        <v>36.47149166666668</v>
      </c>
      <c r="E36" s="31">
        <f>R24</f>
        <v>3.0095609052927754</v>
      </c>
      <c r="F36" s="31">
        <f t="shared" si="11"/>
        <v>4.9642919808207363E-2</v>
      </c>
      <c r="G36" s="28">
        <f t="shared" si="12"/>
        <v>0.11040626716423667</v>
      </c>
    </row>
    <row r="37" spans="1:9" x14ac:dyDescent="0.25">
      <c r="A37" t="s">
        <v>35</v>
      </c>
      <c r="B37" s="32">
        <f>'Cell dilutions'!G32</f>
        <v>3.6211026721880741</v>
      </c>
      <c r="C37" s="28">
        <f>V10</f>
        <v>124.96930000000002</v>
      </c>
      <c r="D37" s="31">
        <f>V23</f>
        <v>58.278525000000009</v>
      </c>
      <c r="E37" s="31">
        <f>V24</f>
        <v>4.3132179096354513</v>
      </c>
      <c r="F37" s="31">
        <f t="shared" si="11"/>
        <v>6.2134425539906397E-2</v>
      </c>
      <c r="G37" s="28">
        <f t="shared" si="12"/>
        <v>5.3752318361141908E-2</v>
      </c>
    </row>
    <row r="38" spans="1:9" x14ac:dyDescent="0.25">
      <c r="A38" t="s">
        <v>16</v>
      </c>
      <c r="B38" s="32">
        <f>'Cell dilutions'!B33</f>
        <v>7.3001429871311574</v>
      </c>
      <c r="C38" s="28">
        <f>C10</f>
        <v>152.80263333333332</v>
      </c>
      <c r="D38" s="31">
        <f>C23</f>
        <v>86.111858333333359</v>
      </c>
      <c r="E38" s="31">
        <f>C24</f>
        <v>3.3065868370068117</v>
      </c>
      <c r="F38" s="31">
        <f t="shared" si="11"/>
        <v>8.4775118414850401E-2</v>
      </c>
      <c r="G38" s="28">
        <f t="shared" si="12"/>
        <v>9.1461882279539483E-2</v>
      </c>
    </row>
    <row r="39" spans="1:9" x14ac:dyDescent="0.25">
      <c r="A39" t="s">
        <v>20</v>
      </c>
      <c r="B39" s="32">
        <f>'Cell dilutions'!C33</f>
        <v>10.84882360587547</v>
      </c>
      <c r="C39" s="28">
        <f>G10</f>
        <v>164.45176666666666</v>
      </c>
      <c r="D39" s="31">
        <f>G23</f>
        <v>97.760991666666669</v>
      </c>
      <c r="E39" s="31">
        <f>G24</f>
        <v>2.351719262723905</v>
      </c>
      <c r="F39" s="31">
        <f t="shared" si="11"/>
        <v>0.11097292919108724</v>
      </c>
      <c r="G39" s="28">
        <f t="shared" si="12"/>
        <v>0.18081274818246312</v>
      </c>
    </row>
    <row r="40" spans="1:9" x14ac:dyDescent="0.25">
      <c r="A40" t="s">
        <v>24</v>
      </c>
      <c r="B40" s="32">
        <f>'Cell dilutions'!D33</f>
        <v>14.49889509944105</v>
      </c>
      <c r="C40" s="28">
        <f>K10</f>
        <v>173.92108333333337</v>
      </c>
      <c r="D40" s="31">
        <f>K23</f>
        <v>107.23030833333335</v>
      </c>
      <c r="E40" s="31">
        <f>K24</f>
        <v>1.3242719424901643</v>
      </c>
      <c r="F40" s="31">
        <f t="shared" si="11"/>
        <v>0.13521265885359726</v>
      </c>
      <c r="G40" s="28">
        <f t="shared" si="12"/>
        <v>0.57022420002677976</v>
      </c>
    </row>
    <row r="41" spans="1:9" x14ac:dyDescent="0.25">
      <c r="A41" t="s">
        <v>28</v>
      </c>
      <c r="B41" s="32">
        <f>'Cell dilutions'!E33</f>
        <v>18.14896659300663</v>
      </c>
      <c r="C41" s="28">
        <f>O10</f>
        <v>179.27629999999999</v>
      </c>
      <c r="D41" s="31">
        <f>O23</f>
        <v>112.585525</v>
      </c>
      <c r="E41" s="31">
        <f>O24</f>
        <v>1.4748744258410655</v>
      </c>
      <c r="F41" s="31">
        <f t="shared" si="11"/>
        <v>0.16120159845598828</v>
      </c>
      <c r="G41" s="28">
        <f t="shared" si="12"/>
        <v>0.45971630763224253</v>
      </c>
    </row>
    <row r="42" spans="1:9" x14ac:dyDescent="0.25">
      <c r="A42" t="s">
        <v>32</v>
      </c>
      <c r="B42" s="32">
        <f>'Cell dilutions'!F33</f>
        <v>21.69764721175094</v>
      </c>
      <c r="C42" s="28">
        <f>S10</f>
        <v>181.92103333333333</v>
      </c>
      <c r="D42" s="31">
        <f>S23</f>
        <v>115.23025833333334</v>
      </c>
      <c r="E42" s="31">
        <f>S24</f>
        <v>1.4313424728787529</v>
      </c>
      <c r="F42" s="31">
        <f t="shared" si="11"/>
        <v>0.18829817380939026</v>
      </c>
      <c r="G42" s="28">
        <f t="shared" si="12"/>
        <v>0.48810458029294251</v>
      </c>
    </row>
    <row r="43" spans="1:9" x14ac:dyDescent="0.25">
      <c r="A43" t="s">
        <v>36</v>
      </c>
      <c r="B43" s="32">
        <f>'Cell dilutions'!G33</f>
        <v>25.34771870531652</v>
      </c>
      <c r="C43" s="28">
        <f>W10</f>
        <v>185.71491666666668</v>
      </c>
      <c r="D43" s="31">
        <f>W23</f>
        <v>119.02414166666669</v>
      </c>
      <c r="E43" s="31">
        <f>W24</f>
        <v>2.1392282827381135</v>
      </c>
      <c r="F43" s="31">
        <f t="shared" si="11"/>
        <v>0.2129628355254527</v>
      </c>
      <c r="G43" s="28">
        <f t="shared" si="12"/>
        <v>0.21851725508870909</v>
      </c>
    </row>
    <row r="44" spans="1:9" x14ac:dyDescent="0.25">
      <c r="A44" t="s">
        <v>17</v>
      </c>
      <c r="B44" s="32">
        <f>'Cell dilutions'!B34</f>
        <v>28.815286624203821</v>
      </c>
      <c r="C44" s="28">
        <f>D10</f>
        <v>189.05705</v>
      </c>
      <c r="D44" s="31">
        <f>D23</f>
        <v>122.36627500000002</v>
      </c>
      <c r="E44" s="31">
        <f>D24</f>
        <v>1.9266630714787676</v>
      </c>
      <c r="F44" s="31">
        <f t="shared" si="11"/>
        <v>0.23548389149055832</v>
      </c>
      <c r="G44" s="28">
        <f t="shared" si="12"/>
        <v>0.26939433161584103</v>
      </c>
    </row>
    <row r="45" spans="1:9" x14ac:dyDescent="0.25">
      <c r="A45" t="s">
        <v>21</v>
      </c>
      <c r="B45" s="32">
        <f>'Cell dilutions'!C34</f>
        <v>32.591082802547767</v>
      </c>
      <c r="C45" s="28">
        <f>H10</f>
        <v>190.33335</v>
      </c>
      <c r="D45" s="31">
        <f>H23</f>
        <v>123.64257500000001</v>
      </c>
      <c r="E45" s="31">
        <f>H24</f>
        <v>1.4362380969045447</v>
      </c>
      <c r="F45" s="31">
        <f t="shared" si="11"/>
        <v>0.26359110365137384</v>
      </c>
      <c r="G45" s="28">
        <f t="shared" si="12"/>
        <v>0.48478270224501602</v>
      </c>
    </row>
    <row r="46" spans="1:9" x14ac:dyDescent="0.25">
      <c r="A46" t="s">
        <v>25</v>
      </c>
      <c r="B46" s="32">
        <f>'Cell dilutions'!D34</f>
        <v>36.168152866242039</v>
      </c>
      <c r="C46" s="28">
        <f>L10</f>
        <v>191.54824999999997</v>
      </c>
      <c r="D46" s="31">
        <f>L23</f>
        <v>124.85747500000002</v>
      </c>
      <c r="E46" s="31">
        <f>L24</f>
        <v>1.4110291361272407</v>
      </c>
      <c r="F46" s="31">
        <f t="shared" si="11"/>
        <v>0.28967551094751864</v>
      </c>
      <c r="G46" s="28">
        <f t="shared" si="12"/>
        <v>0.50225935771878283</v>
      </c>
    </row>
    <row r="47" spans="1:9" x14ac:dyDescent="0.25">
      <c r="A47" t="s">
        <v>29</v>
      </c>
      <c r="B47" s="32">
        <f>'Cell dilutions'!E34</f>
        <v>40.540127388535034</v>
      </c>
      <c r="C47" s="28">
        <f>P10</f>
        <v>192.43860000000004</v>
      </c>
      <c r="D47" s="31">
        <f>P23</f>
        <v>125.74782500000002</v>
      </c>
      <c r="E47" s="31">
        <f>P24</f>
        <v>1.2750071356663011</v>
      </c>
      <c r="F47" s="31">
        <f t="shared" si="11"/>
        <v>0.32239227508336649</v>
      </c>
      <c r="G47" s="28">
        <f t="shared" si="12"/>
        <v>0.61514113457404029</v>
      </c>
    </row>
    <row r="48" spans="1:9" x14ac:dyDescent="0.25">
      <c r="A48" t="s">
        <v>33</v>
      </c>
      <c r="B48" s="32">
        <f>'Cell dilutions'!F34</f>
        <v>45.110828025477709</v>
      </c>
      <c r="C48" s="28">
        <f>T10</f>
        <v>192.59649999999999</v>
      </c>
      <c r="D48" s="31">
        <f>T23</f>
        <v>125.905725</v>
      </c>
      <c r="E48" s="31">
        <f>T24</f>
        <v>1.6234480367415545</v>
      </c>
      <c r="F48" s="31">
        <f t="shared" si="11"/>
        <v>0.35829052273419421</v>
      </c>
      <c r="G48" s="28">
        <f t="shared" si="12"/>
        <v>0.3794226171836953</v>
      </c>
    </row>
    <row r="49" spans="1:7" x14ac:dyDescent="0.25">
      <c r="A49" t="s">
        <v>37</v>
      </c>
      <c r="B49" s="32">
        <f>'Cell dilutions'!G34</f>
        <v>49.681528662420384</v>
      </c>
      <c r="C49" s="28">
        <f>X10</f>
        <v>194.06138333333334</v>
      </c>
      <c r="D49" s="31">
        <f>X23</f>
        <v>127.37060833333334</v>
      </c>
      <c r="E49" s="31">
        <f>X24</f>
        <v>1.8331142991277616</v>
      </c>
      <c r="F49" s="31">
        <f t="shared" si="11"/>
        <v>0.39005489031191626</v>
      </c>
      <c r="G49" s="28">
        <f t="shared" si="12"/>
        <v>0.29759176539206461</v>
      </c>
    </row>
    <row r="50" spans="1:7" x14ac:dyDescent="0.25">
      <c r="A50" t="s">
        <v>18</v>
      </c>
      <c r="B50" s="32">
        <f>'Cell dilutions'!B35</f>
        <v>58.655999999999999</v>
      </c>
      <c r="C50" s="28">
        <f>E10</f>
        <v>196.70176666666669</v>
      </c>
      <c r="D50" s="31">
        <f>E23</f>
        <v>130.01099166666665</v>
      </c>
      <c r="E50" s="31">
        <f>E24</f>
        <v>1.4586368056053711</v>
      </c>
      <c r="F50" s="31">
        <f t="shared" si="11"/>
        <v>0.45116185368685818</v>
      </c>
      <c r="G50" s="28">
        <f t="shared" si="12"/>
        <v>0.47000844820759202</v>
      </c>
    </row>
    <row r="51" spans="1:7" x14ac:dyDescent="0.25">
      <c r="A51" t="s">
        <v>22</v>
      </c>
      <c r="B51" s="32">
        <f>'Cell dilutions'!C35</f>
        <v>67.826086956521735</v>
      </c>
      <c r="C51" s="28">
        <f>I10</f>
        <v>196.91666666666666</v>
      </c>
      <c r="D51" s="31">
        <f>I23</f>
        <v>130.22589166666666</v>
      </c>
      <c r="E51" s="31">
        <f>I24</f>
        <v>1.3383595894477236</v>
      </c>
      <c r="F51" s="31">
        <f t="shared" si="11"/>
        <v>0.5208341143874301</v>
      </c>
      <c r="G51" s="28">
        <f t="shared" si="12"/>
        <v>0.55828295678858331</v>
      </c>
    </row>
    <row r="52" spans="1:7" x14ac:dyDescent="0.25">
      <c r="A52" t="s">
        <v>26</v>
      </c>
      <c r="B52" s="32">
        <f>'Cell dilutions'!D35</f>
        <v>76.959999999999994</v>
      </c>
      <c r="C52" s="28">
        <f>M10</f>
        <v>197.97370000000001</v>
      </c>
      <c r="D52" s="31">
        <f>M23</f>
        <v>131.28292500000001</v>
      </c>
      <c r="E52" s="31">
        <f>M24</f>
        <v>1.5704950964584421</v>
      </c>
      <c r="F52" s="31">
        <f t="shared" si="11"/>
        <v>0.58621484857988948</v>
      </c>
      <c r="G52" s="28">
        <f t="shared" si="12"/>
        <v>0.40544022154343345</v>
      </c>
    </row>
    <row r="53" spans="1:7" x14ac:dyDescent="0.25">
      <c r="A53" t="s">
        <v>30</v>
      </c>
      <c r="B53" s="32">
        <f>'Cell dilutions'!E35</f>
        <v>85.695999999999998</v>
      </c>
      <c r="C53" s="28">
        <f>Q10</f>
        <v>198.44738333333331</v>
      </c>
      <c r="D53" s="31">
        <f>Q23</f>
        <v>131.75660833333333</v>
      </c>
      <c r="E53" s="31">
        <f>Q24</f>
        <v>1.2715694277807428</v>
      </c>
      <c r="F53" s="31">
        <f t="shared" si="11"/>
        <v>0.6504113993523285</v>
      </c>
      <c r="G53" s="28">
        <f t="shared" si="12"/>
        <v>0.61847171804359902</v>
      </c>
    </row>
    <row r="54" spans="1:7" x14ac:dyDescent="0.25">
      <c r="A54" t="s">
        <v>34</v>
      </c>
      <c r="B54" s="32">
        <f>'Cell dilutions'!F35</f>
        <v>94.847999999999999</v>
      </c>
      <c r="C54" s="28">
        <f>U10</f>
        <v>198.74561666666668</v>
      </c>
      <c r="D54" s="31">
        <f>U23</f>
        <v>132.05484166666668</v>
      </c>
      <c r="E54" s="31">
        <f>U24</f>
        <v>1.5875760081541439</v>
      </c>
      <c r="F54" s="31">
        <f t="shared" si="11"/>
        <v>0.71824704647646065</v>
      </c>
      <c r="G54" s="28">
        <f t="shared" si="12"/>
        <v>0.39676279935911407</v>
      </c>
    </row>
    <row r="55" spans="1:7" x14ac:dyDescent="0.25">
      <c r="B55" s="32"/>
      <c r="C55" s="28"/>
      <c r="D55" s="31"/>
      <c r="E55" s="31"/>
      <c r="F55" s="31"/>
    </row>
    <row r="56" spans="1:7" x14ac:dyDescent="0.25">
      <c r="D56" s="31"/>
    </row>
    <row r="57" spans="1:7" ht="18.75" x14ac:dyDescent="0.3">
      <c r="A57" s="18" t="s">
        <v>57</v>
      </c>
    </row>
    <row r="58" spans="1:7" x14ac:dyDescent="0.25">
      <c r="A58" t="s">
        <v>58</v>
      </c>
      <c r="B58">
        <f>SLOPE(F33:F55,B33:B55)</f>
        <v>7.220888884051496E-3</v>
      </c>
    </row>
    <row r="59" spans="1:7" x14ac:dyDescent="0.25">
      <c r="A59" t="s">
        <v>59</v>
      </c>
      <c r="B59">
        <f>INTERCEPT(F33:F55,B33:B55)</f>
        <v>3.0732909208601666E-2</v>
      </c>
    </row>
    <row r="60" spans="1:7" x14ac:dyDescent="0.25">
      <c r="A60" s="23" t="s">
        <v>52</v>
      </c>
      <c r="B60">
        <f>1/B58</f>
        <v>138.48710540452467</v>
      </c>
    </row>
    <row r="61" spans="1:7" x14ac:dyDescent="0.25">
      <c r="A61" s="23" t="s">
        <v>53</v>
      </c>
      <c r="B61">
        <f>B60*B59</f>
        <v>4.2561116369593055</v>
      </c>
    </row>
    <row r="66" spans="1:9" ht="18.75" x14ac:dyDescent="0.3">
      <c r="A66" s="18" t="s">
        <v>56</v>
      </c>
    </row>
    <row r="67" spans="1:9" x14ac:dyDescent="0.25">
      <c r="E67" s="29"/>
      <c r="F67" s="53" t="s">
        <v>60</v>
      </c>
      <c r="G67" s="53" t="s">
        <v>61</v>
      </c>
      <c r="H67" s="53" t="s">
        <v>62</v>
      </c>
      <c r="I67" s="29"/>
    </row>
    <row r="68" spans="1:9" x14ac:dyDescent="0.25">
      <c r="A68" t="s">
        <v>48</v>
      </c>
      <c r="C68" s="22"/>
      <c r="D68" s="22"/>
      <c r="E68" s="54" t="s">
        <v>54</v>
      </c>
      <c r="F68" s="54" t="s">
        <v>43</v>
      </c>
      <c r="G68" s="54" t="s">
        <v>43</v>
      </c>
      <c r="H68" s="54" t="s">
        <v>43</v>
      </c>
      <c r="I68" s="54" t="s">
        <v>63</v>
      </c>
    </row>
    <row r="69" spans="1:9" x14ac:dyDescent="0.25">
      <c r="A69" t="s">
        <v>49</v>
      </c>
      <c r="E69" s="31">
        <v>0</v>
      </c>
      <c r="F69" s="31">
        <f t="shared" ref="F69:F100" si="13">$B$71*E69/($B$72+E69)</f>
        <v>0</v>
      </c>
      <c r="G69" s="31">
        <f>E69*$C$71/($D$72+E69)</f>
        <v>0</v>
      </c>
      <c r="H69" s="31">
        <f>E69*$D$71/($C$72+E69)</f>
        <v>0</v>
      </c>
      <c r="I69" s="31" t="e">
        <f>(F69-G69)/F69*100</f>
        <v>#DIV/0!</v>
      </c>
    </row>
    <row r="70" spans="1:9" x14ac:dyDescent="0.25">
      <c r="A70" t="s">
        <v>50</v>
      </c>
      <c r="E70" s="31">
        <v>0.5</v>
      </c>
      <c r="F70" s="31">
        <f>$B$71*E70/($B$72+E70)</f>
        <v>14.096336773932403</v>
      </c>
      <c r="G70" s="31">
        <f>E70*$C$71/($D$72+E70)</f>
        <v>13.395276809910955</v>
      </c>
      <c r="H70" s="31">
        <f>E70*$D$71/($C$72+E70)</f>
        <v>14.864291772688718</v>
      </c>
      <c r="I70" s="31">
        <f>((H70-G70)*0.5)/((H70+G70)*0.5)*100</f>
        <v>5.1982922473992854</v>
      </c>
    </row>
    <row r="71" spans="1:9" x14ac:dyDescent="0.25">
      <c r="A71" s="23" t="s">
        <v>87</v>
      </c>
      <c r="B71" s="29">
        <v>139.30000000000001</v>
      </c>
      <c r="C71" s="29">
        <v>138.4</v>
      </c>
      <c r="D71" s="29">
        <v>140.19999999999999</v>
      </c>
      <c r="E71" s="31">
        <v>1</v>
      </c>
      <c r="F71" s="31">
        <f t="shared" si="13"/>
        <v>25.601911413343139</v>
      </c>
      <c r="G71" s="31">
        <f t="shared" ref="G71:G133" si="14">E71*$C$71/($D$72+E71)</f>
        <v>24.426403106247793</v>
      </c>
      <c r="H71" s="31">
        <f t="shared" ref="H71:H133" si="15">E71*$D$71/($C$72+E71)</f>
        <v>26.878834355828218</v>
      </c>
      <c r="I71" s="31">
        <f t="shared" ref="I71:I134" si="16">((H71-G71)*0.5)/((H71+G71)*0.5)*100</f>
        <v>4.7800797167993263</v>
      </c>
    </row>
    <row r="72" spans="1:9" x14ac:dyDescent="0.25">
      <c r="A72" s="23" t="s">
        <v>88</v>
      </c>
      <c r="B72" s="29">
        <v>4.4409999999999998</v>
      </c>
      <c r="C72" s="29">
        <v>4.2160000000000002</v>
      </c>
      <c r="D72" s="29">
        <v>4.6660000000000004</v>
      </c>
      <c r="E72" s="31">
        <v>1.5</v>
      </c>
      <c r="F72" s="31">
        <f t="shared" si="13"/>
        <v>35.170846658811655</v>
      </c>
      <c r="G72" s="31">
        <f t="shared" si="14"/>
        <v>33.668504703211163</v>
      </c>
      <c r="H72" s="31">
        <f t="shared" si="15"/>
        <v>36.791462561231626</v>
      </c>
      <c r="I72" s="31">
        <f t="shared" si="16"/>
        <v>4.4322442647464104</v>
      </c>
    </row>
    <row r="73" spans="1:9" x14ac:dyDescent="0.25">
      <c r="E73" s="31">
        <v>2</v>
      </c>
      <c r="F73" s="31">
        <f t="shared" si="13"/>
        <v>43.254153081819595</v>
      </c>
      <c r="G73" s="31">
        <f t="shared" si="14"/>
        <v>41.524152415241524</v>
      </c>
      <c r="H73" s="31">
        <f t="shared" si="15"/>
        <v>45.109395109395102</v>
      </c>
      <c r="I73" s="31">
        <f t="shared" si="16"/>
        <v>4.138399957746179</v>
      </c>
    </row>
    <row r="74" spans="1:9" x14ac:dyDescent="0.25">
      <c r="A74" t="s">
        <v>51</v>
      </c>
      <c r="E74" s="31">
        <v>2.5</v>
      </c>
      <c r="F74" s="31">
        <f t="shared" si="13"/>
        <v>50.172885751332664</v>
      </c>
      <c r="G74" s="31">
        <f t="shared" si="14"/>
        <v>48.283561261512695</v>
      </c>
      <c r="H74" s="31">
        <f t="shared" si="15"/>
        <v>52.188802858844547</v>
      </c>
      <c r="I74" s="31">
        <f t="shared" si="16"/>
        <v>3.8868813643657361</v>
      </c>
    </row>
    <row r="75" spans="1:9" x14ac:dyDescent="0.25">
      <c r="A75" t="s">
        <v>89</v>
      </c>
      <c r="E75" s="31">
        <v>3</v>
      </c>
      <c r="F75" s="31">
        <f t="shared" si="13"/>
        <v>56.161806208842904</v>
      </c>
      <c r="G75" s="31">
        <f t="shared" si="14"/>
        <v>54.161231411427082</v>
      </c>
      <c r="H75" s="31">
        <f t="shared" si="15"/>
        <v>58.287139689578709</v>
      </c>
      <c r="I75" s="31">
        <f t="shared" si="16"/>
        <v>3.6691578879747091</v>
      </c>
    </row>
    <row r="76" spans="1:9" x14ac:dyDescent="0.25">
      <c r="A76" t="s">
        <v>90</v>
      </c>
      <c r="E76" s="31">
        <v>3.5</v>
      </c>
      <c r="F76" s="31">
        <f t="shared" si="13"/>
        <v>61.39654955295304</v>
      </c>
      <c r="G76" s="31">
        <f t="shared" si="14"/>
        <v>59.319128092089151</v>
      </c>
      <c r="H76" s="31">
        <f t="shared" si="15"/>
        <v>63.595127008812845</v>
      </c>
      <c r="I76" s="31">
        <f t="shared" si="16"/>
        <v>3.4788470330096923</v>
      </c>
    </row>
    <row r="77" spans="1:9" x14ac:dyDescent="0.25">
      <c r="A77" t="s">
        <v>91</v>
      </c>
      <c r="E77" s="31">
        <v>4</v>
      </c>
      <c r="F77" s="31">
        <f t="shared" si="13"/>
        <v>66.01113612131266</v>
      </c>
      <c r="G77" s="31">
        <f t="shared" si="14"/>
        <v>63.881837064389572</v>
      </c>
      <c r="H77" s="31">
        <f t="shared" si="15"/>
        <v>68.257059396299894</v>
      </c>
      <c r="I77" s="31">
        <f t="shared" si="16"/>
        <v>3.3110783040419327</v>
      </c>
    </row>
    <row r="78" spans="1:9" x14ac:dyDescent="0.25">
      <c r="A78" t="s">
        <v>92</v>
      </c>
      <c r="E78" s="31">
        <v>4.5</v>
      </c>
      <c r="F78" s="31">
        <f t="shared" si="13"/>
        <v>70.109607426462375</v>
      </c>
      <c r="G78" s="31">
        <f t="shared" si="14"/>
        <v>67.946759764346496</v>
      </c>
      <c r="H78" s="31">
        <f t="shared" si="15"/>
        <v>72.384121156493791</v>
      </c>
      <c r="I78" s="31">
        <f t="shared" si="16"/>
        <v>3.1620705029639069</v>
      </c>
    </row>
    <row r="79" spans="1:9" x14ac:dyDescent="0.25">
      <c r="E79" s="31">
        <v>5</v>
      </c>
      <c r="F79" s="31">
        <f t="shared" si="13"/>
        <v>73.773964622391702</v>
      </c>
      <c r="G79" s="31">
        <f t="shared" si="14"/>
        <v>71.591144216842537</v>
      </c>
      <c r="H79" s="31">
        <f t="shared" si="15"/>
        <v>76.063368055555543</v>
      </c>
      <c r="I79" s="31">
        <f t="shared" si="16"/>
        <v>3.0288433247894893</v>
      </c>
    </row>
    <row r="80" spans="1:9" x14ac:dyDescent="0.25">
      <c r="E80" s="31">
        <v>5.5</v>
      </c>
      <c r="F80" s="31">
        <f t="shared" si="13"/>
        <v>77.069711296650254</v>
      </c>
      <c r="G80" s="31">
        <f t="shared" si="14"/>
        <v>74.877041117450332</v>
      </c>
      <c r="H80" s="31">
        <f t="shared" si="15"/>
        <v>79.363935776039497</v>
      </c>
      <c r="I80" s="31">
        <f t="shared" si="16"/>
        <v>2.9090159754936997</v>
      </c>
    </row>
    <row r="81" spans="1:9" ht="18.75" x14ac:dyDescent="0.3">
      <c r="A81" s="26" t="s">
        <v>65</v>
      </c>
      <c r="E81" s="31">
        <v>6</v>
      </c>
      <c r="F81" s="31">
        <f t="shared" si="13"/>
        <v>80.049803658653403</v>
      </c>
      <c r="G81" s="31">
        <f t="shared" si="14"/>
        <v>77.854865929120578</v>
      </c>
      <c r="H81" s="31">
        <f t="shared" si="15"/>
        <v>82.341425215348451</v>
      </c>
      <c r="I81" s="31">
        <f t="shared" si="16"/>
        <v>2.8006636446918622</v>
      </c>
    </row>
    <row r="82" spans="1:9" x14ac:dyDescent="0.25">
      <c r="E82" s="31">
        <v>6.5</v>
      </c>
      <c r="F82" s="31">
        <f t="shared" si="13"/>
        <v>82.757517594369816</v>
      </c>
      <c r="G82" s="31">
        <f t="shared" si="14"/>
        <v>80.566003940533761</v>
      </c>
      <c r="H82" s="31">
        <f t="shared" si="15"/>
        <v>85.04106009705113</v>
      </c>
      <c r="I82" s="31">
        <f t="shared" si="16"/>
        <v>2.7022133279904921</v>
      </c>
    </row>
    <row r="83" spans="1:9" ht="15.75" x14ac:dyDescent="0.25">
      <c r="A83" s="25" t="s">
        <v>64</v>
      </c>
      <c r="E83" s="31">
        <v>7</v>
      </c>
      <c r="F83" s="31">
        <f t="shared" si="13"/>
        <v>85.228563936718842</v>
      </c>
      <c r="G83" s="31">
        <f t="shared" si="14"/>
        <v>83.044745414023666</v>
      </c>
      <c r="H83" s="31">
        <f t="shared" si="15"/>
        <v>87.499999999999986</v>
      </c>
      <c r="I83" s="31">
        <f t="shared" si="16"/>
        <v>2.6123669627935491</v>
      </c>
    </row>
    <row r="84" spans="1:9" x14ac:dyDescent="0.25">
      <c r="E84" s="31">
        <v>7.5</v>
      </c>
      <c r="F84" s="31">
        <f t="shared" si="13"/>
        <v>87.492672305502055</v>
      </c>
      <c r="G84" s="31">
        <f t="shared" si="14"/>
        <v>85.319743547591642</v>
      </c>
      <c r="H84" s="31">
        <f t="shared" si="15"/>
        <v>89.749061113007841</v>
      </c>
      <c r="I84" s="31">
        <f t="shared" si="16"/>
        <v>2.5300438727523047</v>
      </c>
    </row>
    <row r="85" spans="1:9" x14ac:dyDescent="0.25">
      <c r="E85" s="31">
        <v>8</v>
      </c>
      <c r="F85" s="31">
        <f t="shared" si="13"/>
        <v>89.574793023068906</v>
      </c>
      <c r="G85" s="31">
        <f t="shared" si="14"/>
        <v>87.415127111953268</v>
      </c>
      <c r="H85" s="31">
        <f t="shared" si="15"/>
        <v>91.814014407334625</v>
      </c>
      <c r="I85" s="31">
        <f t="shared" si="16"/>
        <v>2.4543370894336216</v>
      </c>
    </row>
    <row r="86" spans="1:9" x14ac:dyDescent="0.25">
      <c r="E86" s="31">
        <v>8.5</v>
      </c>
      <c r="F86" s="31">
        <f t="shared" si="13"/>
        <v>91.496020400278212</v>
      </c>
      <c r="G86" s="31">
        <f t="shared" si="14"/>
        <v>89.351359562509501</v>
      </c>
      <c r="H86" s="31">
        <f t="shared" si="15"/>
        <v>93.716577540106925</v>
      </c>
      <c r="I86" s="31">
        <f t="shared" si="16"/>
        <v>2.3844797984207124</v>
      </c>
    </row>
    <row r="87" spans="1:9" x14ac:dyDescent="0.25">
      <c r="A87">
        <v>0</v>
      </c>
      <c r="B87">
        <f>B71</f>
        <v>139.30000000000001</v>
      </c>
      <c r="E87" s="31">
        <v>9</v>
      </c>
      <c r="F87" s="31">
        <f t="shared" si="13"/>
        <v>93.274309947176562</v>
      </c>
      <c r="G87" s="31">
        <f t="shared" si="14"/>
        <v>91.145909556563737</v>
      </c>
      <c r="H87" s="31">
        <f t="shared" si="15"/>
        <v>95.475181598062946</v>
      </c>
      <c r="I87" s="31">
        <f t="shared" si="16"/>
        <v>2.3198192737562278</v>
      </c>
    </row>
    <row r="88" spans="1:9" x14ac:dyDescent="0.25">
      <c r="A88">
        <v>150</v>
      </c>
      <c r="B88">
        <f>B71</f>
        <v>139.30000000000001</v>
      </c>
      <c r="E88" s="31">
        <v>9.5</v>
      </c>
      <c r="F88" s="31">
        <f t="shared" si="13"/>
        <v>94.92504124524784</v>
      </c>
      <c r="G88" s="31">
        <f t="shared" si="14"/>
        <v>92.813779471975153</v>
      </c>
      <c r="H88" s="31">
        <f t="shared" si="15"/>
        <v>97.105570137066181</v>
      </c>
      <c r="I88" s="31">
        <f t="shared" si="16"/>
        <v>2.2597964209154564</v>
      </c>
    </row>
    <row r="89" spans="1:9" x14ac:dyDescent="0.25">
      <c r="E89" s="31">
        <v>10</v>
      </c>
      <c r="F89" s="31">
        <f t="shared" si="13"/>
        <v>96.461463887542422</v>
      </c>
      <c r="G89" s="31">
        <f t="shared" si="14"/>
        <v>94.367925814809766</v>
      </c>
      <c r="H89" s="31">
        <f t="shared" si="15"/>
        <v>98.621271806415294</v>
      </c>
      <c r="I89" s="31">
        <f t="shared" si="16"/>
        <v>2.2039295691323928</v>
      </c>
    </row>
    <row r="90" spans="1:9" x14ac:dyDescent="0.25">
      <c r="A90">
        <v>0</v>
      </c>
      <c r="B90">
        <f>C71</f>
        <v>138.4</v>
      </c>
      <c r="E90" s="31">
        <v>10.5</v>
      </c>
      <c r="F90" s="31">
        <f t="shared" si="13"/>
        <v>97.895053878589124</v>
      </c>
      <c r="G90" s="31">
        <f t="shared" si="14"/>
        <v>95.819596465778716</v>
      </c>
      <c r="H90" s="31">
        <f t="shared" si="15"/>
        <v>100.03397662408261</v>
      </c>
      <c r="I90" s="31">
        <f t="shared" si="16"/>
        <v>2.1518015177442074</v>
      </c>
    </row>
    <row r="91" spans="1:9" x14ac:dyDescent="0.25">
      <c r="A91">
        <v>150</v>
      </c>
      <c r="B91">
        <f>C71</f>
        <v>138.4</v>
      </c>
      <c r="E91" s="31">
        <v>11</v>
      </c>
      <c r="F91" s="31">
        <f t="shared" si="13"/>
        <v>99.235800790104292</v>
      </c>
      <c r="G91" s="31">
        <f t="shared" si="14"/>
        <v>97.178603344823188</v>
      </c>
      <c r="H91" s="31">
        <f t="shared" si="15"/>
        <v>101.35383806519451</v>
      </c>
      <c r="I91" s="31">
        <f t="shared" si="16"/>
        <v>2.1030490990378987</v>
      </c>
    </row>
    <row r="92" spans="1:9" x14ac:dyDescent="0.25">
      <c r="E92" s="31">
        <v>11.5</v>
      </c>
      <c r="F92" s="31">
        <f t="shared" si="13"/>
        <v>100.49244087572926</v>
      </c>
      <c r="G92" s="31">
        <f t="shared" si="14"/>
        <v>98.45354447606087</v>
      </c>
      <c r="H92" s="31">
        <f t="shared" si="15"/>
        <v>102.58971748536523</v>
      </c>
      <c r="I92" s="31">
        <f t="shared" si="16"/>
        <v>2.0573547051270782</v>
      </c>
    </row>
    <row r="93" spans="1:9" x14ac:dyDescent="0.25">
      <c r="A93">
        <v>0</v>
      </c>
      <c r="B93">
        <f>D71</f>
        <v>140.19999999999999</v>
      </c>
      <c r="E93" s="31">
        <v>12</v>
      </c>
      <c r="F93" s="31">
        <f t="shared" si="13"/>
        <v>101.67264764916978</v>
      </c>
      <c r="G93" s="31">
        <f t="shared" si="14"/>
        <v>99.651986079443191</v>
      </c>
      <c r="H93" s="31">
        <f t="shared" si="15"/>
        <v>103.74938332511098</v>
      </c>
      <c r="I93" s="31">
        <f t="shared" si="16"/>
        <v>2.0144393607883209</v>
      </c>
    </row>
    <row r="94" spans="1:9" x14ac:dyDescent="0.25">
      <c r="A94">
        <v>150</v>
      </c>
      <c r="B94">
        <f>D71</f>
        <v>140.19999999999999</v>
      </c>
      <c r="E94" s="31">
        <v>12.5</v>
      </c>
      <c r="F94" s="31">
        <f t="shared" si="13"/>
        <v>102.78318871377134</v>
      </c>
      <c r="G94" s="31">
        <f t="shared" si="14"/>
        <v>100.78061283933357</v>
      </c>
      <c r="H94" s="31">
        <f t="shared" si="15"/>
        <v>104.83967456329263</v>
      </c>
      <c r="I94" s="31">
        <f t="shared" si="16"/>
        <v>1.9740570228904457</v>
      </c>
    </row>
    <row r="95" spans="1:9" x14ac:dyDescent="0.25">
      <c r="E95" s="31">
        <v>13</v>
      </c>
      <c r="F95" s="31">
        <f t="shared" si="13"/>
        <v>103.83005561607708</v>
      </c>
      <c r="G95" s="31">
        <f t="shared" si="14"/>
        <v>101.84535265481716</v>
      </c>
      <c r="H95" s="31">
        <f t="shared" si="15"/>
        <v>105.86663568773233</v>
      </c>
      <c r="I95" s="31">
        <f t="shared" si="16"/>
        <v>1.9359898602883916</v>
      </c>
    </row>
    <row r="96" spans="1:9" x14ac:dyDescent="0.25">
      <c r="E96" s="31">
        <v>13.5</v>
      </c>
      <c r="F96" s="31">
        <f t="shared" si="13"/>
        <v>104.81857198595398</v>
      </c>
      <c r="G96" s="31">
        <f t="shared" si="14"/>
        <v>102.85148078828581</v>
      </c>
      <c r="H96" s="31">
        <f t="shared" si="15"/>
        <v>106.83562881011514</v>
      </c>
      <c r="I96" s="31">
        <f t="shared" si="16"/>
        <v>1.9000443229247075</v>
      </c>
    </row>
    <row r="97" spans="5:9" x14ac:dyDescent="0.25">
      <c r="E97" s="31">
        <v>14</v>
      </c>
      <c r="F97" s="31">
        <f t="shared" si="13"/>
        <v>105.75348408437722</v>
      </c>
      <c r="G97" s="31">
        <f t="shared" si="14"/>
        <v>103.80370727525984</v>
      </c>
      <c r="H97" s="31">
        <f t="shared" si="15"/>
        <v>107.75142731664468</v>
      </c>
      <c r="I97" s="31">
        <f t="shared" si="16"/>
        <v>1.866047850363026</v>
      </c>
    </row>
    <row r="98" spans="5:9" x14ac:dyDescent="0.25">
      <c r="E98" s="31">
        <v>14.5</v>
      </c>
      <c r="F98" s="31">
        <f t="shared" si="13"/>
        <v>106.63903700966159</v>
      </c>
      <c r="G98" s="31">
        <f t="shared" si="14"/>
        <v>104.7062506521966</v>
      </c>
      <c r="H98" s="31">
        <f t="shared" si="15"/>
        <v>108.61829450737336</v>
      </c>
      <c r="I98" s="31">
        <f t="shared" si="16"/>
        <v>1.8338461016056518</v>
      </c>
    </row>
    <row r="99" spans="5:9" x14ac:dyDescent="0.25">
      <c r="E99" s="31">
        <v>15</v>
      </c>
      <c r="F99" s="31">
        <f t="shared" si="13"/>
        <v>107.47903914407695</v>
      </c>
      <c r="G99" s="31">
        <f t="shared" si="14"/>
        <v>105.56290043730296</v>
      </c>
      <c r="H99" s="31">
        <f t="shared" si="15"/>
        <v>109.44004995836802</v>
      </c>
      <c r="I99" s="31">
        <f t="shared" si="16"/>
        <v>1.8033006123543547</v>
      </c>
    </row>
    <row r="100" spans="5:9" x14ac:dyDescent="0.25">
      <c r="E100" s="31">
        <v>15.5</v>
      </c>
      <c r="F100" s="31">
        <f t="shared" si="13"/>
        <v>108.27691690486938</v>
      </c>
      <c r="G100" s="31">
        <f t="shared" si="14"/>
        <v>106.3770703163741</v>
      </c>
      <c r="H100" s="31">
        <f t="shared" si="15"/>
        <v>110.22012578616351</v>
      </c>
      <c r="I100" s="31">
        <f t="shared" si="16"/>
        <v>1.7742868046962592</v>
      </c>
    </row>
    <row r="101" spans="5:9" x14ac:dyDescent="0.25">
      <c r="E101" s="31">
        <v>16</v>
      </c>
      <c r="F101" s="31">
        <f t="shared" ref="F101:F132" si="17">$B$71*E101/($B$72+E101)</f>
        <v>109.03576145981118</v>
      </c>
      <c r="G101" s="31">
        <f t="shared" si="14"/>
        <v>107.15184360785832</v>
      </c>
      <c r="H101" s="31">
        <f t="shared" si="15"/>
        <v>110.96161456272259</v>
      </c>
      <c r="I101" s="31">
        <f t="shared" si="16"/>
        <v>1.7466922888750582</v>
      </c>
    </row>
    <row r="102" spans="5:9" x14ac:dyDescent="0.25">
      <c r="E102" s="31">
        <v>16.5</v>
      </c>
      <c r="F102" s="31">
        <f t="shared" si="17"/>
        <v>109.75836875029847</v>
      </c>
      <c r="G102" s="31">
        <f t="shared" si="14"/>
        <v>107.89001228385145</v>
      </c>
      <c r="H102" s="31">
        <f t="shared" si="15"/>
        <v>111.66731029156206</v>
      </c>
      <c r="I102" s="31">
        <f t="shared" si="16"/>
        <v>1.7204154083329135</v>
      </c>
    </row>
    <row r="103" spans="5:9" x14ac:dyDescent="0.25">
      <c r="E103" s="31">
        <v>17</v>
      </c>
      <c r="F103" s="31">
        <f t="shared" si="17"/>
        <v>110.44727391446297</v>
      </c>
      <c r="G103" s="31">
        <f t="shared" si="14"/>
        <v>108.5941105880181</v>
      </c>
      <c r="H103" s="31">
        <f t="shared" si="15"/>
        <v>112.33974358974356</v>
      </c>
      <c r="I103" s="31">
        <f t="shared" si="16"/>
        <v>1.695363988314692</v>
      </c>
    </row>
    <row r="104" spans="5:9" x14ac:dyDescent="0.25">
      <c r="E104" s="31">
        <v>17.5</v>
      </c>
      <c r="F104" s="31">
        <f t="shared" si="17"/>
        <v>111.10478100360056</v>
      </c>
      <c r="G104" s="31">
        <f t="shared" si="14"/>
        <v>109.26644410358206</v>
      </c>
      <c r="H104" s="31">
        <f t="shared" si="15"/>
        <v>112.98121200957819</v>
      </c>
      <c r="I104" s="31">
        <f t="shared" si="16"/>
        <v>1.671454255564659</v>
      </c>
    </row>
    <row r="105" spans="5:9" x14ac:dyDescent="0.25">
      <c r="E105" s="31">
        <v>18</v>
      </c>
      <c r="F105" s="31">
        <f t="shared" si="17"/>
        <v>111.73298872599261</v>
      </c>
      <c r="G105" s="31">
        <f t="shared" si="14"/>
        <v>109.90911497396984</v>
      </c>
      <c r="H105" s="31">
        <f t="shared" si="15"/>
        <v>113.5938062657544</v>
      </c>
      <c r="I105" s="31">
        <f t="shared" si="16"/>
        <v>1.6486099024327485</v>
      </c>
    </row>
    <row r="106" spans="5:9" x14ac:dyDescent="0.25">
      <c r="E106" s="31">
        <v>18.5</v>
      </c>
      <c r="F106" s="31">
        <f t="shared" si="17"/>
        <v>112.33381282420123</v>
      </c>
      <c r="G106" s="31">
        <f t="shared" si="14"/>
        <v>110.52404385737719</v>
      </c>
      <c r="H106" s="31">
        <f t="shared" si="15"/>
        <v>114.17943299876738</v>
      </c>
      <c r="I106" s="31">
        <f t="shared" si="16"/>
        <v>1.6267612733604351</v>
      </c>
    </row>
    <row r="107" spans="5:9" x14ac:dyDescent="0.25">
      <c r="E107" s="31">
        <v>19</v>
      </c>
      <c r="F107" s="31">
        <f t="shared" si="17"/>
        <v>112.9090055884988</v>
      </c>
      <c r="G107" s="31">
        <f t="shared" si="14"/>
        <v>111.11298909828446</v>
      </c>
      <c r="H107" s="31">
        <f t="shared" si="15"/>
        <v>114.73983459682975</v>
      </c>
      <c r="I107" s="31">
        <f t="shared" si="16"/>
        <v>1.6058446554740824</v>
      </c>
    </row>
    <row r="108" spans="5:9" x14ac:dyDescent="0.25">
      <c r="E108" s="31">
        <v>19.5</v>
      </c>
      <c r="F108" s="31">
        <f t="shared" si="17"/>
        <v>113.46017292510757</v>
      </c>
      <c r="G108" s="31">
        <f t="shared" si="14"/>
        <v>111.67756351899364</v>
      </c>
      <c r="H108" s="31">
        <f t="shared" si="15"/>
        <v>115.27660651037273</v>
      </c>
      <c r="I108" s="31">
        <f t="shared" si="16"/>
        <v>1.5858016580675303</v>
      </c>
    </row>
    <row r="109" spans="5:9" x14ac:dyDescent="0.25">
      <c r="E109" s="31">
        <v>20</v>
      </c>
      <c r="F109" s="31">
        <f t="shared" si="17"/>
        <v>113.98878932940551</v>
      </c>
      <c r="G109" s="31">
        <f t="shared" si="14"/>
        <v>112.21924916889645</v>
      </c>
      <c r="H109" s="31">
        <f t="shared" si="15"/>
        <v>115.79121242153947</v>
      </c>
      <c r="I109" s="31">
        <f t="shared" si="16"/>
        <v>1.5665786682451264</v>
      </c>
    </row>
    <row r="110" spans="5:9" x14ac:dyDescent="0.25">
      <c r="E110" s="31">
        <v>20.5</v>
      </c>
      <c r="F110" s="31">
        <f t="shared" si="17"/>
        <v>114.49621105809712</v>
      </c>
      <c r="G110" s="31">
        <f t="shared" si="14"/>
        <v>112.73941031550505</v>
      </c>
      <c r="H110" s="31">
        <f t="shared" si="15"/>
        <v>116.28499757242271</v>
      </c>
      <c r="I110" s="31">
        <f t="shared" si="16"/>
        <v>1.5481263720383358</v>
      </c>
    </row>
    <row r="111" spans="5:9" x14ac:dyDescent="0.25">
      <c r="E111" s="31">
        <v>21</v>
      </c>
      <c r="F111" s="31">
        <f t="shared" si="17"/>
        <v>114.98368774812312</v>
      </c>
      <c r="G111" s="31">
        <f t="shared" si="14"/>
        <v>113.23930491701083</v>
      </c>
      <c r="H111" s="31">
        <f t="shared" si="15"/>
        <v>116.7592005076142</v>
      </c>
      <c r="I111" s="31">
        <f t="shared" si="16"/>
        <v>1.5303993319890972</v>
      </c>
    </row>
    <row r="112" spans="5:9" x14ac:dyDescent="0.25">
      <c r="E112" s="31">
        <v>21.5</v>
      </c>
      <c r="F112" s="31">
        <f t="shared" si="17"/>
        <v>115.45237269187774</v>
      </c>
      <c r="G112" s="31">
        <f t="shared" si="14"/>
        <v>113.72009477948482</v>
      </c>
      <c r="H112" s="31">
        <f t="shared" si="15"/>
        <v>117.2149634468813</v>
      </c>
      <c r="I112" s="31">
        <f t="shared" si="16"/>
        <v>1.5133556135815247</v>
      </c>
    </row>
    <row r="113" spans="5:9" x14ac:dyDescent="0.25">
      <c r="E113" s="31">
        <v>22</v>
      </c>
      <c r="F113" s="31">
        <f t="shared" si="17"/>
        <v>115.9033319465981</v>
      </c>
      <c r="G113" s="31">
        <f t="shared" si="14"/>
        <v>114.18285457136429</v>
      </c>
      <c r="H113" s="31">
        <f t="shared" si="15"/>
        <v>117.65334147085747</v>
      </c>
      <c r="I113" s="31">
        <f t="shared" si="16"/>
        <v>1.496956454056527</v>
      </c>
    </row>
    <row r="114" spans="5:9" x14ac:dyDescent="0.25">
      <c r="E114" s="31">
        <v>22.5</v>
      </c>
      <c r="F114" s="31">
        <f t="shared" si="17"/>
        <v>116.33755242938274</v>
      </c>
      <c r="G114" s="31">
        <f t="shared" si="14"/>
        <v>114.62857984245012</v>
      </c>
      <c r="H114" s="31">
        <f t="shared" si="15"/>
        <v>118.07531067525076</v>
      </c>
      <c r="I114" s="31">
        <f t="shared" si="16"/>
        <v>1.4811659681033396</v>
      </c>
    </row>
    <row r="115" spans="5:9" x14ac:dyDescent="0.25">
      <c r="E115" s="31">
        <v>23</v>
      </c>
      <c r="F115" s="31">
        <f t="shared" si="17"/>
        <v>116.7559491272184</v>
      </c>
      <c r="G115" s="31">
        <f t="shared" si="14"/>
        <v>115.05819417335358</v>
      </c>
      <c r="H115" s="31">
        <f t="shared" si="15"/>
        <v>118.48177542621987</v>
      </c>
      <c r="I115" s="31">
        <f t="shared" si="16"/>
        <v>1.4659508857247612</v>
      </c>
    </row>
    <row r="116" spans="5:9" x14ac:dyDescent="0.25">
      <c r="E116" s="31">
        <v>23.5</v>
      </c>
      <c r="F116" s="31">
        <f t="shared" si="17"/>
        <v>117.15937153287285</v>
      </c>
      <c r="G116" s="31">
        <f t="shared" si="14"/>
        <v>115.4725555634453</v>
      </c>
      <c r="H116" s="31">
        <f t="shared" si="15"/>
        <v>118.87357483042285</v>
      </c>
      <c r="I116" s="31">
        <f t="shared" si="16"/>
        <v>1.4512803182461027</v>
      </c>
    </row>
    <row r="117" spans="5:9" x14ac:dyDescent="0.25">
      <c r="E117" s="31">
        <v>24</v>
      </c>
      <c r="F117" s="31">
        <f t="shared" si="17"/>
        <v>117.54860940191978</v>
      </c>
      <c r="G117" s="31">
        <f t="shared" si="14"/>
        <v>115.87246215028257</v>
      </c>
      <c r="H117" s="31">
        <f t="shared" si="15"/>
        <v>119.25148851715338</v>
      </c>
      <c r="I117" s="31">
        <f t="shared" si="16"/>
        <v>1.4371255490046466</v>
      </c>
    </row>
    <row r="118" spans="5:9" x14ac:dyDescent="0.25">
      <c r="E118" s="31">
        <v>24.5</v>
      </c>
      <c r="F118" s="31">
        <f t="shared" si="17"/>
        <v>117.92439791299542</v>
      </c>
      <c r="G118" s="31">
        <f t="shared" si="14"/>
        <v>116.25865734073922</v>
      </c>
      <c r="H118" s="31">
        <f t="shared" si="15"/>
        <v>119.61624181640896</v>
      </c>
      <c r="I118" s="31">
        <f t="shared" si="16"/>
        <v>1.4234598457349199</v>
      </c>
    </row>
    <row r="119" spans="5:9" x14ac:dyDescent="0.25">
      <c r="E119" s="31">
        <v>25</v>
      </c>
      <c r="F119" s="31">
        <f t="shared" si="17"/>
        <v>118.2874223022316</v>
      </c>
      <c r="G119" s="31">
        <f t="shared" si="14"/>
        <v>116.63183442324546</v>
      </c>
      <c r="H119" s="31">
        <f t="shared" si="15"/>
        <v>119.96851040525738</v>
      </c>
      <c r="I119" s="31">
        <f t="shared" si="16"/>
        <v>1.4102582920707341</v>
      </c>
    </row>
    <row r="120" spans="5:9" x14ac:dyDescent="0.25">
      <c r="E120" s="31">
        <v>25.5</v>
      </c>
      <c r="F120" s="31">
        <f t="shared" si="17"/>
        <v>118.63832203333223</v>
      </c>
      <c r="G120" s="31">
        <f t="shared" si="14"/>
        <v>116.99264072134191</v>
      </c>
      <c r="H120" s="31">
        <f t="shared" si="15"/>
        <v>120.30892448512586</v>
      </c>
      <c r="I120" s="31">
        <f t="shared" si="16"/>
        <v>1.3974976359294389</v>
      </c>
    </row>
    <row r="121" spans="5:9" x14ac:dyDescent="0.25">
      <c r="E121" s="31">
        <v>26</v>
      </c>
      <c r="F121" s="31">
        <f t="shared" si="17"/>
        <v>118.97769455668343</v>
      </c>
      <c r="G121" s="31">
        <f t="shared" si="14"/>
        <v>117.34168134089872</v>
      </c>
      <c r="H121" s="31">
        <f t="shared" si="15"/>
        <v>120.63807254434735</v>
      </c>
      <c r="I121" s="31">
        <f t="shared" si="16"/>
        <v>1.3851561528373362</v>
      </c>
    </row>
    <row r="122" spans="5:9" x14ac:dyDescent="0.25">
      <c r="E122" s="31">
        <v>26.5</v>
      </c>
      <c r="F122" s="31">
        <f t="shared" si="17"/>
        <v>119.30609870398501</v>
      </c>
      <c r="G122" s="31">
        <f t="shared" si="14"/>
        <v>117.67952255663224</v>
      </c>
      <c r="H122" s="31">
        <f t="shared" si="15"/>
        <v>120.95650475322306</v>
      </c>
      <c r="I122" s="31">
        <f t="shared" si="16"/>
        <v>1.373213522506326</v>
      </c>
    </row>
    <row r="123" spans="5:9" x14ac:dyDescent="0.25">
      <c r="E123" s="31">
        <v>27</v>
      </c>
      <c r="F123" s="31">
        <f t="shared" si="17"/>
        <v>119.62405775897714</v>
      </c>
      <c r="G123" s="31">
        <f t="shared" si="14"/>
        <v>118.0066948777869</v>
      </c>
      <c r="H123" s="31">
        <f t="shared" si="15"/>
        <v>121.26473603280367</v>
      </c>
      <c r="I123" s="31">
        <f t="shared" si="16"/>
        <v>1.3616507171866306</v>
      </c>
    </row>
    <row r="124" spans="5:9" x14ac:dyDescent="0.25">
      <c r="E124" s="31">
        <v>27.5</v>
      </c>
      <c r="F124" s="31">
        <f t="shared" si="17"/>
        <v>119.93206223975457</v>
      </c>
      <c r="G124" s="31">
        <f t="shared" si="14"/>
        <v>118.32369582789282</v>
      </c>
      <c r="H124" s="31">
        <f t="shared" si="15"/>
        <v>121.56324883339637</v>
      </c>
      <c r="I124" s="31">
        <f t="shared" si="16"/>
        <v>1.3504499005052868</v>
      </c>
    </row>
    <row r="125" spans="5:9" x14ac:dyDescent="0.25">
      <c r="E125" s="31">
        <v>28</v>
      </c>
      <c r="F125" s="31">
        <f t="shared" si="17"/>
        <v>120.23057242378472</v>
      </c>
      <c r="G125" s="31">
        <f t="shared" si="14"/>
        <v>118.63099246923409</v>
      </c>
      <c r="H125" s="31">
        <f t="shared" si="15"/>
        <v>121.85249565433323</v>
      </c>
      <c r="I125" s="31">
        <f t="shared" si="16"/>
        <v>1.3395943356592686</v>
      </c>
    </row>
    <row r="126" spans="5:9" x14ac:dyDescent="0.25">
      <c r="E126" s="31">
        <v>28.5</v>
      </c>
      <c r="F126" s="31">
        <f t="shared" si="17"/>
        <v>120.52002064296772</v>
      </c>
      <c r="G126" s="31">
        <f t="shared" si="14"/>
        <v>118.92902369896883</v>
      </c>
      <c r="H126" s="31">
        <f t="shared" si="15"/>
        <v>122.13290133268124</v>
      </c>
      <c r="I126" s="31">
        <f t="shared" si="16"/>
        <v>1.3290683019691965</v>
      </c>
    </row>
    <row r="127" spans="5:9" x14ac:dyDescent="0.25">
      <c r="E127" s="31">
        <v>29</v>
      </c>
      <c r="F127" s="31">
        <f t="shared" si="17"/>
        <v>120.80081337280583</v>
      </c>
      <c r="G127" s="31">
        <f t="shared" si="14"/>
        <v>119.21820234064043</v>
      </c>
      <c r="H127" s="31">
        <f t="shared" si="15"/>
        <v>122.40486512524083</v>
      </c>
      <c r="I127" s="31">
        <f t="shared" si="16"/>
        <v>1.3188570189186832</v>
      </c>
    </row>
    <row r="128" spans="5:9" x14ac:dyDescent="0.25">
      <c r="E128" s="31">
        <v>29.5</v>
      </c>
      <c r="F128" s="31">
        <f t="shared" si="17"/>
        <v>121.07333313691406</v>
      </c>
      <c r="G128" s="31">
        <f t="shared" si="14"/>
        <v>119.49891705204006</v>
      </c>
      <c r="H128" s="31">
        <f t="shared" si="15"/>
        <v>122.66876260529123</v>
      </c>
      <c r="I128" s="31">
        <f t="shared" si="16"/>
        <v>1.308946576907591</v>
      </c>
    </row>
    <row r="129" spans="5:9" x14ac:dyDescent="0.25">
      <c r="E129" s="31">
        <v>30</v>
      </c>
      <c r="F129" s="31">
        <f t="shared" si="17"/>
        <v>121.33794024563745</v>
      </c>
      <c r="G129" s="31">
        <f t="shared" si="14"/>
        <v>119.77153406796286</v>
      </c>
      <c r="H129" s="31">
        <f t="shared" si="15"/>
        <v>122.9249473930325</v>
      </c>
      <c r="I129" s="31">
        <f t="shared" si="16"/>
        <v>1.2993238740366462</v>
      </c>
    </row>
    <row r="130" spans="5:9" x14ac:dyDescent="0.25">
      <c r="E130" s="31">
        <v>30.5</v>
      </c>
      <c r="F130" s="31">
        <f t="shared" si="17"/>
        <v>121.59497438539253</v>
      </c>
      <c r="G130" s="31">
        <f t="shared" si="14"/>
        <v>120.03639879428995</v>
      </c>
      <c r="H130" s="31">
        <f t="shared" si="15"/>
        <v>123.17375273649036</v>
      </c>
      <c r="I130" s="31">
        <f t="shared" si="16"/>
        <v>1.289976558319502</v>
      </c>
    </row>
    <row r="131" spans="5:9" x14ac:dyDescent="0.25">
      <c r="E131" s="31">
        <v>31</v>
      </c>
      <c r="F131" s="31">
        <f t="shared" si="17"/>
        <v>121.84475607347422</v>
      </c>
      <c r="G131" s="31">
        <f t="shared" si="14"/>
        <v>120.29383726798635</v>
      </c>
      <c r="H131" s="31">
        <f t="shared" si="15"/>
        <v>123.41549295774647</v>
      </c>
      <c r="I131" s="31">
        <f t="shared" si="16"/>
        <v>1.2808929747862843</v>
      </c>
    </row>
    <row r="132" spans="5:9" x14ac:dyDescent="0.25">
      <c r="E132" s="31">
        <v>31.5</v>
      </c>
      <c r="F132" s="31">
        <f t="shared" si="17"/>
        <v>122.08758799143041</v>
      </c>
      <c r="G132" s="31">
        <f t="shared" si="14"/>
        <v>120.54415749599073</v>
      </c>
      <c r="H132" s="31">
        <f t="shared" si="15"/>
        <v>123.65046477769064</v>
      </c>
      <c r="I132" s="31">
        <f t="shared" si="16"/>
        <v>1.2720621170021162</v>
      </c>
    </row>
    <row r="133" spans="5:9" x14ac:dyDescent="0.25">
      <c r="E133" s="31">
        <v>32</v>
      </c>
      <c r="F133" s="31">
        <f t="shared" ref="F133:F164" si="18">$B$71*E133/($B$72+E133)</f>
        <v>122.32375620866607</v>
      </c>
      <c r="G133" s="31">
        <f t="shared" si="14"/>
        <v>120.78765068455792</v>
      </c>
      <c r="H133" s="31">
        <f t="shared" si="15"/>
        <v>123.87894853103599</v>
      </c>
      <c r="I133" s="31">
        <f t="shared" si="16"/>
        <v>1.263473582576794</v>
      </c>
    </row>
    <row r="134" spans="5:9" x14ac:dyDescent="0.25">
      <c r="E134" s="31">
        <v>32.5</v>
      </c>
      <c r="F134" s="31">
        <f t="shared" si="18"/>
        <v>122.55353130667821</v>
      </c>
      <c r="G134" s="31">
        <f t="shared" ref="G134:G197" si="19">E134*$C$71/($D$72+E134)</f>
        <v>121.02459236936987</v>
      </c>
      <c r="H134" s="31">
        <f t="shared" ref="H134:H197" si="20">E134*$D$71/($C$72+E134)</f>
        <v>124.10120928205687</v>
      </c>
      <c r="I134" s="31">
        <f t="shared" si="16"/>
        <v>1.2551175322873622</v>
      </c>
    </row>
    <row r="135" spans="5:9" x14ac:dyDescent="0.25">
      <c r="E135" s="31">
        <v>33</v>
      </c>
      <c r="F135" s="31">
        <f t="shared" si="18"/>
        <v>122.77716941321012</v>
      </c>
      <c r="G135" s="31">
        <f t="shared" si="19"/>
        <v>121.25524345563639</v>
      </c>
      <c r="H135" s="31">
        <f t="shared" si="20"/>
        <v>124.31749785038691</v>
      </c>
      <c r="I135" s="31">
        <f t="shared" ref="I135:I170" si="21">((H135-G135)*0.5)/((H135+G135)*0.5)*100</f>
        <v>1.246984652475928</v>
      </c>
    </row>
    <row r="136" spans="5:9" x14ac:dyDescent="0.25">
      <c r="E136" s="31">
        <v>33.5</v>
      </c>
      <c r="F136" s="31">
        <f t="shared" si="18"/>
        <v>122.99491315463483</v>
      </c>
      <c r="G136" s="31">
        <f t="shared" si="19"/>
        <v>121.47985117643979</v>
      </c>
      <c r="H136" s="31">
        <f t="shared" si="20"/>
        <v>124.52805175522325</v>
      </c>
      <c r="I136" s="31">
        <f t="shared" si="21"/>
        <v>1.2390661204206075</v>
      </c>
    </row>
    <row r="137" spans="5:9" x14ac:dyDescent="0.25">
      <c r="E137" s="31">
        <v>34</v>
      </c>
      <c r="F137" s="31">
        <f t="shared" si="18"/>
        <v>123.20699253401317</v>
      </c>
      <c r="G137" s="31">
        <f t="shared" si="19"/>
        <v>121.69864997672376</v>
      </c>
      <c r="H137" s="31">
        <f t="shared" si="20"/>
        <v>124.73309608540923</v>
      </c>
      <c r="I137" s="31">
        <f t="shared" si="21"/>
        <v>1.2313535724088063</v>
      </c>
    </row>
    <row r="138" spans="5:9" x14ac:dyDescent="0.25">
      <c r="E138" s="31">
        <v>34.5</v>
      </c>
      <c r="F138" s="31">
        <f t="shared" si="18"/>
        <v>123.41362574150638</v>
      </c>
      <c r="G138" s="31">
        <f t="shared" si="19"/>
        <v>121.91186232957158</v>
      </c>
      <c r="H138" s="31">
        <f t="shared" si="20"/>
        <v>124.93284430209731</v>
      </c>
      <c r="I138" s="31">
        <f t="shared" si="21"/>
        <v>1.2238390742700884</v>
      </c>
    </row>
    <row r="139" spans="5:9" x14ac:dyDescent="0.25">
      <c r="E139" s="31">
        <v>35</v>
      </c>
      <c r="F139" s="31">
        <f t="shared" si="18"/>
        <v>123.61501990314646</v>
      </c>
      <c r="G139" s="31">
        <f t="shared" si="19"/>
        <v>122.11969949074775</v>
      </c>
      <c r="H139" s="31">
        <f t="shared" si="20"/>
        <v>125.12749898000816</v>
      </c>
      <c r="I139" s="31">
        <f t="shared" si="21"/>
        <v>1.216515094150264</v>
      </c>
    </row>
    <row r="140" spans="5:9" x14ac:dyDescent="0.25">
      <c r="E140" s="31">
        <v>35.5</v>
      </c>
      <c r="F140" s="31">
        <f t="shared" si="18"/>
        <v>123.81137177336572</v>
      </c>
      <c r="G140" s="31">
        <f t="shared" si="19"/>
        <v>122.32236219688293</v>
      </c>
      <c r="H140" s="31">
        <f t="shared" si="20"/>
        <v>125.31725249269815</v>
      </c>
      <c r="I140" s="31">
        <f t="shared" si="21"/>
        <v>1.2093744773304291</v>
      </c>
    </row>
    <row r="141" spans="5:9" x14ac:dyDescent="0.25">
      <c r="E141" s="31">
        <v>36</v>
      </c>
      <c r="F141" s="31">
        <f t="shared" si="18"/>
        <v>124.00286837615292</v>
      </c>
      <c r="G141" s="31">
        <f t="shared" si="19"/>
        <v>122.52004131215269</v>
      </c>
      <c r="H141" s="31">
        <f t="shared" si="20"/>
        <v>125.50228764670777</v>
      </c>
      <c r="I141" s="31">
        <f t="shared" si="21"/>
        <v>1.2024104229138788</v>
      </c>
    </row>
    <row r="142" spans="5:9" x14ac:dyDescent="0.25">
      <c r="E142" s="31">
        <v>36.5</v>
      </c>
      <c r="F142" s="31">
        <f t="shared" si="18"/>
        <v>124.18968759922817</v>
      </c>
      <c r="G142" s="31">
        <f t="shared" si="19"/>
        <v>122.71291842782881</v>
      </c>
      <c r="H142" s="31">
        <f t="shared" si="20"/>
        <v>125.68277826898515</v>
      </c>
      <c r="I142" s="31">
        <f t="shared" si="21"/>
        <v>1.1956164622212748</v>
      </c>
    </row>
    <row r="143" spans="5:9" x14ac:dyDescent="0.25">
      <c r="E143" s="31">
        <v>37</v>
      </c>
      <c r="F143" s="31">
        <f t="shared" si="18"/>
        <v>124.37199874520402</v>
      </c>
      <c r="G143" s="31">
        <f t="shared" si="19"/>
        <v>122.90116641866271</v>
      </c>
      <c r="H143" s="31">
        <f t="shared" si="20"/>
        <v>125.85888975155278</v>
      </c>
      <c r="I143" s="31">
        <f t="shared" si="21"/>
        <v>1.1889864387497284</v>
      </c>
    </row>
    <row r="144" spans="5:9" x14ac:dyDescent="0.25">
      <c r="E144" s="31">
        <v>37.5</v>
      </c>
      <c r="F144" s="31">
        <f t="shared" si="18"/>
        <v>124.54996304332276</v>
      </c>
      <c r="G144" s="31">
        <f t="shared" si="19"/>
        <v>123.08494995968317</v>
      </c>
      <c r="H144" s="31">
        <f t="shared" si="20"/>
        <v>126.03077955700451</v>
      </c>
      <c r="I144" s="31">
        <f t="shared" si="21"/>
        <v>1.1825144895653812</v>
      </c>
    </row>
    <row r="145" spans="5:9" x14ac:dyDescent="0.25">
      <c r="E145" s="31">
        <v>38</v>
      </c>
      <c r="F145" s="31">
        <f t="shared" si="18"/>
        <v>124.72373412502063</v>
      </c>
      <c r="G145" s="31">
        <f t="shared" si="19"/>
        <v>123.26442600665636</v>
      </c>
      <c r="H145" s="31">
        <f t="shared" si="20"/>
        <v>126.19859768808033</v>
      </c>
      <c r="I145" s="31">
        <f t="shared" si="21"/>
        <v>1.1761950280112268</v>
      </c>
    </row>
    <row r="146" spans="5:9" x14ac:dyDescent="0.25">
      <c r="E146" s="31">
        <v>38.5</v>
      </c>
      <c r="F146" s="31">
        <f t="shared" si="18"/>
        <v>124.89345846626766</v>
      </c>
      <c r="G146" s="31">
        <f t="shared" si="19"/>
        <v>123.43974424315435</v>
      </c>
      <c r="H146" s="31">
        <f t="shared" si="20"/>
        <v>126.36248712426256</v>
      </c>
      <c r="I146" s="31">
        <f t="shared" si="21"/>
        <v>1.1700227276230151</v>
      </c>
    </row>
    <row r="147" spans="5:9" x14ac:dyDescent="0.25">
      <c r="E147" s="31">
        <v>39</v>
      </c>
      <c r="F147" s="31">
        <f t="shared" si="18"/>
        <v>125.05927579936007</v>
      </c>
      <c r="G147" s="31">
        <f t="shared" si="19"/>
        <v>123.61104749690837</v>
      </c>
      <c r="H147" s="31">
        <f t="shared" si="20"/>
        <v>126.52258422806366</v>
      </c>
      <c r="I147" s="31">
        <f t="shared" si="21"/>
        <v>1.1639925071557748</v>
      </c>
    </row>
    <row r="148" spans="5:9" x14ac:dyDescent="0.25">
      <c r="E148" s="31">
        <v>39.5</v>
      </c>
      <c r="F148" s="31">
        <f t="shared" si="18"/>
        <v>125.22131949659772</v>
      </c>
      <c r="G148" s="31">
        <f t="shared" si="19"/>
        <v>123.77847212788119</v>
      </c>
      <c r="H148" s="31">
        <f t="shared" si="20"/>
        <v>126.67901912343305</v>
      </c>
      <c r="I148" s="31">
        <f t="shared" si="21"/>
        <v>1.1580995166327026</v>
      </c>
    </row>
    <row r="149" spans="5:9" x14ac:dyDescent="0.25">
      <c r="E149" s="31">
        <v>40</v>
      </c>
      <c r="F149" s="31">
        <f t="shared" si="18"/>
        <v>125.37971692806192</v>
      </c>
      <c r="G149" s="31">
        <f t="shared" si="19"/>
        <v>123.9421483902745</v>
      </c>
      <c r="H149" s="31">
        <f t="shared" si="20"/>
        <v>126.83191604848923</v>
      </c>
      <c r="I149" s="31">
        <f t="shared" si="21"/>
        <v>1.1523391243357171</v>
      </c>
    </row>
    <row r="150" spans="5:9" x14ac:dyDescent="0.25">
      <c r="E150" s="31">
        <v>40.5</v>
      </c>
      <c r="F150" s="31">
        <f t="shared" si="18"/>
        <v>125.53458979550967</v>
      </c>
      <c r="G150" s="31">
        <f t="shared" si="19"/>
        <v>124.10220077049108</v>
      </c>
      <c r="H150" s="31">
        <f t="shared" si="20"/>
        <v>126.98139368458716</v>
      </c>
      <c r="I150" s="31">
        <f t="shared" si="21"/>
        <v>1.1467069046644547</v>
      </c>
    </row>
    <row r="151" spans="5:9" x14ac:dyDescent="0.25">
      <c r="E151" s="31">
        <v>41</v>
      </c>
      <c r="F151" s="31">
        <f t="shared" si="18"/>
        <v>125.68605444422438</v>
      </c>
      <c r="G151" s="31">
        <f t="shared" si="19"/>
        <v>124.25874830289496</v>
      </c>
      <c r="H151" s="31">
        <f t="shared" si="20"/>
        <v>127.12756546355271</v>
      </c>
      <c r="I151" s="31">
        <f t="shared" si="21"/>
        <v>1.141198626796784</v>
      </c>
    </row>
    <row r="152" spans="5:9" x14ac:dyDescent="0.25">
      <c r="E152" s="31">
        <v>41.5</v>
      </c>
      <c r="F152" s="31">
        <f t="shared" si="18"/>
        <v>125.83422215450253</v>
      </c>
      <c r="G152" s="31">
        <f t="shared" si="19"/>
        <v>124.41190486505222</v>
      </c>
      <c r="H152" s="31">
        <f t="shared" si="20"/>
        <v>127.27053985475543</v>
      </c>
      <c r="I152" s="31">
        <f t="shared" si="21"/>
        <v>1.1358102440897928</v>
      </c>
    </row>
    <row r="153" spans="5:9" x14ac:dyDescent="0.25">
      <c r="E153" s="31">
        <v>42</v>
      </c>
      <c r="F153" s="31">
        <f t="shared" si="18"/>
        <v>125.97919941431063</v>
      </c>
      <c r="G153" s="31">
        <f t="shared" si="19"/>
        <v>124.56177945399222</v>
      </c>
      <c r="H153" s="31">
        <f t="shared" si="20"/>
        <v>127.41042063354681</v>
      </c>
      <c r="I153" s="31">
        <f t="shared" si="21"/>
        <v>1.1305378841653677</v>
      </c>
    </row>
    <row r="154" spans="5:9" x14ac:dyDescent="0.25">
      <c r="E154" s="31">
        <v>42.5</v>
      </c>
      <c r="F154" s="31">
        <f t="shared" si="18"/>
        <v>126.12108817451696</v>
      </c>
      <c r="G154" s="31">
        <f t="shared" si="19"/>
        <v>124.70847644489676</v>
      </c>
      <c r="H154" s="31">
        <f t="shared" si="20"/>
        <v>127.54730713245995</v>
      </c>
      <c r="I154" s="31">
        <f t="shared" si="21"/>
        <v>1.1253778396294463</v>
      </c>
    </row>
    <row r="155" spans="5:9" x14ac:dyDescent="0.25">
      <c r="E155" s="31">
        <v>43</v>
      </c>
      <c r="F155" s="31">
        <f t="shared" si="18"/>
        <v>126.25998608798297</v>
      </c>
      <c r="G155" s="31">
        <f t="shared" si="19"/>
        <v>124.85209583350816</v>
      </c>
      <c r="H155" s="31">
        <f t="shared" si="20"/>
        <v>127.68129447644864</v>
      </c>
      <c r="I155" s="31">
        <f t="shared" si="21"/>
        <v>1.12032655937813</v>
      </c>
    </row>
    <row r="156" spans="5:9" x14ac:dyDescent="0.25">
      <c r="E156" s="31">
        <v>43.5</v>
      </c>
      <c r="F156" s="31">
        <f t="shared" si="18"/>
        <v>126.39598673369349</v>
      </c>
      <c r="G156" s="31">
        <f t="shared" si="19"/>
        <v>124.99273346343897</v>
      </c>
      <c r="H156" s="31">
        <f t="shared" si="20"/>
        <v>127.8124738033364</v>
      </c>
      <c r="I156" s="31">
        <f t="shared" si="21"/>
        <v>1.115380640447756</v>
      </c>
    </row>
    <row r="157" spans="5:9" x14ac:dyDescent="0.25">
      <c r="E157" s="31">
        <v>44</v>
      </c>
      <c r="F157" s="31">
        <f t="shared" si="18"/>
        <v>126.52917982700606</v>
      </c>
      <c r="G157" s="31">
        <f t="shared" si="19"/>
        <v>125.13048123946905</v>
      </c>
      <c r="H157" s="31">
        <f t="shared" si="20"/>
        <v>127.94093247054917</v>
      </c>
      <c r="I157" s="31">
        <f t="shared" si="21"/>
        <v>1.1105368203697938</v>
      </c>
    </row>
    <row r="158" spans="5:9" x14ac:dyDescent="0.25">
      <c r="E158" s="31">
        <v>44.5</v>
      </c>
      <c r="F158" s="31">
        <f t="shared" si="18"/>
        <v>126.65965141701233</v>
      </c>
      <c r="G158" s="31">
        <f t="shared" si="19"/>
        <v>125.26542732782819</v>
      </c>
      <c r="H158" s="31">
        <f t="shared" si="20"/>
        <v>128.06675424911731</v>
      </c>
      <c r="I158" s="31">
        <f t="shared" si="21"/>
        <v>1.1057919699942504</v>
      </c>
    </row>
    <row r="159" spans="5:9" x14ac:dyDescent="0.25">
      <c r="E159" s="31">
        <v>45</v>
      </c>
      <c r="F159" s="31">
        <f t="shared" si="18"/>
        <v>126.78748407192413</v>
      </c>
      <c r="G159" s="31">
        <f t="shared" si="19"/>
        <v>125.39765634438047</v>
      </c>
      <c r="H159" s="31">
        <f t="shared" si="20"/>
        <v>128.19001950585172</v>
      </c>
      <c r="I159" s="31">
        <f t="shared" si="21"/>
        <v>1.101143086748591</v>
      </c>
    </row>
    <row r="160" spans="5:9" x14ac:dyDescent="0.25">
      <c r="E160" s="31">
        <v>45.5</v>
      </c>
      <c r="F160" s="31">
        <f t="shared" si="18"/>
        <v>126.91275705332292</v>
      </c>
      <c r="G160" s="31">
        <f t="shared" si="19"/>
        <v>125.52724953155524</v>
      </c>
      <c r="H160" s="31">
        <f t="shared" si="20"/>
        <v>128.31080537452729</v>
      </c>
      <c r="I160" s="31">
        <f t="shared" si="21"/>
        <v>1.0965872883015655</v>
      </c>
    </row>
    <row r="161" spans="5:9" x14ac:dyDescent="0.25">
      <c r="E161" s="31">
        <v>46</v>
      </c>
      <c r="F161" s="31">
        <f t="shared" si="18"/>
        <v>127.03554648004599</v>
      </c>
      <c r="G161" s="31">
        <f t="shared" si="19"/>
        <v>125.65428492480166</v>
      </c>
      <c r="H161" s="31">
        <f t="shared" si="20"/>
        <v>128.42918591683926</v>
      </c>
      <c r="I161" s="31">
        <f t="shared" si="21"/>
        <v>1.0921218066038918</v>
      </c>
    </row>
    <row r="162" spans="5:9" x14ac:dyDescent="0.25">
      <c r="E162" s="31">
        <v>46.5</v>
      </c>
      <c r="F162" s="31">
        <f t="shared" si="18"/>
        <v>127.15592548242084</v>
      </c>
      <c r="G162" s="31">
        <f t="shared" si="19"/>
        <v>125.77883750928352</v>
      </c>
      <c r="H162" s="31">
        <f t="shared" si="20"/>
        <v>128.54523227383862</v>
      </c>
      <c r="I162" s="31">
        <f t="shared" si="21"/>
        <v>1.087743982279844</v>
      </c>
    </row>
    <row r="163" spans="5:9" x14ac:dyDescent="0.25">
      <c r="E163" s="31">
        <v>47</v>
      </c>
      <c r="F163" s="31">
        <f t="shared" si="18"/>
        <v>127.27396434750491</v>
      </c>
      <c r="G163" s="31">
        <f t="shared" si="19"/>
        <v>125.90097936747573</v>
      </c>
      <c r="H163" s="31">
        <f t="shared" si="20"/>
        <v>128.65901280849732</v>
      </c>
      <c r="I163" s="31">
        <f t="shared" si="21"/>
        <v>1.0834512593459751</v>
      </c>
    </row>
    <row r="164" spans="5:9" x14ac:dyDescent="0.25">
      <c r="E164" s="31">
        <v>47.5</v>
      </c>
      <c r="F164" s="31">
        <f t="shared" si="18"/>
        <v>127.38973065593656</v>
      </c>
      <c r="G164" s="31">
        <f t="shared" si="19"/>
        <v>126.02077981827244</v>
      </c>
      <c r="H164" s="31">
        <f t="shared" si="20"/>
        <v>128.77059324000308</v>
      </c>
      <c r="I164" s="31">
        <f t="shared" si="21"/>
        <v>1.0792411802348201</v>
      </c>
    </row>
    <row r="165" spans="5:9" x14ac:dyDescent="0.25">
      <c r="E165" s="31">
        <v>48</v>
      </c>
      <c r="F165" s="31">
        <f t="shared" ref="F165:F196" si="22">$B$71*E165/($B$72+E165)</f>
        <v>127.50328941095708</v>
      </c>
      <c r="G165" s="31">
        <f t="shared" si="19"/>
        <v>126.13830554817152</v>
      </c>
      <c r="H165" s="31">
        <f t="shared" si="20"/>
        <v>128.88003677033859</v>
      </c>
      <c r="I165" s="31">
        <f t="shared" si="21"/>
        <v>1.0751113811032216</v>
      </c>
    </row>
    <row r="166" spans="5:9" x14ac:dyDescent="0.25">
      <c r="E166" s="31">
        <v>48.5</v>
      </c>
      <c r="F166" s="31">
        <f t="shared" si="22"/>
        <v>127.61470316012164</v>
      </c>
      <c r="G166" s="31">
        <f t="shared" si="19"/>
        <v>126.25362073505626</v>
      </c>
      <c r="H166" s="31">
        <f t="shared" si="20"/>
        <v>128.98740420365732</v>
      </c>
      <c r="I166" s="31">
        <f t="shared" si="21"/>
        <v>1.0710595874066384</v>
      </c>
    </row>
    <row r="167" spans="5:9" x14ac:dyDescent="0.25">
      <c r="E167" s="31">
        <v>49</v>
      </c>
      <c r="F167" s="31">
        <f t="shared" si="22"/>
        <v>127.72403211017759</v>
      </c>
      <c r="G167" s="31">
        <f t="shared" si="19"/>
        <v>126.36678716505797</v>
      </c>
      <c r="H167" s="31">
        <f t="shared" si="20"/>
        <v>129.09275405892964</v>
      </c>
      <c r="I167" s="31">
        <f t="shared" si="21"/>
        <v>1.0670836097217977</v>
      </c>
    </row>
    <row r="168" spans="5:9" x14ac:dyDescent="0.25">
      <c r="E168" s="31">
        <v>49.5</v>
      </c>
      <c r="F168" s="31">
        <f t="shared" si="22"/>
        <v>127.83133423555365</v>
      </c>
      <c r="G168" s="31">
        <f t="shared" si="19"/>
        <v>126.47786434294576</v>
      </c>
      <c r="H168" s="31">
        <f t="shared" si="20"/>
        <v>129.19614267629757</v>
      </c>
      <c r="I168" s="31">
        <f t="shared" si="21"/>
        <v>1.063181339801669</v>
      </c>
    </row>
    <row r="169" spans="5:9" x14ac:dyDescent="0.25">
      <c r="E169" s="31">
        <v>50</v>
      </c>
      <c r="F169" s="31">
        <f t="shared" si="22"/>
        <v>127.93666538087105</v>
      </c>
      <c r="G169" s="31">
        <f t="shared" si="19"/>
        <v>126.5869095964585</v>
      </c>
      <c r="H169" s="31">
        <f t="shared" si="20"/>
        <v>129.2976243175446</v>
      </c>
      <c r="I169" s="31">
        <f t="shared" si="21"/>
        <v>1.0593507468478398</v>
      </c>
    </row>
    <row r="170" spans="5:9" x14ac:dyDescent="0.25">
      <c r="E170" s="31">
        <v>55</v>
      </c>
      <c r="F170" s="31">
        <f t="shared" si="22"/>
        <v>128.89251526723979</v>
      </c>
      <c r="G170" s="31">
        <f t="shared" si="19"/>
        <v>127.57684443401602</v>
      </c>
      <c r="H170" s="31">
        <f t="shared" si="20"/>
        <v>130.21818427452038</v>
      </c>
      <c r="I170" s="31">
        <f t="shared" si="21"/>
        <v>1.0245891294865357</v>
      </c>
    </row>
    <row r="171" spans="5:9" x14ac:dyDescent="0.25">
      <c r="E171" s="31">
        <v>60</v>
      </c>
      <c r="F171" s="31">
        <f t="shared" si="22"/>
        <v>129.70003569156282</v>
      </c>
      <c r="G171" s="31">
        <f t="shared" si="19"/>
        <v>128.41369498654626</v>
      </c>
      <c r="H171" s="31">
        <f t="shared" si="20"/>
        <v>130.99539055687057</v>
      </c>
      <c r="I171" s="31">
        <f t="shared" ref="I171:I189" si="23">((H171-G171)*0.5)/((H171+G171)*0.5)*100</f>
        <v>0.99522172283060606</v>
      </c>
    </row>
    <row r="172" spans="5:9" x14ac:dyDescent="0.25">
      <c r="E172" s="31">
        <v>65</v>
      </c>
      <c r="F172" s="31">
        <f t="shared" si="22"/>
        <v>130.39126740686336</v>
      </c>
      <c r="G172" s="31">
        <f t="shared" si="19"/>
        <v>129.13042230069189</v>
      </c>
      <c r="H172" s="31">
        <f t="shared" si="20"/>
        <v>131.66030975496997</v>
      </c>
      <c r="I172" s="31">
        <f t="shared" si="23"/>
        <v>0.97008334396565743</v>
      </c>
    </row>
    <row r="173" spans="5:9" x14ac:dyDescent="0.25">
      <c r="E173" s="31">
        <v>70</v>
      </c>
      <c r="F173" s="31">
        <f t="shared" si="22"/>
        <v>130.98964280436854</v>
      </c>
      <c r="G173" s="31">
        <f t="shared" si="19"/>
        <v>129.75115849248655</v>
      </c>
      <c r="H173" s="31">
        <f t="shared" si="20"/>
        <v>132.23563652042688</v>
      </c>
      <c r="I173" s="31">
        <f t="shared" si="23"/>
        <v>0.94832185256431178</v>
      </c>
    </row>
    <row r="174" spans="5:9" x14ac:dyDescent="0.25">
      <c r="E174" s="31">
        <v>75</v>
      </c>
      <c r="F174" s="31">
        <f t="shared" si="22"/>
        <v>131.51269495600508</v>
      </c>
      <c r="G174" s="31">
        <f t="shared" si="19"/>
        <v>130.29397735545905</v>
      </c>
      <c r="H174" s="31">
        <f t="shared" si="20"/>
        <v>132.73833568975965</v>
      </c>
      <c r="I174" s="31">
        <f t="shared" si="23"/>
        <v>0.92929963851262087</v>
      </c>
    </row>
    <row r="175" spans="5:9" x14ac:dyDescent="0.25">
      <c r="E175" s="31">
        <v>80</v>
      </c>
      <c r="F175" s="31">
        <f t="shared" si="22"/>
        <v>131.97380419464477</v>
      </c>
      <c r="G175" s="31">
        <f t="shared" si="19"/>
        <v>130.7726832494744</v>
      </c>
      <c r="H175" s="31">
        <f t="shared" si="20"/>
        <v>133.18134321269119</v>
      </c>
      <c r="I175" s="31">
        <f t="shared" si="23"/>
        <v>0.91253010817853242</v>
      </c>
    </row>
    <row r="176" spans="5:9" x14ac:dyDescent="0.25">
      <c r="E176" s="31">
        <v>85</v>
      </c>
      <c r="F176" s="31">
        <f t="shared" si="22"/>
        <v>132.38335886226676</v>
      </c>
      <c r="G176" s="31">
        <f t="shared" si="19"/>
        <v>131.1980014721299</v>
      </c>
      <c r="H176" s="31">
        <f t="shared" si="20"/>
        <v>133.57469512195121</v>
      </c>
      <c r="I176" s="31">
        <f t="shared" si="23"/>
        <v>0.89763547389668263</v>
      </c>
    </row>
    <row r="177" spans="5:9" x14ac:dyDescent="0.25">
      <c r="E177" s="31">
        <v>90</v>
      </c>
      <c r="F177" s="31">
        <f t="shared" si="22"/>
        <v>132.74954733643227</v>
      </c>
      <c r="G177" s="31">
        <f t="shared" si="19"/>
        <v>131.57839139712252</v>
      </c>
      <c r="H177" s="31">
        <f t="shared" si="20"/>
        <v>133.92629701961448</v>
      </c>
      <c r="I177" s="31">
        <f t="shared" si="23"/>
        <v>0.88431795178196049</v>
      </c>
    </row>
    <row r="178" spans="5:9" x14ac:dyDescent="0.25">
      <c r="E178" s="31">
        <v>95</v>
      </c>
      <c r="F178" s="31">
        <f t="shared" si="22"/>
        <v>133.07891111312236</v>
      </c>
      <c r="G178" s="31">
        <f t="shared" si="19"/>
        <v>131.92061485361106</v>
      </c>
      <c r="H178" s="31">
        <f t="shared" si="20"/>
        <v>134.24246089340429</v>
      </c>
      <c r="I178" s="31">
        <f t="shared" si="23"/>
        <v>0.87233964864462055</v>
      </c>
    </row>
    <row r="179" spans="5:9" x14ac:dyDescent="0.25">
      <c r="E179" s="31">
        <v>100</v>
      </c>
      <c r="F179" s="31">
        <f t="shared" si="22"/>
        <v>133.37673902011664</v>
      </c>
      <c r="G179" s="31">
        <f t="shared" si="19"/>
        <v>132.23014159325857</v>
      </c>
      <c r="H179" s="31">
        <f t="shared" si="20"/>
        <v>134.5282874030859</v>
      </c>
      <c r="I179" s="31">
        <f t="shared" si="23"/>
        <v>0.86150822617823442</v>
      </c>
    </row>
    <row r="180" spans="5:9" x14ac:dyDescent="0.25">
      <c r="E180" s="31">
        <v>105</v>
      </c>
      <c r="F180" s="31">
        <f t="shared" si="22"/>
        <v>133.64735336848167</v>
      </c>
      <c r="G180" s="31">
        <f t="shared" si="19"/>
        <v>132.51144383856436</v>
      </c>
      <c r="H180" s="31">
        <f t="shared" si="20"/>
        <v>134.78794315851155</v>
      </c>
      <c r="I180" s="31">
        <f t="shared" si="23"/>
        <v>0.85166649483266332</v>
      </c>
    </row>
    <row r="181" spans="5:9" x14ac:dyDescent="0.25">
      <c r="E181" s="31">
        <v>110</v>
      </c>
      <c r="F181" s="31">
        <f t="shared" si="22"/>
        <v>133.89432109121734</v>
      </c>
      <c r="G181" s="31">
        <f t="shared" si="19"/>
        <v>132.76821376868472</v>
      </c>
      <c r="H181" s="31">
        <f t="shared" si="20"/>
        <v>135.02486516775232</v>
      </c>
      <c r="I181" s="31">
        <f t="shared" si="23"/>
        <v>0.84268473555406653</v>
      </c>
    </row>
    <row r="182" spans="5:9" x14ac:dyDescent="0.25">
      <c r="E182" s="31">
        <v>115</v>
      </c>
      <c r="F182" s="31">
        <f t="shared" si="22"/>
        <v>134.12061185020221</v>
      </c>
      <c r="G182" s="31">
        <f t="shared" si="19"/>
        <v>133.00352648204168</v>
      </c>
      <c r="H182" s="31">
        <f t="shared" si="20"/>
        <v>135.24191383706884</v>
      </c>
      <c r="I182" s="31">
        <f t="shared" si="23"/>
        <v>0.83445495005034331</v>
      </c>
    </row>
    <row r="183" spans="5:9" x14ac:dyDescent="0.25">
      <c r="E183" s="31">
        <v>120</v>
      </c>
      <c r="F183" s="31">
        <f t="shared" si="22"/>
        <v>134.32871802701681</v>
      </c>
      <c r="G183" s="31">
        <f t="shared" si="19"/>
        <v>133.21996374312161</v>
      </c>
      <c r="H183" s="31">
        <f t="shared" si="20"/>
        <v>135.44148901912797</v>
      </c>
      <c r="I183" s="31">
        <f t="shared" si="23"/>
        <v>0.82688649717541973</v>
      </c>
    </row>
    <row r="184" spans="5:9" x14ac:dyDescent="0.25">
      <c r="E184" s="31">
        <v>125</v>
      </c>
      <c r="F184" s="31">
        <f t="shared" si="22"/>
        <v>134.52074690399488</v>
      </c>
      <c r="G184" s="31">
        <f t="shared" si="19"/>
        <v>133.41970909876144</v>
      </c>
      <c r="H184" s="31">
        <f t="shared" si="20"/>
        <v>135.62561911837543</v>
      </c>
      <c r="I184" s="31">
        <f t="shared" si="23"/>
        <v>0.81990274063917945</v>
      </c>
    </row>
    <row r="185" spans="5:9" x14ac:dyDescent="0.25">
      <c r="E185" s="31">
        <v>130</v>
      </c>
      <c r="F185" s="31">
        <f t="shared" si="22"/>
        <v>134.69849227542193</v>
      </c>
      <c r="G185" s="31">
        <f t="shared" si="19"/>
        <v>133.60462180505846</v>
      </c>
      <c r="H185" s="31">
        <f t="shared" si="20"/>
        <v>135.79603027954937</v>
      </c>
      <c r="I185" s="31">
        <f t="shared" si="23"/>
        <v>0.81343844476021565</v>
      </c>
    </row>
    <row r="186" spans="5:9" x14ac:dyDescent="0.25">
      <c r="E186" s="31">
        <v>135</v>
      </c>
      <c r="F186" s="31">
        <f t="shared" si="22"/>
        <v>134.86349065196032</v>
      </c>
      <c r="G186" s="31">
        <f t="shared" si="19"/>
        <v>133.77629487491586</v>
      </c>
      <c r="H186" s="31">
        <f t="shared" si="20"/>
        <v>135.95420066659003</v>
      </c>
      <c r="I186" s="31">
        <f t="shared" si="23"/>
        <v>0.80743773050275269</v>
      </c>
    </row>
    <row r="187" spans="5:9" x14ac:dyDescent="0.25">
      <c r="E187" s="31">
        <v>140</v>
      </c>
      <c r="F187" s="31">
        <f t="shared" si="22"/>
        <v>135.01706579156888</v>
      </c>
      <c r="G187" s="31">
        <f t="shared" si="19"/>
        <v>133.93610108802346</v>
      </c>
      <c r="H187" s="31">
        <f t="shared" si="20"/>
        <v>136.10140345037999</v>
      </c>
      <c r="I187" s="31">
        <f t="shared" si="23"/>
        <v>0.8018524560348943</v>
      </c>
    </row>
    <row r="188" spans="5:9" x14ac:dyDescent="0.25">
      <c r="E188" s="31">
        <v>145</v>
      </c>
      <c r="F188" s="31">
        <f t="shared" si="22"/>
        <v>135.16036429092418</v>
      </c>
      <c r="G188" s="31">
        <f t="shared" si="19"/>
        <v>134.08522977830637</v>
      </c>
      <c r="H188" s="31">
        <f t="shared" si="20"/>
        <v>136.23874115376367</v>
      </c>
      <c r="I188" s="31">
        <f t="shared" si="23"/>
        <v>0.79664092238363005</v>
      </c>
    </row>
    <row r="189" spans="5:9" x14ac:dyDescent="0.25">
      <c r="E189" s="31">
        <v>150</v>
      </c>
      <c r="F189" s="31">
        <f t="shared" si="22"/>
        <v>135.29438426324614</v>
      </c>
      <c r="G189" s="31">
        <f t="shared" si="19"/>
        <v>134.22471648584693</v>
      </c>
      <c r="H189" s="31">
        <f t="shared" si="20"/>
        <v>136.3671733153499</v>
      </c>
      <c r="I189" s="31">
        <f t="shared" si="23"/>
        <v>0.79176683051256025</v>
      </c>
    </row>
    <row r="190" spans="5:9" x14ac:dyDescent="0.25">
      <c r="E190" s="31">
        <v>155</v>
      </c>
      <c r="F190" s="31">
        <f t="shared" si="22"/>
        <v>135.41999862017926</v>
      </c>
      <c r="G190" s="31">
        <f t="shared" si="19"/>
        <v>134.35546703744066</v>
      </c>
      <c r="H190" s="31">
        <f t="shared" si="20"/>
        <v>136.48753894080997</v>
      </c>
      <c r="I190" s="31">
        <f t="shared" ref="I190:I199" si="24">((H190-G190)*0.5)/((H190+G190)*0.5)*100</f>
        <v>0.78719843463135941</v>
      </c>
    </row>
    <row r="191" spans="5:9" x14ac:dyDescent="0.25">
      <c r="E191" s="31">
        <v>160</v>
      </c>
      <c r="F191" s="31">
        <f t="shared" si="22"/>
        <v>135.53797410621439</v>
      </c>
      <c r="G191" s="31">
        <f t="shared" si="19"/>
        <v>134.47827723998884</v>
      </c>
      <c r="H191" s="31">
        <f t="shared" si="20"/>
        <v>136.60057485263312</v>
      </c>
      <c r="I191" s="31">
        <f t="shared" si="24"/>
        <v>0.78290784997094875</v>
      </c>
    </row>
    <row r="192" spans="5:9" x14ac:dyDescent="0.25">
      <c r="E192" s="31">
        <v>165</v>
      </c>
      <c r="F192" s="31">
        <f t="shared" si="22"/>
        <v>135.6489869630137</v>
      </c>
      <c r="G192" s="31">
        <f t="shared" si="19"/>
        <v>134.59384909174497</v>
      </c>
      <c r="H192" s="31">
        <f t="shared" si="20"/>
        <v>136.7069307866868</v>
      </c>
      <c r="I192" s="31">
        <f t="shared" si="24"/>
        <v>0.77887048311792006</v>
      </c>
    </row>
    <row r="193" spans="5:9" x14ac:dyDescent="0.25">
      <c r="E193" s="31">
        <v>170</v>
      </c>
      <c r="F193" s="31">
        <f t="shared" si="22"/>
        <v>135.75363589981714</v>
      </c>
      <c r="G193" s="31">
        <f t="shared" si="19"/>
        <v>134.70280420917638</v>
      </c>
      <c r="H193" s="31">
        <f t="shared" si="20"/>
        <v>136.80718188914906</v>
      </c>
      <c r="I193" s="31">
        <f t="shared" si="24"/>
        <v>0.77506456031808724</v>
      </c>
    </row>
    <row r="194" spans="5:9" x14ac:dyDescent="0.25">
      <c r="E194" s="31">
        <v>175</v>
      </c>
      <c r="F194" s="31">
        <f t="shared" si="22"/>
        <v>135.85245289538068</v>
      </c>
      <c r="G194" s="31">
        <f t="shared" si="19"/>
        <v>134.80569501185533</v>
      </c>
      <c r="H194" s="31">
        <f t="shared" si="20"/>
        <v>136.90183912150698</v>
      </c>
      <c r="I194" s="31">
        <f t="shared" si="24"/>
        <v>0.7714707346402826</v>
      </c>
    </row>
    <row r="195" spans="5:9" x14ac:dyDescent="0.25">
      <c r="E195" s="31">
        <v>180</v>
      </c>
      <c r="F195" s="31">
        <f t="shared" si="22"/>
        <v>135.9459122429395</v>
      </c>
      <c r="G195" s="31">
        <f t="shared" si="19"/>
        <v>134.90301409030357</v>
      </c>
      <c r="H195" s="31">
        <f t="shared" si="20"/>
        <v>136.99135797107741</v>
      </c>
      <c r="I195" s="31">
        <f t="shared" si="24"/>
        <v>0.76807175703599506</v>
      </c>
    </row>
    <row r="196" spans="5:9" x14ac:dyDescent="0.25">
      <c r="E196" s="31">
        <v>185</v>
      </c>
      <c r="F196" s="31">
        <f t="shared" si="22"/>
        <v>136.03443816280532</v>
      </c>
      <c r="G196" s="31">
        <f t="shared" si="19"/>
        <v>134.99520209209874</v>
      </c>
      <c r="H196" s="31">
        <f t="shared" si="20"/>
        <v>137.07614578048364</v>
      </c>
      <c r="I196" s="31">
        <f t="shared" si="24"/>
        <v>0.76485219948976857</v>
      </c>
    </row>
    <row r="197" spans="5:9" x14ac:dyDescent="0.25">
      <c r="E197" s="31">
        <v>190</v>
      </c>
      <c r="F197" s="31">
        <f t="shared" ref="F197:F199" si="25">$B$71*E197/($B$72+E197)</f>
        <v>136.11841124042772</v>
      </c>
      <c r="G197" s="31">
        <f t="shared" si="19"/>
        <v>135.08265439265205</v>
      </c>
      <c r="H197" s="31">
        <f t="shared" si="20"/>
        <v>137.15656794496846</v>
      </c>
      <c r="I197" s="31">
        <f t="shared" si="24"/>
        <v>0.76179822088399352</v>
      </c>
    </row>
    <row r="198" spans="5:9" x14ac:dyDescent="0.25">
      <c r="E198" s="31">
        <v>195</v>
      </c>
      <c r="F198" s="31">
        <f t="shared" si="25"/>
        <v>136.19817389603944</v>
      </c>
      <c r="G198" s="31">
        <f t="shared" ref="G198:G199" si="26">E198*$C$71/($D$72+E198)</f>
        <v>135.16572676369537</v>
      </c>
      <c r="H198" s="31">
        <f t="shared" ref="H198:H199" si="27">E198*$D$71/($C$72+E198)</f>
        <v>137.23295317645167</v>
      </c>
      <c r="I198" s="31">
        <f t="shared" si="24"/>
        <v>0.75889736808215091</v>
      </c>
    </row>
    <row r="199" spans="5:9" x14ac:dyDescent="0.25">
      <c r="E199" s="31">
        <v>200</v>
      </c>
      <c r="F199" s="31">
        <f t="shared" si="25"/>
        <v>136.27403505167752</v>
      </c>
      <c r="G199" s="31">
        <f t="shared" si="26"/>
        <v>135.24474021088017</v>
      </c>
      <c r="H199" s="31">
        <f t="shared" si="27"/>
        <v>137.30559799428053</v>
      </c>
      <c r="I199" s="31">
        <f t="shared" si="24"/>
        <v>0.75613840620115702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topLeftCell="A34" zoomScaleNormal="100" workbookViewId="0">
      <selection activeCell="A17" sqref="A17:XFD24"/>
    </sheetView>
  </sheetViews>
  <sheetFormatPr defaultRowHeight="15" x14ac:dyDescent="0.25"/>
  <cols>
    <col min="1" max="1" width="26.7109375" customWidth="1"/>
    <col min="2" max="2" width="9.5703125" bestFit="1" customWidth="1"/>
    <col min="3" max="3" width="23.85546875" bestFit="1" customWidth="1"/>
    <col min="4" max="4" width="27.7109375" bestFit="1" customWidth="1"/>
    <col min="5" max="9" width="24.7109375" bestFit="1" customWidth="1"/>
    <col min="10" max="10" width="24.85546875" bestFit="1" customWidth="1"/>
    <col min="11" max="11" width="8.5703125" bestFit="1" customWidth="1"/>
    <col min="12" max="12" width="10.5703125" bestFit="1" customWidth="1"/>
    <col min="13" max="13" width="15.42578125" bestFit="1" customWidth="1"/>
    <col min="14" max="14" width="9.5703125" bestFit="1" customWidth="1"/>
    <col min="15" max="17" width="10.5703125" bestFit="1" customWidth="1"/>
    <col min="18" max="18" width="9.5703125" bestFit="1" customWidth="1"/>
    <col min="19" max="25" width="10.5703125" bestFit="1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20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74</v>
      </c>
      <c r="C4" s="44">
        <v>155.7895</v>
      </c>
      <c r="D4" s="44">
        <v>191.26320000000001</v>
      </c>
      <c r="E4" s="44">
        <v>198.1842</v>
      </c>
      <c r="F4" s="44">
        <v>73.026300000000006</v>
      </c>
      <c r="G4" s="44">
        <v>165.84209999999999</v>
      </c>
      <c r="H4" s="44">
        <v>191.65790000000001</v>
      </c>
      <c r="I4" s="44">
        <v>198.2105</v>
      </c>
      <c r="J4" s="44">
        <v>76.789500000000004</v>
      </c>
      <c r="K4" s="44">
        <v>173</v>
      </c>
      <c r="L4" s="44">
        <v>192.3947</v>
      </c>
      <c r="M4" s="44">
        <v>197.84209999999999</v>
      </c>
      <c r="N4" s="44">
        <v>87.263199999999998</v>
      </c>
      <c r="O4" s="44">
        <v>178.1842</v>
      </c>
      <c r="P4" s="44">
        <v>192.8947</v>
      </c>
      <c r="Q4" s="44">
        <v>198.65790000000001</v>
      </c>
      <c r="R4" s="44">
        <v>99.184200000000004</v>
      </c>
      <c r="S4" s="44">
        <v>181.2105</v>
      </c>
      <c r="T4" s="44">
        <v>193.55260000000001</v>
      </c>
      <c r="U4" s="44">
        <v>199.05260000000001</v>
      </c>
      <c r="V4" s="44">
        <v>120.0789</v>
      </c>
      <c r="W4" s="44">
        <v>185.13159999999999</v>
      </c>
      <c r="X4" s="44">
        <v>195.1053</v>
      </c>
      <c r="Y4" s="44">
        <v>68.710499999999996</v>
      </c>
    </row>
    <row r="5" spans="1:25" s="29" customFormat="1" x14ac:dyDescent="0.25">
      <c r="A5" s="42" t="s">
        <v>80</v>
      </c>
      <c r="B5" s="45">
        <v>69.421099999999996</v>
      </c>
      <c r="C5" s="46">
        <v>148.23679999999999</v>
      </c>
      <c r="D5" s="46">
        <v>186.15790000000001</v>
      </c>
      <c r="E5" s="46">
        <v>194.6053</v>
      </c>
      <c r="F5" s="46">
        <v>74.421099999999996</v>
      </c>
      <c r="G5" s="46">
        <v>161.65790000000001</v>
      </c>
      <c r="H5" s="46">
        <v>188.63159999999999</v>
      </c>
      <c r="I5" s="46">
        <v>195.6053</v>
      </c>
      <c r="J5" s="46">
        <v>80.447400000000002</v>
      </c>
      <c r="K5" s="46">
        <v>171.23679999999999</v>
      </c>
      <c r="L5" s="46">
        <v>189.55260000000001</v>
      </c>
      <c r="M5" s="46">
        <v>195.8158</v>
      </c>
      <c r="N5" s="46">
        <v>87.131600000000006</v>
      </c>
      <c r="O5" s="46">
        <v>175.94739999999999</v>
      </c>
      <c r="P5" s="46">
        <v>189.9211</v>
      </c>
      <c r="Q5" s="46">
        <v>195.5789</v>
      </c>
      <c r="R5" s="46">
        <v>100.47369999999999</v>
      </c>
      <c r="S5" s="46">
        <v>180.1053</v>
      </c>
      <c r="T5" s="46">
        <v>191.0789</v>
      </c>
      <c r="U5" s="46">
        <v>196.5789</v>
      </c>
      <c r="V5" s="46">
        <v>123</v>
      </c>
      <c r="W5" s="46">
        <v>184.5789</v>
      </c>
      <c r="X5" s="46">
        <v>192.55260000000001</v>
      </c>
      <c r="Y5" s="46">
        <v>56.184199999999997</v>
      </c>
    </row>
    <row r="6" spans="1:25" s="29" customFormat="1" x14ac:dyDescent="0.25">
      <c r="A6" s="42" t="s">
        <v>81</v>
      </c>
      <c r="B6" s="45">
        <v>65.921099999999996</v>
      </c>
      <c r="C6" s="46">
        <v>147.94739999999999</v>
      </c>
      <c r="D6" s="46">
        <v>187.0789</v>
      </c>
      <c r="E6" s="46">
        <v>195.2105</v>
      </c>
      <c r="F6" s="46">
        <v>69.131600000000006</v>
      </c>
      <c r="G6" s="46">
        <v>161</v>
      </c>
      <c r="H6" s="46">
        <v>189.0789</v>
      </c>
      <c r="I6" s="46">
        <v>196.02629999999999</v>
      </c>
      <c r="J6" s="46">
        <v>76.947400000000002</v>
      </c>
      <c r="K6" s="46">
        <v>172.5789</v>
      </c>
      <c r="L6" s="46">
        <v>192.13159999999999</v>
      </c>
      <c r="M6" s="46">
        <v>198.7105</v>
      </c>
      <c r="N6" s="46">
        <v>88.684200000000004</v>
      </c>
      <c r="O6" s="46">
        <v>179.05260000000001</v>
      </c>
      <c r="P6" s="46">
        <v>192.94739999999999</v>
      </c>
      <c r="Q6" s="46">
        <v>199.94739999999999</v>
      </c>
      <c r="R6" s="46">
        <v>103.13160000000001</v>
      </c>
      <c r="S6" s="46">
        <v>182.6842</v>
      </c>
      <c r="T6" s="46">
        <v>194.2105</v>
      </c>
      <c r="U6" s="46">
        <v>200.3158</v>
      </c>
      <c r="V6" s="46">
        <v>128.13159999999999</v>
      </c>
      <c r="W6" s="46">
        <v>188.1842</v>
      </c>
      <c r="X6" s="46">
        <v>196.6053</v>
      </c>
      <c r="Y6" s="46">
        <v>67.289500000000004</v>
      </c>
    </row>
    <row r="7" spans="1:25" s="29" customFormat="1" x14ac:dyDescent="0.25">
      <c r="A7" s="42" t="s">
        <v>82</v>
      </c>
      <c r="B7" s="45">
        <v>70.263199999999998</v>
      </c>
      <c r="C7" s="46">
        <v>151.05260000000001</v>
      </c>
      <c r="D7" s="46">
        <v>188.52629999999999</v>
      </c>
      <c r="E7" s="46">
        <v>196.5789</v>
      </c>
      <c r="F7" s="46">
        <v>77.210499999999996</v>
      </c>
      <c r="G7" s="46">
        <v>164.34209999999999</v>
      </c>
      <c r="H7" s="46">
        <v>190.7895</v>
      </c>
      <c r="I7" s="46">
        <v>197.3947</v>
      </c>
      <c r="J7" s="46">
        <v>83.552599999999998</v>
      </c>
      <c r="K7" s="46">
        <v>174.52629999999999</v>
      </c>
      <c r="L7" s="46">
        <v>191.8947</v>
      </c>
      <c r="M7" s="46">
        <v>198.55260000000001</v>
      </c>
      <c r="N7" s="46">
        <v>92.552599999999998</v>
      </c>
      <c r="O7" s="46">
        <v>179.5789</v>
      </c>
      <c r="P7" s="46">
        <v>193.34209999999999</v>
      </c>
      <c r="Q7" s="46">
        <v>199.23679999999999</v>
      </c>
      <c r="R7" s="46">
        <v>104.0789</v>
      </c>
      <c r="S7" s="46">
        <v>181.7895</v>
      </c>
      <c r="T7" s="46">
        <v>193.2105</v>
      </c>
      <c r="U7" s="46">
        <v>199.2895</v>
      </c>
      <c r="V7" s="46">
        <v>125.47369999999999</v>
      </c>
      <c r="W7" s="46">
        <v>186.0789</v>
      </c>
      <c r="X7" s="46">
        <v>194.5</v>
      </c>
      <c r="Y7" s="46">
        <v>57.052599999999998</v>
      </c>
    </row>
    <row r="8" spans="1:25" s="29" customFormat="1" x14ac:dyDescent="0.25">
      <c r="A8" s="42" t="s">
        <v>83</v>
      </c>
      <c r="B8" s="45">
        <v>71.736800000000002</v>
      </c>
      <c r="C8" s="46">
        <v>155.94739999999999</v>
      </c>
      <c r="D8" s="46">
        <v>192.26320000000001</v>
      </c>
      <c r="E8" s="46">
        <v>199.86840000000001</v>
      </c>
      <c r="F8" s="46">
        <v>76.947400000000002</v>
      </c>
      <c r="G8" s="46">
        <v>164.94739999999999</v>
      </c>
      <c r="H8" s="46">
        <v>192.1053</v>
      </c>
      <c r="I8" s="46">
        <v>199.7105</v>
      </c>
      <c r="J8" s="46">
        <v>86.578900000000004</v>
      </c>
      <c r="K8" s="46">
        <v>173.97370000000001</v>
      </c>
      <c r="L8" s="46">
        <v>192.86840000000001</v>
      </c>
      <c r="M8" s="46">
        <v>199.9211</v>
      </c>
      <c r="N8" s="46">
        <v>91.210499999999996</v>
      </c>
      <c r="O8" s="46">
        <v>178.6842</v>
      </c>
      <c r="P8" s="46">
        <v>193.86840000000001</v>
      </c>
      <c r="Q8" s="46">
        <v>199.52629999999999</v>
      </c>
      <c r="R8" s="46">
        <v>101.5</v>
      </c>
      <c r="S8" s="46">
        <v>181.65790000000001</v>
      </c>
      <c r="T8" s="46">
        <v>193.55260000000001</v>
      </c>
      <c r="U8" s="46">
        <v>199.3947</v>
      </c>
      <c r="V8" s="46">
        <v>119.47369999999999</v>
      </c>
      <c r="W8" s="46">
        <v>183.8158</v>
      </c>
      <c r="X8" s="46">
        <v>193.7105</v>
      </c>
      <c r="Y8" s="46">
        <v>63.8947</v>
      </c>
    </row>
    <row r="9" spans="1:25" s="29" customFormat="1" x14ac:dyDescent="0.25">
      <c r="A9" s="47" t="s">
        <v>84</v>
      </c>
      <c r="B9" s="48">
        <v>73.184200000000004</v>
      </c>
      <c r="C9" s="49">
        <v>152.23679999999999</v>
      </c>
      <c r="D9" s="49">
        <v>188.8947</v>
      </c>
      <c r="E9" s="49">
        <v>197.0789</v>
      </c>
      <c r="F9" s="49">
        <v>79.184200000000004</v>
      </c>
      <c r="G9" s="49">
        <v>164.84209999999999</v>
      </c>
      <c r="H9" s="49">
        <v>189.9211</v>
      </c>
      <c r="I9" s="49">
        <v>197</v>
      </c>
      <c r="J9" s="49">
        <v>84.421099999999996</v>
      </c>
      <c r="K9" s="49">
        <v>173.36840000000001</v>
      </c>
      <c r="L9" s="49">
        <v>190.4211</v>
      </c>
      <c r="M9" s="49">
        <v>197.47370000000001</v>
      </c>
      <c r="N9" s="49">
        <v>95.026300000000006</v>
      </c>
      <c r="O9" s="49">
        <v>179.44739999999999</v>
      </c>
      <c r="P9" s="49">
        <v>191.94739999999999</v>
      </c>
      <c r="Q9" s="49">
        <v>198.13159999999999</v>
      </c>
      <c r="R9" s="49">
        <v>105.2105</v>
      </c>
      <c r="S9" s="49">
        <v>181.15790000000001</v>
      </c>
      <c r="T9" s="49">
        <v>191.36840000000001</v>
      </c>
      <c r="U9" s="49">
        <v>197.6053</v>
      </c>
      <c r="V9" s="49">
        <v>126.97369999999999</v>
      </c>
      <c r="W9" s="49">
        <v>184.44739999999999</v>
      </c>
      <c r="X9" s="49">
        <v>192.44739999999999</v>
      </c>
      <c r="Y9" s="49">
        <v>60.578899999999997</v>
      </c>
    </row>
    <row r="10" spans="1:25" s="29" customFormat="1" x14ac:dyDescent="0.25">
      <c r="A10" s="50" t="s">
        <v>39</v>
      </c>
      <c r="B10" s="43">
        <f t="shared" ref="B10:Y10" si="0">AVERAGE(B4:B9)</f>
        <v>70.75439999999999</v>
      </c>
      <c r="C10" s="44">
        <f t="shared" si="0"/>
        <v>151.86841666666666</v>
      </c>
      <c r="D10" s="44">
        <f t="shared" si="0"/>
        <v>189.0307</v>
      </c>
      <c r="E10" s="44">
        <f t="shared" si="0"/>
        <v>196.92103333333333</v>
      </c>
      <c r="F10" s="44">
        <f t="shared" si="0"/>
        <v>74.986850000000004</v>
      </c>
      <c r="G10" s="44">
        <f t="shared" si="0"/>
        <v>163.77193333333332</v>
      </c>
      <c r="H10" s="44">
        <f t="shared" si="0"/>
        <v>190.36404999999999</v>
      </c>
      <c r="I10" s="44">
        <f t="shared" si="0"/>
        <v>197.32454999999996</v>
      </c>
      <c r="J10" s="44">
        <f t="shared" si="0"/>
        <v>81.456149999999994</v>
      </c>
      <c r="K10" s="44">
        <f t="shared" si="0"/>
        <v>173.11401666666666</v>
      </c>
      <c r="L10" s="44">
        <f t="shared" si="0"/>
        <v>191.54385000000002</v>
      </c>
      <c r="M10" s="44">
        <f t="shared" si="0"/>
        <v>198.05263333333332</v>
      </c>
      <c r="N10" s="44">
        <f t="shared" si="0"/>
        <v>90.311399999999992</v>
      </c>
      <c r="O10" s="44">
        <f t="shared" si="0"/>
        <v>178.48245</v>
      </c>
      <c r="P10" s="44">
        <f t="shared" si="0"/>
        <v>192.48685</v>
      </c>
      <c r="Q10" s="44">
        <f t="shared" si="0"/>
        <v>198.51315</v>
      </c>
      <c r="R10" s="44">
        <f t="shared" si="0"/>
        <v>102.26315</v>
      </c>
      <c r="S10" s="44">
        <f t="shared" si="0"/>
        <v>181.43421666666666</v>
      </c>
      <c r="T10" s="44">
        <f t="shared" si="0"/>
        <v>192.82891666666669</v>
      </c>
      <c r="U10" s="44">
        <f t="shared" si="0"/>
        <v>198.70613333333333</v>
      </c>
      <c r="V10" s="44">
        <f t="shared" si="0"/>
        <v>123.85526666666668</v>
      </c>
      <c r="W10" s="44">
        <f t="shared" si="0"/>
        <v>185.37279999999998</v>
      </c>
      <c r="X10" s="44">
        <f t="shared" si="0"/>
        <v>194.15351666666666</v>
      </c>
      <c r="Y10" s="44">
        <f t="shared" si="0"/>
        <v>62.285066666666665</v>
      </c>
    </row>
    <row r="11" spans="1:25" s="29" customFormat="1" x14ac:dyDescent="0.25">
      <c r="A11" s="51" t="s">
        <v>44</v>
      </c>
      <c r="B11" s="48">
        <f t="shared" ref="B11:Y11" si="1">_xlfn.STDEV.S(B4:B9)</f>
        <v>2.925156829299929</v>
      </c>
      <c r="C11" s="49">
        <f t="shared" si="1"/>
        <v>3.5036345119984595</v>
      </c>
      <c r="D11" s="49">
        <f t="shared" si="1"/>
        <v>2.3566302611992422</v>
      </c>
      <c r="E11" s="49">
        <f t="shared" si="1"/>
        <v>1.934584325033851</v>
      </c>
      <c r="F11" s="49">
        <f t="shared" si="1"/>
        <v>3.6014970380384859</v>
      </c>
      <c r="G11" s="49">
        <f t="shared" si="1"/>
        <v>1.9642000902827168</v>
      </c>
      <c r="H11" s="49">
        <f t="shared" si="1"/>
        <v>1.3954357968032822</v>
      </c>
      <c r="I11" s="49">
        <f t="shared" si="1"/>
        <v>1.4986121683077311</v>
      </c>
      <c r="J11" s="49">
        <f t="shared" si="1"/>
        <v>4.0633145094860659</v>
      </c>
      <c r="K11" s="49">
        <f t="shared" si="1"/>
        <v>1.1507912572081322</v>
      </c>
      <c r="L11" s="49">
        <f t="shared" si="1"/>
        <v>1.2784809998588149</v>
      </c>
      <c r="M11" s="49">
        <f t="shared" si="1"/>
        <v>1.3825219241179028</v>
      </c>
      <c r="N11" s="49">
        <f t="shared" si="1"/>
        <v>3.1658196846946289</v>
      </c>
      <c r="O11" s="49">
        <f t="shared" si="1"/>
        <v>1.3427238550796707</v>
      </c>
      <c r="P11" s="49">
        <f t="shared" si="1"/>
        <v>1.4066030182677718</v>
      </c>
      <c r="Q11" s="49">
        <f t="shared" si="1"/>
        <v>1.5737580077635771</v>
      </c>
      <c r="R11" s="49">
        <f t="shared" si="1"/>
        <v>2.2804599454934524</v>
      </c>
      <c r="S11" s="49">
        <f t="shared" si="1"/>
        <v>0.85218992816547035</v>
      </c>
      <c r="T11" s="49">
        <f t="shared" si="1"/>
        <v>1.2882143259825451</v>
      </c>
      <c r="U11" s="49">
        <f t="shared" si="1"/>
        <v>1.3610629914396553</v>
      </c>
      <c r="V11" s="49">
        <f t="shared" si="1"/>
        <v>3.6005980729132552</v>
      </c>
      <c r="W11" s="49">
        <f t="shared" si="1"/>
        <v>1.5729981551165317</v>
      </c>
      <c r="X11" s="49">
        <f t="shared" si="1"/>
        <v>1.5941904370766584</v>
      </c>
      <c r="Y11" s="49">
        <f t="shared" si="1"/>
        <v>5.2236338342830537</v>
      </c>
    </row>
    <row r="12" spans="1:25" x14ac:dyDescent="0.2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A13" s="52" t="s">
        <v>85</v>
      </c>
      <c r="B13" s="24">
        <f>AVERAGE(B4:B9,Y4:Y9)</f>
        <v>66.519733333333321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8.75" x14ac:dyDescent="0.3">
      <c r="A15" s="17" t="s">
        <v>45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25">
      <c r="A16" s="20"/>
      <c r="B16" s="27" t="s">
        <v>15</v>
      </c>
      <c r="C16" s="19" t="s">
        <v>16</v>
      </c>
      <c r="D16" s="19" t="s">
        <v>17</v>
      </c>
      <c r="E16" s="19" t="s">
        <v>18</v>
      </c>
      <c r="F16" s="27" t="s">
        <v>19</v>
      </c>
      <c r="G16" s="19" t="s">
        <v>20</v>
      </c>
      <c r="H16" s="19" t="s">
        <v>21</v>
      </c>
      <c r="I16" s="19" t="s">
        <v>22</v>
      </c>
      <c r="J16" s="27" t="s">
        <v>23</v>
      </c>
      <c r="K16" s="19" t="s">
        <v>24</v>
      </c>
      <c r="L16" s="19" t="s">
        <v>25</v>
      </c>
      <c r="M16" s="19" t="s">
        <v>26</v>
      </c>
      <c r="N16" s="27" t="s">
        <v>27</v>
      </c>
      <c r="O16" s="19" t="s">
        <v>28</v>
      </c>
      <c r="P16" s="19" t="s">
        <v>29</v>
      </c>
      <c r="Q16" s="19" t="s">
        <v>30</v>
      </c>
      <c r="R16" s="27" t="s">
        <v>31</v>
      </c>
      <c r="S16" s="19" t="s">
        <v>32</v>
      </c>
      <c r="T16" s="19" t="s">
        <v>33</v>
      </c>
      <c r="U16" s="19" t="s">
        <v>34</v>
      </c>
      <c r="V16" s="27" t="s">
        <v>35</v>
      </c>
      <c r="W16" s="19" t="s">
        <v>36</v>
      </c>
      <c r="X16" s="19" t="s">
        <v>37</v>
      </c>
      <c r="Y16" s="19" t="s">
        <v>38</v>
      </c>
    </row>
    <row r="17" spans="1:25" s="29" customFormat="1" x14ac:dyDescent="0.25">
      <c r="A17" s="42" t="s">
        <v>79</v>
      </c>
      <c r="B17" s="43">
        <f>B4-$B$13</f>
        <v>7.4802666666666795</v>
      </c>
      <c r="C17" s="44">
        <f t="shared" ref="C17:Y22" si="2">C4-$B$13</f>
        <v>89.269766666666683</v>
      </c>
      <c r="D17" s="44">
        <f t="shared" si="2"/>
        <v>124.74346666666669</v>
      </c>
      <c r="E17" s="44">
        <f t="shared" si="2"/>
        <v>131.66446666666667</v>
      </c>
      <c r="F17" s="44">
        <f t="shared" si="2"/>
        <v>6.5065666666666857</v>
      </c>
      <c r="G17" s="44">
        <f t="shared" si="2"/>
        <v>99.322366666666667</v>
      </c>
      <c r="H17" s="44">
        <f t="shared" si="2"/>
        <v>125.13816666666669</v>
      </c>
      <c r="I17" s="44">
        <f t="shared" si="2"/>
        <v>131.69076666666666</v>
      </c>
      <c r="J17" s="44">
        <f t="shared" si="2"/>
        <v>10.269766666666683</v>
      </c>
      <c r="K17" s="44">
        <f t="shared" si="2"/>
        <v>106.48026666666668</v>
      </c>
      <c r="L17" s="44">
        <f t="shared" si="2"/>
        <v>125.87496666666668</v>
      </c>
      <c r="M17" s="44">
        <f t="shared" si="2"/>
        <v>131.32236666666665</v>
      </c>
      <c r="N17" s="44">
        <f t="shared" si="2"/>
        <v>20.743466666666677</v>
      </c>
      <c r="O17" s="44">
        <f t="shared" si="2"/>
        <v>111.66446666666668</v>
      </c>
      <c r="P17" s="44">
        <f t="shared" si="2"/>
        <v>126.37496666666668</v>
      </c>
      <c r="Q17" s="44">
        <f t="shared" si="2"/>
        <v>132.13816666666668</v>
      </c>
      <c r="R17" s="44">
        <f t="shared" si="2"/>
        <v>32.664466666666684</v>
      </c>
      <c r="S17" s="44">
        <f t="shared" si="2"/>
        <v>114.69076666666668</v>
      </c>
      <c r="T17" s="44">
        <f t="shared" si="2"/>
        <v>127.03286666666669</v>
      </c>
      <c r="U17" s="44">
        <f t="shared" si="2"/>
        <v>132.53286666666668</v>
      </c>
      <c r="V17" s="44">
        <f t="shared" si="2"/>
        <v>53.559166666666684</v>
      </c>
      <c r="W17" s="44">
        <f t="shared" si="2"/>
        <v>118.61186666666667</v>
      </c>
      <c r="X17" s="44">
        <f t="shared" si="2"/>
        <v>128.58556666666669</v>
      </c>
      <c r="Y17" s="44">
        <f t="shared" si="2"/>
        <v>2.1907666666666756</v>
      </c>
    </row>
    <row r="18" spans="1:25" s="29" customFormat="1" x14ac:dyDescent="0.25">
      <c r="A18" s="42" t="s">
        <v>80</v>
      </c>
      <c r="B18" s="45">
        <f t="shared" ref="B18:Q22" si="3">B5-$B$13</f>
        <v>2.9013666666666751</v>
      </c>
      <c r="C18" s="46">
        <f t="shared" si="3"/>
        <v>81.717066666666668</v>
      </c>
      <c r="D18" s="46">
        <f t="shared" si="3"/>
        <v>119.63816666666669</v>
      </c>
      <c r="E18" s="46">
        <f t="shared" si="3"/>
        <v>128.08556666666669</v>
      </c>
      <c r="F18" s="46">
        <f t="shared" si="3"/>
        <v>7.9013666666666751</v>
      </c>
      <c r="G18" s="46">
        <f t="shared" si="3"/>
        <v>95.138166666666692</v>
      </c>
      <c r="H18" s="46">
        <f t="shared" si="3"/>
        <v>122.11186666666667</v>
      </c>
      <c r="I18" s="46">
        <f t="shared" si="3"/>
        <v>129.08556666666669</v>
      </c>
      <c r="J18" s="46">
        <f t="shared" si="3"/>
        <v>13.927666666666681</v>
      </c>
      <c r="K18" s="46">
        <f t="shared" si="3"/>
        <v>104.71706666666667</v>
      </c>
      <c r="L18" s="46">
        <f t="shared" si="3"/>
        <v>123.03286666666669</v>
      </c>
      <c r="M18" s="46">
        <f t="shared" si="3"/>
        <v>129.29606666666666</v>
      </c>
      <c r="N18" s="46">
        <f t="shared" si="3"/>
        <v>20.611866666666685</v>
      </c>
      <c r="O18" s="46">
        <f t="shared" si="3"/>
        <v>109.42766666666667</v>
      </c>
      <c r="P18" s="46">
        <f t="shared" si="3"/>
        <v>123.40136666666668</v>
      </c>
      <c r="Q18" s="46">
        <f t="shared" si="3"/>
        <v>129.05916666666667</v>
      </c>
      <c r="R18" s="46">
        <f t="shared" si="2"/>
        <v>33.953966666666673</v>
      </c>
      <c r="S18" s="46">
        <f t="shared" si="2"/>
        <v>113.58556666666668</v>
      </c>
      <c r="T18" s="46">
        <f t="shared" si="2"/>
        <v>124.55916666666668</v>
      </c>
      <c r="U18" s="46">
        <f t="shared" si="2"/>
        <v>130.05916666666667</v>
      </c>
      <c r="V18" s="46">
        <f t="shared" si="2"/>
        <v>56.480266666666679</v>
      </c>
      <c r="W18" s="46">
        <f t="shared" si="2"/>
        <v>118.05916666666668</v>
      </c>
      <c r="X18" s="46">
        <f t="shared" si="2"/>
        <v>126.03286666666669</v>
      </c>
      <c r="Y18" s="46">
        <f t="shared" si="2"/>
        <v>-10.335533333333323</v>
      </c>
    </row>
    <row r="19" spans="1:25" s="29" customFormat="1" x14ac:dyDescent="0.25">
      <c r="A19" s="42" t="s">
        <v>81</v>
      </c>
      <c r="B19" s="45">
        <f t="shared" si="3"/>
        <v>-0.59863333333332491</v>
      </c>
      <c r="C19" s="46">
        <f t="shared" si="3"/>
        <v>81.427666666666667</v>
      </c>
      <c r="D19" s="46">
        <f t="shared" si="3"/>
        <v>120.55916666666668</v>
      </c>
      <c r="E19" s="46">
        <f t="shared" si="3"/>
        <v>128.69076666666666</v>
      </c>
      <c r="F19" s="46">
        <f t="shared" si="3"/>
        <v>2.6118666666666854</v>
      </c>
      <c r="G19" s="46">
        <f t="shared" si="3"/>
        <v>94.480266666666679</v>
      </c>
      <c r="H19" s="46">
        <f t="shared" si="3"/>
        <v>122.55916666666668</v>
      </c>
      <c r="I19" s="46">
        <f t="shared" si="3"/>
        <v>129.50656666666669</v>
      </c>
      <c r="J19" s="46">
        <f t="shared" si="3"/>
        <v>10.427666666666681</v>
      </c>
      <c r="K19" s="46">
        <f t="shared" si="3"/>
        <v>106.05916666666668</v>
      </c>
      <c r="L19" s="46">
        <f t="shared" si="3"/>
        <v>125.61186666666667</v>
      </c>
      <c r="M19" s="46">
        <f t="shared" si="3"/>
        <v>132.19076666666666</v>
      </c>
      <c r="N19" s="46">
        <f t="shared" si="3"/>
        <v>22.164466666666684</v>
      </c>
      <c r="O19" s="46">
        <f t="shared" si="3"/>
        <v>112.53286666666669</v>
      </c>
      <c r="P19" s="46">
        <f t="shared" si="3"/>
        <v>126.42766666666667</v>
      </c>
      <c r="Q19" s="46">
        <f t="shared" si="3"/>
        <v>133.42766666666665</v>
      </c>
      <c r="R19" s="46">
        <f t="shared" si="2"/>
        <v>36.611866666666685</v>
      </c>
      <c r="S19" s="46">
        <f t="shared" si="2"/>
        <v>116.16446666666668</v>
      </c>
      <c r="T19" s="46">
        <f t="shared" si="2"/>
        <v>127.69076666666668</v>
      </c>
      <c r="U19" s="46">
        <f t="shared" si="2"/>
        <v>133.79606666666666</v>
      </c>
      <c r="V19" s="46">
        <f t="shared" si="2"/>
        <v>61.611866666666671</v>
      </c>
      <c r="W19" s="46">
        <f t="shared" si="2"/>
        <v>121.66446666666668</v>
      </c>
      <c r="X19" s="46">
        <f t="shared" si="2"/>
        <v>130.08556666666669</v>
      </c>
      <c r="Y19" s="46">
        <f t="shared" si="2"/>
        <v>0.76976666666668336</v>
      </c>
    </row>
    <row r="20" spans="1:25" s="29" customFormat="1" x14ac:dyDescent="0.25">
      <c r="A20" s="42" t="s">
        <v>82</v>
      </c>
      <c r="B20" s="45">
        <f t="shared" si="3"/>
        <v>3.7434666666666772</v>
      </c>
      <c r="C20" s="46">
        <f t="shared" si="3"/>
        <v>84.532866666666692</v>
      </c>
      <c r="D20" s="46">
        <f t="shared" si="3"/>
        <v>122.00656666666667</v>
      </c>
      <c r="E20" s="46">
        <f t="shared" si="3"/>
        <v>130.05916666666667</v>
      </c>
      <c r="F20" s="46">
        <f t="shared" si="3"/>
        <v>10.690766666666676</v>
      </c>
      <c r="G20" s="46">
        <f t="shared" si="3"/>
        <v>97.822366666666667</v>
      </c>
      <c r="H20" s="46">
        <f t="shared" si="3"/>
        <v>124.26976666666668</v>
      </c>
      <c r="I20" s="46">
        <f t="shared" si="3"/>
        <v>130.87496666666669</v>
      </c>
      <c r="J20" s="46">
        <f t="shared" si="3"/>
        <v>17.032866666666678</v>
      </c>
      <c r="K20" s="46">
        <f t="shared" si="3"/>
        <v>108.00656666666667</v>
      </c>
      <c r="L20" s="46">
        <f t="shared" si="3"/>
        <v>125.37496666666668</v>
      </c>
      <c r="M20" s="46">
        <f t="shared" si="3"/>
        <v>132.03286666666668</v>
      </c>
      <c r="N20" s="46">
        <f t="shared" si="3"/>
        <v>26.032866666666678</v>
      </c>
      <c r="O20" s="46">
        <f t="shared" si="3"/>
        <v>113.05916666666668</v>
      </c>
      <c r="P20" s="46">
        <f t="shared" si="3"/>
        <v>126.82236666666667</v>
      </c>
      <c r="Q20" s="46">
        <f t="shared" si="3"/>
        <v>132.71706666666665</v>
      </c>
      <c r="R20" s="46">
        <f t="shared" si="2"/>
        <v>37.559166666666684</v>
      </c>
      <c r="S20" s="46">
        <f t="shared" si="2"/>
        <v>115.26976666666668</v>
      </c>
      <c r="T20" s="46">
        <f t="shared" si="2"/>
        <v>126.69076666666668</v>
      </c>
      <c r="U20" s="46">
        <f t="shared" si="2"/>
        <v>132.76976666666667</v>
      </c>
      <c r="V20" s="46">
        <f t="shared" si="2"/>
        <v>58.953966666666673</v>
      </c>
      <c r="W20" s="46">
        <f t="shared" si="2"/>
        <v>119.55916666666668</v>
      </c>
      <c r="X20" s="46">
        <f t="shared" si="2"/>
        <v>127.98026666666668</v>
      </c>
      <c r="Y20" s="46">
        <f t="shared" si="2"/>
        <v>-9.4671333333333223</v>
      </c>
    </row>
    <row r="21" spans="1:25" s="29" customFormat="1" x14ac:dyDescent="0.25">
      <c r="A21" s="42" t="s">
        <v>83</v>
      </c>
      <c r="B21" s="45">
        <f t="shared" si="3"/>
        <v>5.2170666666666818</v>
      </c>
      <c r="C21" s="46">
        <f t="shared" si="3"/>
        <v>89.427666666666667</v>
      </c>
      <c r="D21" s="46">
        <f t="shared" si="3"/>
        <v>125.74346666666669</v>
      </c>
      <c r="E21" s="46">
        <f t="shared" si="3"/>
        <v>133.3486666666667</v>
      </c>
      <c r="F21" s="46">
        <f t="shared" si="3"/>
        <v>10.427666666666681</v>
      </c>
      <c r="G21" s="46">
        <f t="shared" si="3"/>
        <v>98.427666666666667</v>
      </c>
      <c r="H21" s="46">
        <f t="shared" si="3"/>
        <v>125.58556666666668</v>
      </c>
      <c r="I21" s="46">
        <f t="shared" si="3"/>
        <v>133.19076666666666</v>
      </c>
      <c r="J21" s="46">
        <f t="shared" si="3"/>
        <v>20.059166666666684</v>
      </c>
      <c r="K21" s="46">
        <f t="shared" si="3"/>
        <v>107.45396666666669</v>
      </c>
      <c r="L21" s="46">
        <f t="shared" si="3"/>
        <v>126.34866666666669</v>
      </c>
      <c r="M21" s="46">
        <f t="shared" si="3"/>
        <v>133.40136666666666</v>
      </c>
      <c r="N21" s="46">
        <f t="shared" si="3"/>
        <v>24.690766666666676</v>
      </c>
      <c r="O21" s="46">
        <f t="shared" si="3"/>
        <v>112.16446666666668</v>
      </c>
      <c r="P21" s="46">
        <f t="shared" si="3"/>
        <v>127.34866666666669</v>
      </c>
      <c r="Q21" s="46">
        <f t="shared" si="3"/>
        <v>133.00656666666669</v>
      </c>
      <c r="R21" s="46">
        <f t="shared" si="2"/>
        <v>34.980266666666679</v>
      </c>
      <c r="S21" s="46">
        <f t="shared" si="2"/>
        <v>115.13816666666669</v>
      </c>
      <c r="T21" s="46">
        <f t="shared" si="2"/>
        <v>127.03286666666669</v>
      </c>
      <c r="U21" s="46">
        <f t="shared" si="2"/>
        <v>132.87496666666669</v>
      </c>
      <c r="V21" s="46">
        <f t="shared" si="2"/>
        <v>52.953966666666673</v>
      </c>
      <c r="W21" s="46">
        <f t="shared" si="2"/>
        <v>117.29606666666668</v>
      </c>
      <c r="X21" s="46">
        <f t="shared" si="2"/>
        <v>127.19076666666668</v>
      </c>
      <c r="Y21" s="46">
        <f t="shared" si="2"/>
        <v>-2.6250333333333202</v>
      </c>
    </row>
    <row r="22" spans="1:25" s="29" customFormat="1" x14ac:dyDescent="0.25">
      <c r="A22" s="47" t="s">
        <v>84</v>
      </c>
      <c r="B22" s="48">
        <f t="shared" si="3"/>
        <v>6.6644666666666836</v>
      </c>
      <c r="C22" s="49">
        <f t="shared" si="3"/>
        <v>85.717066666666668</v>
      </c>
      <c r="D22" s="49">
        <f t="shared" si="3"/>
        <v>122.37496666666668</v>
      </c>
      <c r="E22" s="49">
        <f t="shared" si="3"/>
        <v>130.55916666666667</v>
      </c>
      <c r="F22" s="49">
        <f t="shared" si="3"/>
        <v>12.664466666666684</v>
      </c>
      <c r="G22" s="49">
        <f t="shared" si="3"/>
        <v>98.322366666666667</v>
      </c>
      <c r="H22" s="49">
        <f t="shared" si="3"/>
        <v>123.40136666666668</v>
      </c>
      <c r="I22" s="49">
        <f t="shared" si="3"/>
        <v>130.48026666666669</v>
      </c>
      <c r="J22" s="49">
        <f t="shared" si="3"/>
        <v>17.901366666666675</v>
      </c>
      <c r="K22" s="49">
        <f t="shared" si="3"/>
        <v>106.84866666666669</v>
      </c>
      <c r="L22" s="49">
        <f t="shared" si="3"/>
        <v>123.90136666666668</v>
      </c>
      <c r="M22" s="49">
        <f t="shared" si="3"/>
        <v>130.9539666666667</v>
      </c>
      <c r="N22" s="49">
        <f t="shared" si="3"/>
        <v>28.506566666666686</v>
      </c>
      <c r="O22" s="49">
        <f t="shared" si="3"/>
        <v>112.92766666666667</v>
      </c>
      <c r="P22" s="49">
        <f t="shared" si="3"/>
        <v>125.42766666666667</v>
      </c>
      <c r="Q22" s="49">
        <f t="shared" si="3"/>
        <v>131.61186666666669</v>
      </c>
      <c r="R22" s="49">
        <f t="shared" si="2"/>
        <v>38.690766666666676</v>
      </c>
      <c r="S22" s="49">
        <f t="shared" si="2"/>
        <v>114.63816666666669</v>
      </c>
      <c r="T22" s="49">
        <f t="shared" si="2"/>
        <v>124.84866666666669</v>
      </c>
      <c r="U22" s="49">
        <f t="shared" si="2"/>
        <v>131.08556666666669</v>
      </c>
      <c r="V22" s="49">
        <f t="shared" si="2"/>
        <v>60.453966666666673</v>
      </c>
      <c r="W22" s="49">
        <f t="shared" si="2"/>
        <v>117.92766666666667</v>
      </c>
      <c r="X22" s="49">
        <f t="shared" si="2"/>
        <v>125.92766666666667</v>
      </c>
      <c r="Y22" s="49">
        <f t="shared" si="2"/>
        <v>-5.9408333333333232</v>
      </c>
    </row>
    <row r="23" spans="1:25" s="29" customFormat="1" x14ac:dyDescent="0.25">
      <c r="A23" s="50" t="s">
        <v>39</v>
      </c>
      <c r="B23" s="43">
        <f t="shared" ref="B23:Y23" si="4">AVERAGE(B17:B22)</f>
        <v>4.234666666666679</v>
      </c>
      <c r="C23" s="44">
        <f t="shared" si="4"/>
        <v>85.348683333333341</v>
      </c>
      <c r="D23" s="44">
        <f t="shared" si="4"/>
        <v>122.51096666666668</v>
      </c>
      <c r="E23" s="44">
        <f t="shared" si="4"/>
        <v>130.40130000000002</v>
      </c>
      <c r="F23" s="44">
        <f t="shared" si="4"/>
        <v>8.4671166666666817</v>
      </c>
      <c r="G23" s="44">
        <f t="shared" si="4"/>
        <v>97.252200000000002</v>
      </c>
      <c r="H23" s="44">
        <f t="shared" si="4"/>
        <v>123.84431666666667</v>
      </c>
      <c r="I23" s="44">
        <f t="shared" si="4"/>
        <v>130.80481666666665</v>
      </c>
      <c r="J23" s="44">
        <f t="shared" si="4"/>
        <v>14.93641666666668</v>
      </c>
      <c r="K23" s="44">
        <f t="shared" si="4"/>
        <v>106.59428333333334</v>
      </c>
      <c r="L23" s="44">
        <f t="shared" si="4"/>
        <v>125.0241166666667</v>
      </c>
      <c r="M23" s="44">
        <f t="shared" si="4"/>
        <v>131.53290000000001</v>
      </c>
      <c r="N23" s="44">
        <f t="shared" si="4"/>
        <v>23.791666666666682</v>
      </c>
      <c r="O23" s="44">
        <f t="shared" si="4"/>
        <v>111.96271666666668</v>
      </c>
      <c r="P23" s="44">
        <f t="shared" si="4"/>
        <v>125.96711666666668</v>
      </c>
      <c r="Q23" s="44">
        <f t="shared" si="4"/>
        <v>131.99341666666666</v>
      </c>
      <c r="R23" s="44">
        <f t="shared" si="4"/>
        <v>35.743416666666683</v>
      </c>
      <c r="S23" s="44">
        <f t="shared" si="4"/>
        <v>114.91448333333335</v>
      </c>
      <c r="T23" s="44">
        <f t="shared" si="4"/>
        <v>126.30918333333335</v>
      </c>
      <c r="U23" s="44">
        <f t="shared" si="4"/>
        <v>132.18640000000002</v>
      </c>
      <c r="V23" s="44">
        <f t="shared" si="4"/>
        <v>57.335533333333352</v>
      </c>
      <c r="W23" s="44">
        <f t="shared" si="4"/>
        <v>118.85306666666668</v>
      </c>
      <c r="X23" s="44">
        <f t="shared" si="4"/>
        <v>127.63378333333337</v>
      </c>
      <c r="Y23" s="44">
        <f t="shared" si="4"/>
        <v>-4.234666666666655</v>
      </c>
    </row>
    <row r="24" spans="1:25" s="29" customFormat="1" x14ac:dyDescent="0.25">
      <c r="A24" s="51" t="s">
        <v>44</v>
      </c>
      <c r="B24" s="48">
        <f t="shared" ref="B24:Y24" si="5">_xlfn.STDEV.S(B17:B22)</f>
        <v>2.9251568292999304</v>
      </c>
      <c r="C24" s="49">
        <f t="shared" si="5"/>
        <v>3.5036345119984595</v>
      </c>
      <c r="D24" s="49">
        <f t="shared" si="5"/>
        <v>2.3566302611992422</v>
      </c>
      <c r="E24" s="49">
        <f t="shared" si="5"/>
        <v>1.934584325033853</v>
      </c>
      <c r="F24" s="49">
        <f t="shared" si="5"/>
        <v>3.6014970380384876</v>
      </c>
      <c r="G24" s="49">
        <f t="shared" si="5"/>
        <v>1.9642000902827168</v>
      </c>
      <c r="H24" s="49">
        <f t="shared" si="5"/>
        <v>1.3954357968032822</v>
      </c>
      <c r="I24" s="49">
        <f t="shared" si="5"/>
        <v>1.4986121683077187</v>
      </c>
      <c r="J24" s="49">
        <f t="shared" si="5"/>
        <v>4.0633145094860676</v>
      </c>
      <c r="K24" s="49">
        <f t="shared" si="5"/>
        <v>1.1507912572081322</v>
      </c>
      <c r="L24" s="49">
        <f t="shared" si="5"/>
        <v>1.2784809998588149</v>
      </c>
      <c r="M24" s="49">
        <f t="shared" si="5"/>
        <v>1.3825219241179003</v>
      </c>
      <c r="N24" s="49">
        <f t="shared" si="5"/>
        <v>3.1658196846946316</v>
      </c>
      <c r="O24" s="49">
        <f t="shared" si="5"/>
        <v>1.3427238550796707</v>
      </c>
      <c r="P24" s="49">
        <f t="shared" si="5"/>
        <v>1.4066030182677718</v>
      </c>
      <c r="Q24" s="49">
        <f t="shared" si="5"/>
        <v>1.5737580077635793</v>
      </c>
      <c r="R24" s="49">
        <f t="shared" si="5"/>
        <v>2.2804599454934524</v>
      </c>
      <c r="S24" s="49">
        <f t="shared" si="5"/>
        <v>0.85218992816547035</v>
      </c>
      <c r="T24" s="49">
        <f t="shared" si="5"/>
        <v>1.2882143259825451</v>
      </c>
      <c r="U24" s="49">
        <f t="shared" si="5"/>
        <v>1.3610629914396535</v>
      </c>
      <c r="V24" s="49">
        <f t="shared" si="5"/>
        <v>3.6005980729132552</v>
      </c>
      <c r="W24" s="49">
        <f t="shared" si="5"/>
        <v>1.5729981551165317</v>
      </c>
      <c r="X24" s="49">
        <f t="shared" si="5"/>
        <v>1.5941904370766646</v>
      </c>
      <c r="Y24" s="49">
        <f t="shared" si="5"/>
        <v>5.2236338342830546</v>
      </c>
    </row>
    <row r="25" spans="1:25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x14ac:dyDescent="0.25">
      <c r="A26" s="21"/>
      <c r="B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29" customFormat="1" x14ac:dyDescent="0.25">
      <c r="A27" s="30"/>
      <c r="Y27" s="31"/>
    </row>
    <row r="29" spans="1:25" ht="18.75" x14ac:dyDescent="0.3">
      <c r="A29" s="17" t="s">
        <v>41</v>
      </c>
    </row>
    <row r="31" spans="1:25" x14ac:dyDescent="0.25">
      <c r="A31" s="1" t="s">
        <v>42</v>
      </c>
      <c r="B31" s="53" t="s">
        <v>40</v>
      </c>
      <c r="C31" s="55" t="s">
        <v>39</v>
      </c>
      <c r="D31" s="55" t="s">
        <v>46</v>
      </c>
      <c r="E31" s="55" t="s">
        <v>47</v>
      </c>
      <c r="F31" s="53" t="s">
        <v>55</v>
      </c>
      <c r="G31" s="53" t="s">
        <v>86</v>
      </c>
    </row>
    <row r="32" spans="1:25" x14ac:dyDescent="0.25">
      <c r="A32" t="s">
        <v>85</v>
      </c>
      <c r="B32" s="32">
        <f>'Cell dilutions'!B32</f>
        <v>0</v>
      </c>
      <c r="C32" s="28">
        <f>B13</f>
        <v>66.519733333333321</v>
      </c>
      <c r="D32" s="31">
        <f>AVERAGE(B17:B22,Y17:Y22)</f>
        <v>1.1842378929335004E-14</v>
      </c>
      <c r="E32" s="31">
        <f>_xlfn.STDEV.S(B17:B22,Y17:Y22)</f>
        <v>5.987891462903713</v>
      </c>
      <c r="F32" s="31">
        <f t="shared" ref="F32:F54" si="6">B32/D32</f>
        <v>0</v>
      </c>
      <c r="G32" s="28">
        <f>1/E32^2</f>
        <v>2.7890234167980255E-2</v>
      </c>
      <c r="H32">
        <v>0</v>
      </c>
      <c r="I32">
        <v>0</v>
      </c>
    </row>
    <row r="33" spans="1:9" x14ac:dyDescent="0.25">
      <c r="A33" t="s">
        <v>19</v>
      </c>
      <c r="B33" s="32">
        <f>'Cell dilutions'!C32</f>
        <v>0.21726616033128443</v>
      </c>
      <c r="C33" s="28">
        <f>F10</f>
        <v>74.986850000000004</v>
      </c>
      <c r="D33" s="31">
        <f>F23</f>
        <v>8.4671166666666817</v>
      </c>
      <c r="E33" s="31">
        <f>F24</f>
        <v>3.6014970380384876</v>
      </c>
      <c r="F33" s="31">
        <f t="shared" si="6"/>
        <v>2.5659993700880155E-2</v>
      </c>
      <c r="G33" s="28">
        <f t="shared" ref="G33:G54" si="7">1/E33^2</f>
        <v>7.7096360392885421E-2</v>
      </c>
      <c r="H33">
        <v>0.25</v>
      </c>
      <c r="I33">
        <v>0</v>
      </c>
    </row>
    <row r="34" spans="1:9" x14ac:dyDescent="0.25">
      <c r="A34" t="s">
        <v>23</v>
      </c>
      <c r="B34" s="32">
        <f>'Cell dilutions'!D32</f>
        <v>0.44901673135132125</v>
      </c>
      <c r="C34" s="28">
        <f>J10</f>
        <v>81.456149999999994</v>
      </c>
      <c r="D34" s="31">
        <f>J23</f>
        <v>14.93641666666668</v>
      </c>
      <c r="E34" s="31">
        <f>J24</f>
        <v>4.0633145094860676</v>
      </c>
      <c r="F34" s="31">
        <f t="shared" si="6"/>
        <v>3.0061877716184994E-2</v>
      </c>
      <c r="G34" s="28">
        <f t="shared" si="7"/>
        <v>6.0567426652500929E-2</v>
      </c>
    </row>
    <row r="35" spans="1:9" x14ac:dyDescent="0.25">
      <c r="A35" t="s">
        <v>27</v>
      </c>
      <c r="B35" s="32">
        <f>'Cell dilutions'!E32</f>
        <v>0.8980334627026425</v>
      </c>
      <c r="C35" s="28">
        <f>N10</f>
        <v>90.311399999999992</v>
      </c>
      <c r="D35" s="31">
        <f>N23</f>
        <v>23.791666666666682</v>
      </c>
      <c r="E35" s="31">
        <f>N24</f>
        <v>3.1658196846946316</v>
      </c>
      <c r="F35" s="31">
        <f t="shared" si="6"/>
        <v>3.7745714719550627E-2</v>
      </c>
      <c r="G35" s="28">
        <f t="shared" si="7"/>
        <v>9.9776358516194139E-2</v>
      </c>
    </row>
    <row r="36" spans="1:9" x14ac:dyDescent="0.25">
      <c r="A36" t="s">
        <v>31</v>
      </c>
      <c r="B36" s="32">
        <f>'Cell dilutions'!F32</f>
        <v>1.8105513360940371</v>
      </c>
      <c r="C36" s="28">
        <f>R10</f>
        <v>102.26315</v>
      </c>
      <c r="D36" s="31">
        <f>R23</f>
        <v>35.743416666666683</v>
      </c>
      <c r="E36" s="31">
        <f>R24</f>
        <v>2.2804599454934524</v>
      </c>
      <c r="F36" s="31">
        <f t="shared" si="6"/>
        <v>5.0654120532984945E-2</v>
      </c>
      <c r="G36" s="28">
        <f t="shared" si="7"/>
        <v>0.19228929306970624</v>
      </c>
    </row>
    <row r="37" spans="1:9" x14ac:dyDescent="0.25">
      <c r="A37" t="s">
        <v>35</v>
      </c>
      <c r="B37" s="32">
        <f>'Cell dilutions'!G32</f>
        <v>3.6211026721880741</v>
      </c>
      <c r="C37" s="28">
        <f>V10</f>
        <v>123.85526666666668</v>
      </c>
      <c r="D37" s="31">
        <f>V23</f>
        <v>57.335533333333352</v>
      </c>
      <c r="E37" s="31">
        <f>V24</f>
        <v>3.6005980729132552</v>
      </c>
      <c r="F37" s="31">
        <f t="shared" si="6"/>
        <v>6.3156344097053368E-2</v>
      </c>
      <c r="G37" s="28">
        <f t="shared" si="7"/>
        <v>7.7134862658253714E-2</v>
      </c>
    </row>
    <row r="38" spans="1:9" x14ac:dyDescent="0.25">
      <c r="A38" t="s">
        <v>16</v>
      </c>
      <c r="B38" s="32">
        <f>'Cell dilutions'!B33</f>
        <v>7.3001429871311574</v>
      </c>
      <c r="C38" s="28">
        <f>C10</f>
        <v>151.86841666666666</v>
      </c>
      <c r="D38" s="31">
        <f>C23</f>
        <v>85.348683333333341</v>
      </c>
      <c r="E38" s="31">
        <f>C24</f>
        <v>3.5036345119984595</v>
      </c>
      <c r="F38" s="31">
        <f t="shared" si="6"/>
        <v>8.5533164684217816E-2</v>
      </c>
      <c r="G38" s="28">
        <f t="shared" si="7"/>
        <v>8.1463376861273876E-2</v>
      </c>
    </row>
    <row r="39" spans="1:9" x14ac:dyDescent="0.25">
      <c r="A39" t="s">
        <v>20</v>
      </c>
      <c r="B39" s="32">
        <f>'Cell dilutions'!C33</f>
        <v>10.84882360587547</v>
      </c>
      <c r="C39" s="28">
        <f>G10</f>
        <v>163.77193333333332</v>
      </c>
      <c r="D39" s="31">
        <f>G23</f>
        <v>97.252200000000002</v>
      </c>
      <c r="E39" s="31">
        <f>G24</f>
        <v>1.9642000902827168</v>
      </c>
      <c r="F39" s="31">
        <f t="shared" si="6"/>
        <v>0.11155350322024046</v>
      </c>
      <c r="G39" s="28">
        <f t="shared" si="7"/>
        <v>0.25919615015502218</v>
      </c>
    </row>
    <row r="40" spans="1:9" x14ac:dyDescent="0.25">
      <c r="A40" t="s">
        <v>24</v>
      </c>
      <c r="B40" s="32">
        <f>'Cell dilutions'!D33</f>
        <v>14.49889509944105</v>
      </c>
      <c r="C40" s="28">
        <f>K10</f>
        <v>173.11401666666666</v>
      </c>
      <c r="D40" s="31">
        <f>K23</f>
        <v>106.59428333333334</v>
      </c>
      <c r="E40" s="31">
        <f>K24</f>
        <v>1.1507912572081322</v>
      </c>
      <c r="F40" s="31">
        <f t="shared" si="6"/>
        <v>0.13601944350149844</v>
      </c>
      <c r="G40" s="28">
        <f t="shared" si="7"/>
        <v>0.75510421129916838</v>
      </c>
    </row>
    <row r="41" spans="1:9" x14ac:dyDescent="0.25">
      <c r="A41" t="s">
        <v>28</v>
      </c>
      <c r="B41" s="32">
        <f>'Cell dilutions'!E33</f>
        <v>18.14896659300663</v>
      </c>
      <c r="C41" s="28">
        <f>O10</f>
        <v>178.48245</v>
      </c>
      <c r="D41" s="31">
        <f>O23</f>
        <v>111.96271666666668</v>
      </c>
      <c r="E41" s="31">
        <f>O24</f>
        <v>1.3427238550796707</v>
      </c>
      <c r="F41" s="31">
        <f t="shared" si="6"/>
        <v>0.16209830498342942</v>
      </c>
      <c r="G41" s="28">
        <f t="shared" si="7"/>
        <v>0.55465967202659272</v>
      </c>
    </row>
    <row r="42" spans="1:9" x14ac:dyDescent="0.25">
      <c r="A42" t="s">
        <v>32</v>
      </c>
      <c r="B42" s="32">
        <f>'Cell dilutions'!F33</f>
        <v>21.69764721175094</v>
      </c>
      <c r="C42" s="28">
        <f>S10</f>
        <v>181.43421666666666</v>
      </c>
      <c r="D42" s="31">
        <f>S23</f>
        <v>114.91448333333335</v>
      </c>
      <c r="E42" s="31">
        <f>S24</f>
        <v>0.85218992816547035</v>
      </c>
      <c r="F42" s="31">
        <f t="shared" si="6"/>
        <v>0.18881560080475152</v>
      </c>
      <c r="G42" s="28">
        <f t="shared" si="7"/>
        <v>1.3769786476891941</v>
      </c>
    </row>
    <row r="43" spans="1:9" x14ac:dyDescent="0.25">
      <c r="A43" t="s">
        <v>36</v>
      </c>
      <c r="B43" s="32">
        <f>'Cell dilutions'!G33</f>
        <v>25.34771870531652</v>
      </c>
      <c r="C43" s="28">
        <f>W10</f>
        <v>185.37279999999998</v>
      </c>
      <c r="D43" s="31">
        <f>W23</f>
        <v>118.85306666666668</v>
      </c>
      <c r="E43" s="31">
        <f>W24</f>
        <v>1.5729981551165317</v>
      </c>
      <c r="F43" s="31">
        <f t="shared" si="6"/>
        <v>0.21326937046064035</v>
      </c>
      <c r="G43" s="28">
        <f t="shared" si="7"/>
        <v>0.40415092160013644</v>
      </c>
    </row>
    <row r="44" spans="1:9" x14ac:dyDescent="0.25">
      <c r="A44" t="s">
        <v>17</v>
      </c>
      <c r="B44" s="32">
        <f>'Cell dilutions'!B34</f>
        <v>28.815286624203821</v>
      </c>
      <c r="C44" s="28">
        <f>D10</f>
        <v>189.0307</v>
      </c>
      <c r="D44" s="31">
        <f>D23</f>
        <v>122.51096666666668</v>
      </c>
      <c r="E44" s="31">
        <f>D24</f>
        <v>2.3566302611992422</v>
      </c>
      <c r="F44" s="31">
        <f t="shared" si="6"/>
        <v>0.2352057730685102</v>
      </c>
      <c r="G44" s="28">
        <f t="shared" si="7"/>
        <v>0.180059939461817</v>
      </c>
    </row>
    <row r="45" spans="1:9" x14ac:dyDescent="0.25">
      <c r="A45" t="s">
        <v>21</v>
      </c>
      <c r="B45" s="32">
        <f>'Cell dilutions'!C34</f>
        <v>32.591082802547767</v>
      </c>
      <c r="C45" s="28">
        <f>H10</f>
        <v>190.36404999999999</v>
      </c>
      <c r="D45" s="31">
        <f>H23</f>
        <v>123.84431666666667</v>
      </c>
      <c r="E45" s="31">
        <f>H24</f>
        <v>1.3954357968032822</v>
      </c>
      <c r="F45" s="31">
        <f t="shared" si="6"/>
        <v>0.26316171528701099</v>
      </c>
      <c r="G45" s="28">
        <f t="shared" si="7"/>
        <v>0.51354709953545918</v>
      </c>
    </row>
    <row r="46" spans="1:9" x14ac:dyDescent="0.25">
      <c r="A46" t="s">
        <v>25</v>
      </c>
      <c r="B46" s="32">
        <f>'Cell dilutions'!D34</f>
        <v>36.168152866242039</v>
      </c>
      <c r="C46" s="28">
        <f>L10</f>
        <v>191.54385000000002</v>
      </c>
      <c r="D46" s="31">
        <f>L23</f>
        <v>125.0241166666667</v>
      </c>
      <c r="E46" s="31">
        <f>L24</f>
        <v>1.2784809998588149</v>
      </c>
      <c r="F46" s="31">
        <f t="shared" si="6"/>
        <v>0.28928940935989039</v>
      </c>
      <c r="G46" s="28">
        <f t="shared" si="7"/>
        <v>0.6118027766848908</v>
      </c>
    </row>
    <row r="47" spans="1:9" x14ac:dyDescent="0.25">
      <c r="A47" t="s">
        <v>29</v>
      </c>
      <c r="B47" s="32">
        <f>'Cell dilutions'!E34</f>
        <v>40.540127388535034</v>
      </c>
      <c r="C47" s="28">
        <f>P10</f>
        <v>192.48685</v>
      </c>
      <c r="D47" s="31">
        <f>P23</f>
        <v>125.96711666666668</v>
      </c>
      <c r="E47" s="31">
        <f>P24</f>
        <v>1.4066030182677718</v>
      </c>
      <c r="F47" s="31">
        <f t="shared" si="6"/>
        <v>0.32183103385474832</v>
      </c>
      <c r="G47" s="28">
        <f t="shared" si="7"/>
        <v>0.50542522143857715</v>
      </c>
    </row>
    <row r="48" spans="1:9" x14ac:dyDescent="0.25">
      <c r="A48" t="s">
        <v>33</v>
      </c>
      <c r="B48" s="32">
        <f>'Cell dilutions'!F34</f>
        <v>45.110828025477709</v>
      </c>
      <c r="C48" s="28">
        <f>T10</f>
        <v>192.82891666666669</v>
      </c>
      <c r="D48" s="31">
        <f>T23</f>
        <v>126.30918333333335</v>
      </c>
      <c r="E48" s="31">
        <f>T24</f>
        <v>1.2882143259825451</v>
      </c>
      <c r="F48" s="31">
        <f t="shared" si="6"/>
        <v>0.35714606677828808</v>
      </c>
      <c r="G48" s="28">
        <f t="shared" si="7"/>
        <v>0.60259254003142237</v>
      </c>
    </row>
    <row r="49" spans="1:7" x14ac:dyDescent="0.25">
      <c r="A49" t="s">
        <v>37</v>
      </c>
      <c r="B49" s="32">
        <f>'Cell dilutions'!G34</f>
        <v>49.681528662420384</v>
      </c>
      <c r="C49" s="28">
        <f>X10</f>
        <v>194.15351666666666</v>
      </c>
      <c r="D49" s="31">
        <f>X23</f>
        <v>127.63378333333337</v>
      </c>
      <c r="E49" s="31">
        <f>X24</f>
        <v>1.5941904370766646</v>
      </c>
      <c r="F49" s="31">
        <f t="shared" si="6"/>
        <v>0.38925061504029984</v>
      </c>
      <c r="G49" s="28">
        <f t="shared" si="7"/>
        <v>0.39347722577668165</v>
      </c>
    </row>
    <row r="50" spans="1:7" x14ac:dyDescent="0.25">
      <c r="A50" t="s">
        <v>18</v>
      </c>
      <c r="B50" s="32">
        <f>'Cell dilutions'!B35</f>
        <v>58.655999999999999</v>
      </c>
      <c r="C50" s="28">
        <f>E10</f>
        <v>196.92103333333333</v>
      </c>
      <c r="D50" s="31">
        <f>E23</f>
        <v>130.40130000000002</v>
      </c>
      <c r="E50" s="31">
        <f>E24</f>
        <v>1.934584325033853</v>
      </c>
      <c r="F50" s="31">
        <f t="shared" si="6"/>
        <v>0.44981146660347704</v>
      </c>
      <c r="G50" s="28">
        <f t="shared" si="7"/>
        <v>0.26719275061977044</v>
      </c>
    </row>
    <row r="51" spans="1:7" x14ac:dyDescent="0.25">
      <c r="A51" t="s">
        <v>22</v>
      </c>
      <c r="B51" s="32">
        <f>'Cell dilutions'!C35</f>
        <v>67.826086956521735</v>
      </c>
      <c r="C51" s="28">
        <f>I10</f>
        <v>197.32454999999996</v>
      </c>
      <c r="D51" s="31">
        <f>I23</f>
        <v>130.80481666666665</v>
      </c>
      <c r="E51" s="31">
        <f>I24</f>
        <v>1.4986121683077187</v>
      </c>
      <c r="F51" s="31">
        <f t="shared" si="6"/>
        <v>0.51852897075927051</v>
      </c>
      <c r="G51" s="28">
        <f t="shared" si="7"/>
        <v>0.44526800601357097</v>
      </c>
    </row>
    <row r="52" spans="1:7" x14ac:dyDescent="0.25">
      <c r="A52" t="s">
        <v>26</v>
      </c>
      <c r="B52" s="32">
        <f>'Cell dilutions'!D35</f>
        <v>76.959999999999994</v>
      </c>
      <c r="C52" s="28">
        <f>M10</f>
        <v>198.05263333333332</v>
      </c>
      <c r="D52" s="31">
        <f>M23</f>
        <v>131.53290000000001</v>
      </c>
      <c r="E52" s="31">
        <f>M24</f>
        <v>1.3825219241179003</v>
      </c>
      <c r="F52" s="31">
        <f t="shared" si="6"/>
        <v>0.58510076186262139</v>
      </c>
      <c r="G52" s="28">
        <f t="shared" si="7"/>
        <v>0.52318579721495972</v>
      </c>
    </row>
    <row r="53" spans="1:7" x14ac:dyDescent="0.25">
      <c r="A53" t="s">
        <v>30</v>
      </c>
      <c r="B53" s="32">
        <f>'Cell dilutions'!E35</f>
        <v>85.695999999999998</v>
      </c>
      <c r="C53" s="28">
        <f>Q10</f>
        <v>198.51315</v>
      </c>
      <c r="D53" s="31">
        <f>Q23</f>
        <v>131.99341666666666</v>
      </c>
      <c r="E53" s="31">
        <f>Q24</f>
        <v>1.5737580077635793</v>
      </c>
      <c r="F53" s="31">
        <f t="shared" si="6"/>
        <v>0.64924450146187851</v>
      </c>
      <c r="G53" s="28">
        <f t="shared" si="7"/>
        <v>0.40376074597062267</v>
      </c>
    </row>
    <row r="54" spans="1:7" x14ac:dyDescent="0.25">
      <c r="A54" t="s">
        <v>34</v>
      </c>
      <c r="B54" s="32">
        <f>'Cell dilutions'!F35</f>
        <v>94.847999999999999</v>
      </c>
      <c r="C54" s="28">
        <f>U10</f>
        <v>198.70613333333333</v>
      </c>
      <c r="D54" s="31">
        <f>U23</f>
        <v>132.18640000000002</v>
      </c>
      <c r="E54" s="31">
        <f>U24</f>
        <v>1.3610629914396535</v>
      </c>
      <c r="F54" s="31">
        <f t="shared" si="6"/>
        <v>0.71753221208838414</v>
      </c>
      <c r="G54" s="28">
        <f t="shared" si="7"/>
        <v>0.53981326131888785</v>
      </c>
    </row>
    <row r="55" spans="1:7" x14ac:dyDescent="0.25">
      <c r="B55" s="32"/>
      <c r="C55" s="28"/>
      <c r="D55" s="31"/>
      <c r="E55" s="31"/>
      <c r="F55" s="31"/>
    </row>
    <row r="56" spans="1:7" x14ac:dyDescent="0.25">
      <c r="D56" s="31"/>
    </row>
    <row r="57" spans="1:7" ht="18.75" x14ac:dyDescent="0.3">
      <c r="A57" s="18" t="s">
        <v>57</v>
      </c>
    </row>
    <row r="58" spans="1:7" x14ac:dyDescent="0.25">
      <c r="A58" t="s">
        <v>58</v>
      </c>
      <c r="B58">
        <f>SLOPE(F33:F55,B33:B55)</f>
        <v>7.2014050832605158E-3</v>
      </c>
    </row>
    <row r="59" spans="1:7" x14ac:dyDescent="0.25">
      <c r="A59" t="s">
        <v>59</v>
      </c>
      <c r="B59">
        <f>INTERCEPT(F33:F55,B33:B55)</f>
        <v>3.1054127966389372E-2</v>
      </c>
    </row>
    <row r="60" spans="1:7" x14ac:dyDescent="0.25">
      <c r="A60" s="23" t="s">
        <v>52</v>
      </c>
      <c r="B60">
        <f>1/B58</f>
        <v>138.8617899476971</v>
      </c>
    </row>
    <row r="61" spans="1:7" x14ac:dyDescent="0.25">
      <c r="A61" s="23" t="s">
        <v>53</v>
      </c>
      <c r="B61">
        <f>B60*B59</f>
        <v>4.3122317946776674</v>
      </c>
    </row>
    <row r="66" spans="1:9" ht="18.75" x14ac:dyDescent="0.3">
      <c r="A66" s="18" t="s">
        <v>56</v>
      </c>
    </row>
    <row r="67" spans="1:9" x14ac:dyDescent="0.25">
      <c r="E67" s="29"/>
      <c r="F67" s="53" t="s">
        <v>60</v>
      </c>
      <c r="G67" s="53" t="s">
        <v>61</v>
      </c>
      <c r="H67" s="53" t="s">
        <v>62</v>
      </c>
      <c r="I67" s="29"/>
    </row>
    <row r="68" spans="1:9" x14ac:dyDescent="0.25">
      <c r="A68" t="s">
        <v>48</v>
      </c>
      <c r="C68" s="22"/>
      <c r="D68" s="22"/>
      <c r="E68" s="54" t="s">
        <v>54</v>
      </c>
      <c r="F68" s="54" t="s">
        <v>43</v>
      </c>
      <c r="G68" s="54" t="s">
        <v>43</v>
      </c>
      <c r="H68" s="54" t="s">
        <v>43</v>
      </c>
      <c r="I68" s="54" t="s">
        <v>63</v>
      </c>
    </row>
    <row r="69" spans="1:9" x14ac:dyDescent="0.25">
      <c r="A69" t="s">
        <v>49</v>
      </c>
      <c r="E69" s="31">
        <v>0</v>
      </c>
      <c r="F69" s="31">
        <f t="shared" ref="F69:F132" si="8">$B$71*E69/($B$72+E69)</f>
        <v>0</v>
      </c>
      <c r="G69" s="31">
        <f>E69*$C$71/($D$72+E69)</f>
        <v>0</v>
      </c>
      <c r="H69" s="31">
        <f>E69*$D$71/($C$72+E69)</f>
        <v>0</v>
      </c>
      <c r="I69" s="31" t="e">
        <f>(F69-G69)/F69*100</f>
        <v>#DIV/0!</v>
      </c>
    </row>
    <row r="70" spans="1:9" x14ac:dyDescent="0.25">
      <c r="A70" t="s">
        <v>50</v>
      </c>
      <c r="E70" s="31">
        <v>0.5</v>
      </c>
      <c r="F70" s="31">
        <f>$B$71*E70/($B$72+E70)</f>
        <v>13.536231884057971</v>
      </c>
      <c r="G70" s="31">
        <f>E70*$C$71/($D$72+E70)</f>
        <v>12.839460557916127</v>
      </c>
      <c r="H70" s="31">
        <f>E70*$D$71/($C$72+E70)</f>
        <v>14.287160793843661</v>
      </c>
      <c r="I70" s="31">
        <f>((H70-G70)*0.5)/((H70+G70)*0.5)*100</f>
        <v>5.3368247271001108</v>
      </c>
    </row>
    <row r="71" spans="1:9" x14ac:dyDescent="0.25">
      <c r="A71" s="23" t="s">
        <v>93</v>
      </c>
      <c r="B71" s="29">
        <v>140.1</v>
      </c>
      <c r="C71" s="29">
        <v>139</v>
      </c>
      <c r="D71" s="29">
        <v>141.1</v>
      </c>
      <c r="E71" s="31">
        <v>1</v>
      </c>
      <c r="F71" s="31">
        <f t="shared" si="8"/>
        <v>24.687224669603523</v>
      </c>
      <c r="G71" s="31">
        <f t="shared" ref="G71:G134" si="9">E71*$C$71/($D$72+E71)</f>
        <v>23.507525790630812</v>
      </c>
      <c r="H71" s="31">
        <f t="shared" ref="H71:H134" si="10">E71*$D$71/($C$72+E71)</f>
        <v>25.9470393527032</v>
      </c>
      <c r="I71" s="31">
        <f t="shared" ref="I71:I134" si="11">((H71-G71)*0.5)/((H71+G71)*0.5)*100</f>
        <v>4.9328379594521836</v>
      </c>
    </row>
    <row r="72" spans="1:9" x14ac:dyDescent="0.25">
      <c r="A72" s="23" t="s">
        <v>94</v>
      </c>
      <c r="B72" s="29">
        <v>4.6749999999999998</v>
      </c>
      <c r="C72" s="29">
        <v>4.4379999999999997</v>
      </c>
      <c r="D72" s="29">
        <v>4.9130000000000003</v>
      </c>
      <c r="E72" s="31">
        <v>1.5</v>
      </c>
      <c r="F72" s="31">
        <f t="shared" si="8"/>
        <v>34.032388663967609</v>
      </c>
      <c r="G72" s="31">
        <f t="shared" si="9"/>
        <v>32.512084827693748</v>
      </c>
      <c r="H72" s="31">
        <f t="shared" si="10"/>
        <v>35.643314247221284</v>
      </c>
      <c r="I72" s="31">
        <f t="shared" si="11"/>
        <v>4.5942499963733638</v>
      </c>
    </row>
    <row r="73" spans="1:9" x14ac:dyDescent="0.25">
      <c r="E73" s="31">
        <v>2</v>
      </c>
      <c r="F73" s="31">
        <f t="shared" si="8"/>
        <v>41.977528089887642</v>
      </c>
      <c r="G73" s="31">
        <f t="shared" si="9"/>
        <v>40.214089396788658</v>
      </c>
      <c r="H73" s="31">
        <f t="shared" si="10"/>
        <v>43.833488661074867</v>
      </c>
      <c r="I73" s="31">
        <f t="shared" si="11"/>
        <v>4.3063694968038124</v>
      </c>
    </row>
    <row r="74" spans="1:9" x14ac:dyDescent="0.25">
      <c r="A74" t="s">
        <v>51</v>
      </c>
      <c r="E74" s="31">
        <v>2.5</v>
      </c>
      <c r="F74" s="31">
        <f t="shared" si="8"/>
        <v>48.815331010452965</v>
      </c>
      <c r="G74" s="31">
        <f t="shared" si="9"/>
        <v>46.877107783623366</v>
      </c>
      <c r="H74" s="31">
        <f t="shared" si="10"/>
        <v>50.843182473335254</v>
      </c>
      <c r="I74" s="31">
        <f t="shared" si="11"/>
        <v>4.0585989657654187</v>
      </c>
    </row>
    <row r="75" spans="1:9" x14ac:dyDescent="0.25">
      <c r="A75" t="s">
        <v>95</v>
      </c>
      <c r="E75" s="31">
        <v>3</v>
      </c>
      <c r="F75" s="31">
        <f t="shared" si="8"/>
        <v>54.762214983713349</v>
      </c>
      <c r="G75" s="31">
        <f t="shared" si="9"/>
        <v>52.698091747756855</v>
      </c>
      <c r="H75" s="31">
        <f t="shared" si="10"/>
        <v>56.910459801021773</v>
      </c>
      <c r="I75" s="31">
        <f t="shared" si="11"/>
        <v>3.8431016501393191</v>
      </c>
    </row>
    <row r="76" spans="1:9" x14ac:dyDescent="0.25">
      <c r="A76" t="s">
        <v>96</v>
      </c>
      <c r="E76" s="31">
        <v>3.5</v>
      </c>
      <c r="F76" s="31">
        <f t="shared" si="8"/>
        <v>59.981651376146779</v>
      </c>
      <c r="G76" s="31">
        <f t="shared" si="9"/>
        <v>57.827172233448231</v>
      </c>
      <c r="H76" s="31">
        <f t="shared" si="10"/>
        <v>62.213403880070544</v>
      </c>
      <c r="I76" s="31">
        <f t="shared" si="11"/>
        <v>3.6539575105624165</v>
      </c>
    </row>
    <row r="77" spans="1:9" x14ac:dyDescent="0.25">
      <c r="A77" t="s">
        <v>97</v>
      </c>
      <c r="E77" s="31">
        <v>4</v>
      </c>
      <c r="F77" s="31">
        <f t="shared" si="8"/>
        <v>64.599423631123912</v>
      </c>
      <c r="G77" s="31">
        <f t="shared" si="9"/>
        <v>62.380792101424881</v>
      </c>
      <c r="H77" s="31">
        <f t="shared" si="10"/>
        <v>66.887888125148152</v>
      </c>
      <c r="I77" s="31">
        <f t="shared" si="11"/>
        <v>3.4866109995271484</v>
      </c>
    </row>
    <row r="78" spans="1:9" x14ac:dyDescent="0.25">
      <c r="A78" t="s">
        <v>98</v>
      </c>
      <c r="E78" s="31">
        <v>4.5</v>
      </c>
      <c r="F78" s="31">
        <f t="shared" si="8"/>
        <v>68.713896457765657</v>
      </c>
      <c r="G78" s="31">
        <f t="shared" si="9"/>
        <v>66.450653351747576</v>
      </c>
      <c r="H78" s="31">
        <f t="shared" si="10"/>
        <v>71.039382412172742</v>
      </c>
      <c r="I78" s="31">
        <f t="shared" si="11"/>
        <v>3.3374993576293219</v>
      </c>
    </row>
    <row r="79" spans="1:9" x14ac:dyDescent="0.25">
      <c r="E79" s="31">
        <v>5</v>
      </c>
      <c r="F79" s="31">
        <f t="shared" si="8"/>
        <v>72.403100775193792</v>
      </c>
      <c r="G79" s="31">
        <f t="shared" si="9"/>
        <v>70.109956622616764</v>
      </c>
      <c r="H79" s="31">
        <f t="shared" si="10"/>
        <v>74.751006569188391</v>
      </c>
      <c r="I79" s="31">
        <f t="shared" si="11"/>
        <v>3.2037961396312</v>
      </c>
    </row>
    <row r="80" spans="1:9" x14ac:dyDescent="0.25">
      <c r="E80" s="31">
        <v>5.5</v>
      </c>
      <c r="F80" s="31">
        <f t="shared" si="8"/>
        <v>75.729729729729726</v>
      </c>
      <c r="G80" s="31">
        <f t="shared" si="9"/>
        <v>73.417843080764428</v>
      </c>
      <c r="H80" s="31">
        <f t="shared" si="10"/>
        <v>78.089152747031605</v>
      </c>
      <c r="I80" s="31">
        <f t="shared" si="11"/>
        <v>3.0832303424302743</v>
      </c>
    </row>
    <row r="81" spans="1:9" ht="18.75" x14ac:dyDescent="0.3">
      <c r="A81" s="26" t="s">
        <v>65</v>
      </c>
      <c r="E81" s="31">
        <v>6</v>
      </c>
      <c r="F81" s="31">
        <f t="shared" si="8"/>
        <v>78.744730679156902</v>
      </c>
      <c r="G81" s="31">
        <f t="shared" si="9"/>
        <v>76.422615229542743</v>
      </c>
      <c r="H81" s="31">
        <f t="shared" si="10"/>
        <v>81.107491856677527</v>
      </c>
      <c r="I81" s="31">
        <f t="shared" si="11"/>
        <v>2.9739563527184245</v>
      </c>
    </row>
    <row r="82" spans="1:9" x14ac:dyDescent="0.25">
      <c r="E82" s="31">
        <v>6.5</v>
      </c>
      <c r="F82" s="31">
        <f t="shared" si="8"/>
        <v>81.489932885906029</v>
      </c>
      <c r="G82" s="31">
        <f t="shared" si="9"/>
        <v>79.164111101375624</v>
      </c>
      <c r="H82" s="31">
        <f t="shared" si="10"/>
        <v>83.849881148290365</v>
      </c>
      <c r="I82" s="31">
        <f t="shared" si="11"/>
        <v>2.8744588008974068</v>
      </c>
    </row>
    <row r="83" spans="1:9" ht="15.75" x14ac:dyDescent="0.25">
      <c r="A83" s="25" t="s">
        <v>64</v>
      </c>
      <c r="E83" s="31">
        <v>7</v>
      </c>
      <c r="F83" s="31">
        <f t="shared" si="8"/>
        <v>83.999999999999986</v>
      </c>
      <c r="G83" s="31">
        <f t="shared" si="9"/>
        <v>81.675480567447323</v>
      </c>
      <c r="H83" s="31">
        <f t="shared" si="10"/>
        <v>86.352509179926557</v>
      </c>
      <c r="I83" s="31">
        <f t="shared" si="11"/>
        <v>2.7834818588921024</v>
      </c>
    </row>
    <row r="84" spans="1:9" x14ac:dyDescent="0.25">
      <c r="E84" s="31">
        <v>7.5</v>
      </c>
      <c r="F84" s="31">
        <f t="shared" si="8"/>
        <v>86.303901437371664</v>
      </c>
      <c r="G84" s="31">
        <f t="shared" si="9"/>
        <v>83.984532345122048</v>
      </c>
      <c r="H84" s="31">
        <f t="shared" si="10"/>
        <v>88.645501759088631</v>
      </c>
      <c r="I84" s="31">
        <f t="shared" si="11"/>
        <v>2.6999759561843804</v>
      </c>
    </row>
    <row r="85" spans="1:9" x14ac:dyDescent="0.25">
      <c r="E85" s="31">
        <v>8</v>
      </c>
      <c r="F85" s="31">
        <f t="shared" si="8"/>
        <v>88.42603550295857</v>
      </c>
      <c r="G85" s="31">
        <f t="shared" si="9"/>
        <v>86.11476806319213</v>
      </c>
      <c r="H85" s="31">
        <f t="shared" si="10"/>
        <v>90.754140537063847</v>
      </c>
      <c r="I85" s="31">
        <f t="shared" si="11"/>
        <v>2.6230571051677778</v>
      </c>
    </row>
    <row r="86" spans="1:9" x14ac:dyDescent="0.25">
      <c r="E86" s="31">
        <v>8.5</v>
      </c>
      <c r="F86" s="31">
        <f t="shared" si="8"/>
        <v>90.387096774193537</v>
      </c>
      <c r="G86" s="31">
        <f t="shared" si="9"/>
        <v>88.086185044359951</v>
      </c>
      <c r="H86" s="31">
        <f t="shared" si="10"/>
        <v>92.699799041582935</v>
      </c>
      <c r="I86" s="31">
        <f t="shared" si="11"/>
        <v>2.5519754866780731</v>
      </c>
    </row>
    <row r="87" spans="1:9" x14ac:dyDescent="0.25">
      <c r="A87">
        <v>0</v>
      </c>
      <c r="B87">
        <f>B71</f>
        <v>140.1</v>
      </c>
      <c r="E87" s="31">
        <v>9</v>
      </c>
      <c r="F87" s="31">
        <f t="shared" si="8"/>
        <v>92.204753199268723</v>
      </c>
      <c r="G87" s="31">
        <f t="shared" si="9"/>
        <v>89.915905987206202</v>
      </c>
      <c r="H87" s="31">
        <f t="shared" si="10"/>
        <v>94.500669742521211</v>
      </c>
      <c r="I87" s="31">
        <f t="shared" si="11"/>
        <v>2.486090926031634</v>
      </c>
    </row>
    <row r="88" spans="1:9" x14ac:dyDescent="0.25">
      <c r="A88">
        <v>150</v>
      </c>
      <c r="B88">
        <f>B71</f>
        <v>140.1</v>
      </c>
      <c r="E88" s="31">
        <v>9.5</v>
      </c>
      <c r="F88" s="31">
        <f t="shared" si="8"/>
        <v>93.894179894179899</v>
      </c>
      <c r="G88" s="31">
        <f t="shared" si="9"/>
        <v>91.618677582737803</v>
      </c>
      <c r="H88" s="31">
        <f t="shared" si="10"/>
        <v>96.172334624766833</v>
      </c>
      <c r="I88" s="31">
        <f t="shared" si="11"/>
        <v>2.424853558485188</v>
      </c>
    </row>
    <row r="89" spans="1:9" x14ac:dyDescent="0.25">
      <c r="E89" s="31">
        <v>10</v>
      </c>
      <c r="F89" s="31">
        <f t="shared" si="8"/>
        <v>95.468483816013631</v>
      </c>
      <c r="G89" s="31">
        <f t="shared" si="9"/>
        <v>93.20726882585663</v>
      </c>
      <c r="H89" s="31">
        <f t="shared" si="10"/>
        <v>97.728217204598977</v>
      </c>
      <c r="I89" s="31">
        <f t="shared" si="11"/>
        <v>2.3677884466281047</v>
      </c>
    </row>
    <row r="90" spans="1:9" x14ac:dyDescent="0.25">
      <c r="A90">
        <v>0</v>
      </c>
      <c r="B90">
        <f>C71</f>
        <v>139</v>
      </c>
      <c r="E90" s="31">
        <v>10.5</v>
      </c>
      <c r="F90" s="31">
        <f t="shared" si="8"/>
        <v>96.939044481054353</v>
      </c>
      <c r="G90" s="31">
        <f t="shared" si="9"/>
        <v>94.692791799130603</v>
      </c>
      <c r="H90" s="31">
        <f t="shared" si="10"/>
        <v>99.179943767572638</v>
      </c>
      <c r="I90" s="31">
        <f t="shared" si="11"/>
        <v>2.314483238360352</v>
      </c>
    </row>
    <row r="91" spans="1:9" x14ac:dyDescent="0.25">
      <c r="A91">
        <v>150</v>
      </c>
      <c r="B91">
        <f>C71</f>
        <v>139</v>
      </c>
      <c r="E91" s="31">
        <v>11</v>
      </c>
      <c r="F91" s="31">
        <f t="shared" si="8"/>
        <v>98.315789473684205</v>
      </c>
      <c r="G91" s="31">
        <f t="shared" si="9"/>
        <v>96.084961980770444</v>
      </c>
      <c r="H91" s="31">
        <f t="shared" si="10"/>
        <v>100.53763440860216</v>
      </c>
      <c r="I91" s="31">
        <f t="shared" si="11"/>
        <v>2.2645781866363253</v>
      </c>
    </row>
    <row r="92" spans="1:9" x14ac:dyDescent="0.25">
      <c r="E92" s="31">
        <v>11.5</v>
      </c>
      <c r="F92" s="31">
        <f t="shared" si="8"/>
        <v>99.607418856259642</v>
      </c>
      <c r="G92" s="31">
        <f t="shared" si="9"/>
        <v>97.392310973009202</v>
      </c>
      <c r="H92" s="31">
        <f t="shared" si="10"/>
        <v>101.81013928974777</v>
      </c>
      <c r="I92" s="31">
        <f t="shared" si="11"/>
        <v>2.2177580199998799</v>
      </c>
    </row>
    <row r="93" spans="1:9" x14ac:dyDescent="0.25">
      <c r="A93">
        <v>0</v>
      </c>
      <c r="B93">
        <f>D71</f>
        <v>141.1</v>
      </c>
      <c r="E93" s="31">
        <v>12</v>
      </c>
      <c r="F93" s="31">
        <f t="shared" si="8"/>
        <v>100.82158920539729</v>
      </c>
      <c r="G93" s="31">
        <f t="shared" si="9"/>
        <v>98.622361497073257</v>
      </c>
      <c r="H93" s="31">
        <f t="shared" si="10"/>
        <v>103.0052317800219</v>
      </c>
      <c r="I93" s="31">
        <f t="shared" si="11"/>
        <v>2.173745275491783</v>
      </c>
    </row>
    <row r="94" spans="1:9" x14ac:dyDescent="0.25">
      <c r="A94">
        <v>150</v>
      </c>
      <c r="B94">
        <f>D71</f>
        <v>141.1</v>
      </c>
      <c r="E94" s="31">
        <v>12.5</v>
      </c>
      <c r="F94" s="31">
        <f t="shared" si="8"/>
        <v>101.96506550218341</v>
      </c>
      <c r="G94" s="31">
        <f t="shared" si="9"/>
        <v>99.781772239131683</v>
      </c>
      <c r="H94" s="31">
        <f t="shared" si="10"/>
        <v>104.12976738694061</v>
      </c>
      <c r="I94" s="31">
        <f t="shared" si="11"/>
        <v>2.1322947959601364</v>
      </c>
    </row>
    <row r="95" spans="1:9" x14ac:dyDescent="0.25">
      <c r="E95" s="31">
        <v>13</v>
      </c>
      <c r="F95" s="31">
        <f t="shared" si="8"/>
        <v>103.04384724186704</v>
      </c>
      <c r="G95" s="31">
        <f t="shared" si="9"/>
        <v>100.87645843800591</v>
      </c>
      <c r="H95" s="31">
        <f t="shared" si="10"/>
        <v>105.18981534579655</v>
      </c>
      <c r="I95" s="31">
        <f t="shared" si="11"/>
        <v>2.0931891612288087</v>
      </c>
    </row>
    <row r="96" spans="1:9" x14ac:dyDescent="0.25">
      <c r="E96" s="31">
        <v>13.5</v>
      </c>
      <c r="F96" s="31">
        <f t="shared" si="8"/>
        <v>104.06327372764785</v>
      </c>
      <c r="G96" s="31">
        <f t="shared" si="9"/>
        <v>101.91169282572096</v>
      </c>
      <c r="H96" s="31">
        <f t="shared" si="10"/>
        <v>106.19076820158324</v>
      </c>
      <c r="I96" s="31">
        <f t="shared" si="11"/>
        <v>2.0562348733111997</v>
      </c>
    </row>
    <row r="97" spans="5:9" x14ac:dyDescent="0.25">
      <c r="E97" s="31">
        <v>14</v>
      </c>
      <c r="F97" s="31">
        <f t="shared" si="8"/>
        <v>105.02811244979918</v>
      </c>
      <c r="G97" s="31">
        <f t="shared" si="9"/>
        <v>102.8921905567599</v>
      </c>
      <c r="H97" s="31">
        <f t="shared" si="10"/>
        <v>107.13743356112377</v>
      </c>
      <c r="I97" s="31">
        <f t="shared" si="11"/>
        <v>2.0212591543663083</v>
      </c>
    </row>
    <row r="98" spans="5:9" x14ac:dyDescent="0.25">
      <c r="E98" s="31">
        <v>14.5</v>
      </c>
      <c r="F98" s="31">
        <f t="shared" si="8"/>
        <v>105.94263363754888</v>
      </c>
      <c r="G98" s="31">
        <f t="shared" si="9"/>
        <v>103.82218101272343</v>
      </c>
      <c r="H98" s="31">
        <f t="shared" si="10"/>
        <v>108.03411131059245</v>
      </c>
      <c r="I98" s="31">
        <f t="shared" si="11"/>
        <v>1.9881072455667972</v>
      </c>
    </row>
    <row r="99" spans="5:9" x14ac:dyDescent="0.25">
      <c r="E99" s="31">
        <v>15</v>
      </c>
      <c r="F99" s="31">
        <f t="shared" si="8"/>
        <v>106.81067344345615</v>
      </c>
      <c r="G99" s="31">
        <f t="shared" si="9"/>
        <v>104.70546878923317</v>
      </c>
      <c r="H99" s="31">
        <f t="shared" si="10"/>
        <v>108.8846589155263</v>
      </c>
      <c r="I99" s="31">
        <f t="shared" si="11"/>
        <v>1.9566401177820028</v>
      </c>
    </row>
    <row r="100" spans="5:9" x14ac:dyDescent="0.25">
      <c r="E100" s="31">
        <v>15.5</v>
      </c>
      <c r="F100" s="31">
        <f t="shared" si="8"/>
        <v>107.63568773234199</v>
      </c>
      <c r="G100" s="31">
        <f t="shared" si="9"/>
        <v>105.54548571988438</v>
      </c>
      <c r="H100" s="31">
        <f t="shared" si="10"/>
        <v>109.69254689537566</v>
      </c>
      <c r="I100" s="31">
        <f t="shared" si="11"/>
        <v>1.9267325226411933</v>
      </c>
    </row>
    <row r="101" spans="5:9" x14ac:dyDescent="0.25">
      <c r="E101" s="31">
        <v>16</v>
      </c>
      <c r="F101" s="31">
        <f t="shared" si="8"/>
        <v>108.42079806529624</v>
      </c>
      <c r="G101" s="31">
        <f t="shared" si="9"/>
        <v>106.34533543728782</v>
      </c>
      <c r="H101" s="31">
        <f t="shared" si="10"/>
        <v>110.4609061552011</v>
      </c>
      <c r="I101" s="31">
        <f t="shared" si="11"/>
        <v>1.8982713263619746</v>
      </c>
    </row>
    <row r="102" spans="5:9" x14ac:dyDescent="0.25">
      <c r="E102" s="31">
        <v>16.5</v>
      </c>
      <c r="F102" s="31">
        <f t="shared" si="8"/>
        <v>109.16883116883118</v>
      </c>
      <c r="G102" s="31">
        <f t="shared" si="9"/>
        <v>107.10783169102881</v>
      </c>
      <c r="H102" s="31">
        <f t="shared" si="10"/>
        <v>111.19256853567677</v>
      </c>
      <c r="I102" s="31">
        <f t="shared" si="11"/>
        <v>1.8711540796104602</v>
      </c>
    </row>
    <row r="103" spans="5:9" x14ac:dyDescent="0.25">
      <c r="E103" s="31">
        <v>17</v>
      </c>
      <c r="F103" s="31">
        <f t="shared" si="8"/>
        <v>109.88235294117646</v>
      </c>
      <c r="G103" s="31">
        <f t="shared" si="9"/>
        <v>107.83553141970519</v>
      </c>
      <c r="H103" s="31">
        <f t="shared" si="10"/>
        <v>111.89010168859035</v>
      </c>
      <c r="I103" s="31">
        <f t="shared" si="11"/>
        <v>1.8452877852839289</v>
      </c>
    </row>
    <row r="104" spans="5:9" x14ac:dyDescent="0.25">
      <c r="E104" s="31">
        <v>17.5</v>
      </c>
      <c r="F104" s="31">
        <f t="shared" si="8"/>
        <v>110.56369785794814</v>
      </c>
      <c r="G104" s="31">
        <f t="shared" si="9"/>
        <v>108.53076339624324</v>
      </c>
      <c r="H104" s="31">
        <f t="shared" si="10"/>
        <v>112.55583918315253</v>
      </c>
      <c r="I104" s="31">
        <f t="shared" si="11"/>
        <v>1.8205878329799807</v>
      </c>
    </row>
    <row r="105" spans="5:9" x14ac:dyDescent="0.25">
      <c r="E105" s="31">
        <v>18</v>
      </c>
      <c r="F105" s="31">
        <f t="shared" si="8"/>
        <v>111.21499448732082</v>
      </c>
      <c r="G105" s="31">
        <f t="shared" si="9"/>
        <v>109.19565312268145</v>
      </c>
      <c r="H105" s="31">
        <f t="shared" si="10"/>
        <v>113.19190658703984</v>
      </c>
      <c r="I105" s="31">
        <f t="shared" si="11"/>
        <v>1.7969770744256697</v>
      </c>
    </row>
    <row r="106" spans="5:9" x14ac:dyDescent="0.25">
      <c r="E106" s="31">
        <v>18.5</v>
      </c>
      <c r="F106" s="31">
        <f t="shared" si="8"/>
        <v>111.83818770226536</v>
      </c>
      <c r="G106" s="31">
        <f t="shared" si="9"/>
        <v>109.83214453508734</v>
      </c>
      <c r="H106" s="31">
        <f t="shared" si="10"/>
        <v>113.8002441363676</v>
      </c>
      <c r="I106" s="31">
        <f t="shared" si="11"/>
        <v>1.7743850185806103</v>
      </c>
    </row>
    <row r="107" spans="5:9" x14ac:dyDescent="0.25">
      <c r="E107" s="31">
        <v>19</v>
      </c>
      <c r="F107" s="31">
        <f t="shared" si="8"/>
        <v>112.43505807814149</v>
      </c>
      <c r="G107" s="31">
        <f t="shared" si="9"/>
        <v>110.44201898548906</v>
      </c>
      <c r="H107" s="31">
        <f t="shared" si="10"/>
        <v>114.38262650396793</v>
      </c>
      <c r="I107" s="31">
        <f t="shared" si="11"/>
        <v>1.7527471287233334</v>
      </c>
    </row>
    <row r="108" spans="5:9" x14ac:dyDescent="0.25">
      <c r="E108" s="31">
        <v>19.5</v>
      </c>
      <c r="F108" s="31">
        <f t="shared" si="8"/>
        <v>113.00723888314373</v>
      </c>
      <c r="G108" s="31">
        <f t="shared" si="9"/>
        <v>111.0269118912055</v>
      </c>
      <c r="H108" s="31">
        <f t="shared" si="10"/>
        <v>114.9406800902331</v>
      </c>
      <c r="I108" s="31">
        <f t="shared" si="11"/>
        <v>1.7320042067577039</v>
      </c>
    </row>
    <row r="109" spans="5:9" x14ac:dyDescent="0.25">
      <c r="E109" s="31">
        <v>20</v>
      </c>
      <c r="F109" s="31">
        <f t="shared" si="8"/>
        <v>113.55623100303951</v>
      </c>
      <c r="G109" s="31">
        <f t="shared" si="9"/>
        <v>111.58832737927989</v>
      </c>
      <c r="H109" s="31">
        <f t="shared" si="10"/>
        <v>115.47589819134136</v>
      </c>
      <c r="I109" s="31">
        <f t="shared" si="11"/>
        <v>1.7121018523687963</v>
      </c>
    </row>
    <row r="110" spans="5:9" x14ac:dyDescent="0.25">
      <c r="E110" s="31">
        <v>20.5</v>
      </c>
      <c r="F110" s="31">
        <f t="shared" si="8"/>
        <v>114.08341608738827</v>
      </c>
      <c r="G110" s="31">
        <f t="shared" si="9"/>
        <v>112.12765120214064</v>
      </c>
      <c r="H110" s="31">
        <f t="shared" si="10"/>
        <v>115.98965434277007</v>
      </c>
      <c r="I110" s="31">
        <f t="shared" si="11"/>
        <v>1.6929899866229534</v>
      </c>
    </row>
    <row r="111" spans="5:9" x14ac:dyDescent="0.25">
      <c r="E111" s="31">
        <v>21</v>
      </c>
      <c r="F111" s="31">
        <f t="shared" si="8"/>
        <v>114.5900681596884</v>
      </c>
      <c r="G111" s="31">
        <f t="shared" si="9"/>
        <v>112.64616215799019</v>
      </c>
      <c r="H111" s="31">
        <f t="shared" si="10"/>
        <v>116.48321408915795</v>
      </c>
      <c r="I111" s="31">
        <f t="shared" si="11"/>
        <v>1.6746224312280962</v>
      </c>
    </row>
    <row r="112" spans="5:9" x14ac:dyDescent="0.25">
      <c r="E112" s="31">
        <v>21.5</v>
      </c>
      <c r="F112" s="31">
        <f t="shared" si="8"/>
        <v>115.07736389684814</v>
      </c>
      <c r="G112" s="31">
        <f t="shared" si="9"/>
        <v>113.14504221406126</v>
      </c>
      <c r="H112" s="31">
        <f t="shared" si="10"/>
        <v>116.95774539285991</v>
      </c>
      <c r="I112" s="31">
        <f t="shared" si="11"/>
        <v>1.6569565360119789</v>
      </c>
    </row>
    <row r="113" spans="5:9" x14ac:dyDescent="0.25">
      <c r="E113" s="31">
        <v>22</v>
      </c>
      <c r="F113" s="31">
        <f t="shared" si="8"/>
        <v>115.54639175257731</v>
      </c>
      <c r="G113" s="31">
        <f t="shared" si="9"/>
        <v>113.62538550143053</v>
      </c>
      <c r="H113" s="31">
        <f t="shared" si="10"/>
        <v>117.41432786141161</v>
      </c>
      <c r="I113" s="31">
        <f t="shared" si="11"/>
        <v>1.6399528482926389</v>
      </c>
    </row>
    <row r="114" spans="5:9" x14ac:dyDescent="0.25">
      <c r="E114" s="31">
        <v>22.5</v>
      </c>
      <c r="F114" s="31">
        <f t="shared" si="8"/>
        <v>115.99816007359705</v>
      </c>
      <c r="G114" s="31">
        <f t="shared" si="9"/>
        <v>114.08820632546602</v>
      </c>
      <c r="H114" s="31">
        <f t="shared" si="10"/>
        <v>117.8539609473606</v>
      </c>
      <c r="I114" s="31">
        <f t="shared" si="11"/>
        <v>1.6235748187456756</v>
      </c>
    </row>
    <row r="115" spans="5:9" x14ac:dyDescent="0.25">
      <c r="E115" s="31">
        <v>23</v>
      </c>
      <c r="F115" s="31">
        <f t="shared" si="8"/>
        <v>116.43360433604335</v>
      </c>
      <c r="G115" s="31">
        <f t="shared" si="9"/>
        <v>114.53444631533694</v>
      </c>
      <c r="H115" s="31">
        <f t="shared" si="10"/>
        <v>118.27757125154895</v>
      </c>
      <c r="I115" s="31">
        <f t="shared" si="11"/>
        <v>1.6077885391533233</v>
      </c>
    </row>
    <row r="116" spans="5:9" x14ac:dyDescent="0.25">
      <c r="E116" s="31">
        <v>23.5</v>
      </c>
      <c r="F116" s="31">
        <f t="shared" si="8"/>
        <v>116.85359361135758</v>
      </c>
      <c r="G116" s="31">
        <f t="shared" si="9"/>
        <v>114.96498081863935</v>
      </c>
      <c r="H116" s="31">
        <f t="shared" si="10"/>
        <v>118.6860190421648</v>
      </c>
      <c r="I116" s="31">
        <f t="shared" si="11"/>
        <v>1.5925625080749646</v>
      </c>
    </row>
    <row r="117" spans="5:9" x14ac:dyDescent="0.25">
      <c r="E117" s="31">
        <v>24</v>
      </c>
      <c r="F117" s="31">
        <f t="shared" si="8"/>
        <v>117.25893635571053</v>
      </c>
      <c r="G117" s="31">
        <f t="shared" si="9"/>
        <v>115.38062463251825</v>
      </c>
      <c r="H117" s="31">
        <f t="shared" si="10"/>
        <v>119.08010408608199</v>
      </c>
      <c r="I117" s="31">
        <f t="shared" si="11"/>
        <v>1.5778674210314574</v>
      </c>
    </row>
    <row r="118" spans="5:9" x14ac:dyDescent="0.25">
      <c r="E118" s="31">
        <v>24.5</v>
      </c>
      <c r="F118" s="31">
        <f t="shared" si="8"/>
        <v>117.6503856041131</v>
      </c>
      <c r="G118" s="31">
        <f t="shared" si="9"/>
        <v>115.78213715023969</v>
      </c>
      <c r="H118" s="31">
        <f t="shared" si="10"/>
        <v>119.46057087566521</v>
      </c>
      <c r="I118" s="31">
        <f t="shared" si="11"/>
        <v>1.5636759822627329</v>
      </c>
    </row>
    <row r="119" spans="5:9" x14ac:dyDescent="0.25">
      <c r="E119" s="31">
        <v>25</v>
      </c>
      <c r="F119" s="31">
        <f t="shared" si="8"/>
        <v>118.02864363942713</v>
      </c>
      <c r="G119" s="31">
        <f t="shared" si="9"/>
        <v>116.170226991609</v>
      </c>
      <c r="H119" s="31">
        <f t="shared" si="10"/>
        <v>119.82811332291597</v>
      </c>
      <c r="I119" s="31">
        <f t="shared" si="11"/>
        <v>1.549962735514135</v>
      </c>
    </row>
    <row r="120" spans="5:9" x14ac:dyDescent="0.25">
      <c r="E120" s="31">
        <v>25.5</v>
      </c>
      <c r="F120" s="31">
        <f t="shared" si="8"/>
        <v>118.39436619718309</v>
      </c>
      <c r="G120" s="31">
        <f t="shared" si="9"/>
        <v>116.54555617663499</v>
      </c>
      <c r="H120" s="31">
        <f t="shared" si="10"/>
        <v>120.183378983232</v>
      </c>
      <c r="I120" s="31">
        <f t="shared" si="11"/>
        <v>1.5367039116449084</v>
      </c>
    </row>
    <row r="121" spans="5:9" x14ac:dyDescent="0.25">
      <c r="E121" s="31">
        <v>26</v>
      </c>
      <c r="F121" s="31">
        <f t="shared" si="8"/>
        <v>118.7481662591687</v>
      </c>
      <c r="G121" s="31">
        <f t="shared" si="9"/>
        <v>116.90874389415457</v>
      </c>
      <c r="H121" s="31">
        <f t="shared" si="10"/>
        <v>120.52697286286879</v>
      </c>
      <c r="I121" s="31">
        <f t="shared" si="11"/>
        <v>1.523877291139347</v>
      </c>
    </row>
    <row r="122" spans="5:9" x14ac:dyDescent="0.25">
      <c r="E122" s="31">
        <v>26.5</v>
      </c>
      <c r="F122" s="31">
        <f t="shared" si="8"/>
        <v>119.09061748195668</v>
      </c>
      <c r="G122" s="31">
        <f t="shared" si="9"/>
        <v>117.26036991054659</v>
      </c>
      <c r="H122" s="31">
        <f t="shared" si="10"/>
        <v>120.85946085719826</v>
      </c>
      <c r="I122" s="31">
        <f t="shared" si="11"/>
        <v>1.5114620798475704</v>
      </c>
    </row>
    <row r="123" spans="5:9" x14ac:dyDescent="0.25">
      <c r="E123" s="31">
        <v>27</v>
      </c>
      <c r="F123" s="31">
        <f t="shared" si="8"/>
        <v>119.42225730071033</v>
      </c>
      <c r="G123" s="31">
        <f t="shared" si="9"/>
        <v>117.60097765800771</v>
      </c>
      <c r="H123" s="31">
        <f t="shared" si="10"/>
        <v>121.181372860869</v>
      </c>
      <c r="I123" s="31">
        <f t="shared" si="11"/>
        <v>1.4994387964944051</v>
      </c>
    </row>
    <row r="124" spans="5:9" x14ac:dyDescent="0.25">
      <c r="E124" s="31">
        <v>27.5</v>
      </c>
      <c r="F124" s="31">
        <f t="shared" si="8"/>
        <v>119.74358974358975</v>
      </c>
      <c r="G124" s="31">
        <f t="shared" si="9"/>
        <v>117.93107703699134</v>
      </c>
      <c r="H124" s="31">
        <f t="shared" si="10"/>
        <v>121.49320558582254</v>
      </c>
      <c r="I124" s="31">
        <f t="shared" si="11"/>
        <v>1.4877891706761137</v>
      </c>
    </row>
    <row r="125" spans="5:9" x14ac:dyDescent="0.25">
      <c r="E125" s="31">
        <v>28</v>
      </c>
      <c r="F125" s="31">
        <f t="shared" si="8"/>
        <v>120.05508798775823</v>
      </c>
      <c r="G125" s="31">
        <f t="shared" si="9"/>
        <v>118.25114696320604</v>
      </c>
      <c r="H125" s="31">
        <f t="shared" si="10"/>
        <v>121.79542511868794</v>
      </c>
      <c r="I125" s="31">
        <f t="shared" si="11"/>
        <v>1.4764960502217641</v>
      </c>
    </row>
    <row r="126" spans="5:9" x14ac:dyDescent="0.25">
      <c r="E126" s="31">
        <v>28.5</v>
      </c>
      <c r="F126" s="31">
        <f t="shared" si="8"/>
        <v>120.3571966842502</v>
      </c>
      <c r="G126" s="31">
        <f t="shared" si="9"/>
        <v>118.56163768593063</v>
      </c>
      <c r="H126" s="31">
        <f t="shared" si="10"/>
        <v>122.08846924524863</v>
      </c>
      <c r="I126" s="31">
        <f t="shared" si="11"/>
        <v>1.4655433169313301</v>
      </c>
    </row>
    <row r="127" spans="5:9" x14ac:dyDescent="0.25">
      <c r="E127" s="31">
        <v>29</v>
      </c>
      <c r="F127" s="31">
        <f t="shared" si="8"/>
        <v>120.65033407572383</v>
      </c>
      <c r="G127" s="31">
        <f t="shared" si="9"/>
        <v>118.86297290124732</v>
      </c>
      <c r="H127" s="31">
        <f t="shared" si="10"/>
        <v>122.37274956636161</v>
      </c>
      <c r="I127" s="31">
        <f t="shared" si="11"/>
        <v>1.4549158098198125</v>
      </c>
    </row>
    <row r="128" spans="5:9" x14ac:dyDescent="0.25">
      <c r="E128" s="31">
        <v>29.5</v>
      </c>
      <c r="F128" s="31">
        <f t="shared" si="8"/>
        <v>120.93489392831017</v>
      </c>
      <c r="G128" s="31">
        <f t="shared" si="9"/>
        <v>119.15555168105078</v>
      </c>
      <c r="H128" s="31">
        <f t="shared" si="10"/>
        <v>122.64865342683716</v>
      </c>
      <c r="I128" s="31">
        <f t="shared" si="11"/>
        <v>1.4445992550989044</v>
      </c>
    </row>
    <row r="129" spans="5:9" x14ac:dyDescent="0.25">
      <c r="E129" s="31">
        <v>30</v>
      </c>
      <c r="F129" s="31">
        <f t="shared" si="8"/>
        <v>121.21124729632301</v>
      </c>
      <c r="G129" s="31">
        <f t="shared" si="9"/>
        <v>119.43975023630168</v>
      </c>
      <c r="H129" s="31">
        <f t="shared" si="10"/>
        <v>122.91654567628781</v>
      </c>
      <c r="I129" s="31">
        <f t="shared" si="11"/>
        <v>1.4345802022160414</v>
      </c>
    </row>
    <row r="130" spans="5:9" x14ac:dyDescent="0.25">
      <c r="E130" s="31">
        <v>30.5</v>
      </c>
      <c r="F130" s="31">
        <f t="shared" si="8"/>
        <v>121.47974413646057</v>
      </c>
      <c r="G130" s="31">
        <f t="shared" si="9"/>
        <v>119.71592353090674</v>
      </c>
      <c r="H130" s="31">
        <f t="shared" si="10"/>
        <v>123.17677027877954</v>
      </c>
      <c r="I130" s="31">
        <f t="shared" si="11"/>
        <v>1.4248459653481733</v>
      </c>
    </row>
    <row r="131" spans="5:9" x14ac:dyDescent="0.25">
      <c r="E131" s="31">
        <v>31</v>
      </c>
      <c r="F131" s="31">
        <f t="shared" si="8"/>
        <v>121.74071478626489</v>
      </c>
      <c r="G131" s="31">
        <f t="shared" si="9"/>
        <v>119.98440676078302</v>
      </c>
      <c r="H131" s="31">
        <f t="shared" si="10"/>
        <v>123.42965178621816</v>
      </c>
      <c r="I131" s="31">
        <f t="shared" si="11"/>
        <v>1.4153845698151797</v>
      </c>
    </row>
    <row r="132" spans="5:9" x14ac:dyDescent="0.25">
      <c r="E132" s="31">
        <v>31.5</v>
      </c>
      <c r="F132" s="31">
        <f t="shared" si="8"/>
        <v>121.99447131997236</v>
      </c>
      <c r="G132" s="31">
        <f t="shared" si="9"/>
        <v>120.24551671106474</v>
      </c>
      <c r="H132" s="31">
        <f t="shared" si="10"/>
        <v>123.6754966887417</v>
      </c>
      <c r="I132" s="31">
        <f t="shared" si="11"/>
        <v>1.4061847029369903</v>
      </c>
    </row>
    <row r="133" spans="5:9" x14ac:dyDescent="0.25">
      <c r="E133" s="31">
        <v>32</v>
      </c>
      <c r="F133" s="31">
        <f t="shared" ref="F133:F196" si="12">$B$71*E133/($B$72+E133)</f>
        <v>122.24130879345604</v>
      </c>
      <c r="G133" s="31">
        <f t="shared" si="9"/>
        <v>120.49955300300708</v>
      </c>
      <c r="H133" s="31">
        <f t="shared" si="10"/>
        <v>123.9145946539327</v>
      </c>
      <c r="I133" s="31">
        <f t="shared" si="11"/>
        <v>1.3972356689102039</v>
      </c>
    </row>
    <row r="134" spans="5:9" x14ac:dyDescent="0.25">
      <c r="E134" s="31">
        <v>32.5</v>
      </c>
      <c r="F134" s="31">
        <f t="shared" si="12"/>
        <v>122.4815063887021</v>
      </c>
      <c r="G134" s="31">
        <f t="shared" si="9"/>
        <v>120.74679924090557</v>
      </c>
      <c r="H134" s="31">
        <f t="shared" si="10"/>
        <v>124.14721966538524</v>
      </c>
      <c r="I134" s="31">
        <f t="shared" si="11"/>
        <v>1.3885273473260451</v>
      </c>
    </row>
    <row r="135" spans="5:9" x14ac:dyDescent="0.25">
      <c r="E135" s="31">
        <v>33</v>
      </c>
      <c r="F135" s="31">
        <f t="shared" si="12"/>
        <v>122.7153284671533</v>
      </c>
      <c r="G135" s="31">
        <f t="shared" ref="G135:G198" si="13">E135*$C$71/($D$72+E135)</f>
        <v>120.98752406826155</v>
      </c>
      <c r="H135" s="31">
        <f t="shared" ref="H135:H198" si="14">E135*$D$71/($C$72+E135)</f>
        <v>124.37363107003578</v>
      </c>
      <c r="I135" s="31">
        <f t="shared" ref="I135:I198" si="15">((H135-G135)*0.5)/((H135+G135)*0.5)*100</f>
        <v>1.3800501549911854</v>
      </c>
    </row>
    <row r="136" spans="5:9" x14ac:dyDescent="0.25">
      <c r="E136" s="31">
        <v>33.5</v>
      </c>
      <c r="F136" s="31">
        <f t="shared" si="12"/>
        <v>122.94302554027504</v>
      </c>
      <c r="G136" s="31">
        <f t="shared" si="13"/>
        <v>121.22198214146253</v>
      </c>
      <c r="H136" s="31">
        <f t="shared" si="14"/>
        <v>124.59407454267487</v>
      </c>
      <c r="I136" s="31">
        <f t="shared" si="15"/>
        <v>1.3717950107487604</v>
      </c>
    </row>
    <row r="137" spans="5:9" x14ac:dyDescent="0.25">
      <c r="E137" s="31">
        <v>34</v>
      </c>
      <c r="F137" s="31">
        <f t="shared" si="12"/>
        <v>123.16483516483517</v>
      </c>
      <c r="G137" s="31">
        <f t="shared" si="13"/>
        <v>121.45041502839669</v>
      </c>
      <c r="H137" s="31">
        <f t="shared" si="14"/>
        <v>124.80878297518079</v>
      </c>
      <c r="I137" s="31">
        <f t="shared" si="15"/>
        <v>1.3637533030280198</v>
      </c>
    </row>
    <row r="138" spans="5:9" x14ac:dyDescent="0.25">
      <c r="E138" s="31">
        <v>34.5</v>
      </c>
      <c r="F138" s="31">
        <f t="shared" si="12"/>
        <v>123.38098276962349</v>
      </c>
      <c r="G138" s="31">
        <f t="shared" si="13"/>
        <v>121.67305203866745</v>
      </c>
      <c r="H138" s="31">
        <f t="shared" si="14"/>
        <v>125.01797729724176</v>
      </c>
      <c r="I138" s="31">
        <f t="shared" si="15"/>
        <v>1.3559168598788638</v>
      </c>
    </row>
    <row r="139" spans="5:9" x14ac:dyDescent="0.25">
      <c r="E139" s="31">
        <v>35</v>
      </c>
      <c r="F139" s="31">
        <f t="shared" si="12"/>
        <v>123.59168241965975</v>
      </c>
      <c r="G139" s="31">
        <f t="shared" si="13"/>
        <v>121.89011099140632</v>
      </c>
      <c r="H139" s="31">
        <f t="shared" si="14"/>
        <v>125.22186723464678</v>
      </c>
      <c r="I139" s="31">
        <f t="shared" si="15"/>
        <v>1.3482779212720473</v>
      </c>
    </row>
    <row r="140" spans="5:9" x14ac:dyDescent="0.25">
      <c r="E140" s="31">
        <v>35.5</v>
      </c>
      <c r="F140" s="31">
        <f t="shared" si="12"/>
        <v>123.79713752333542</v>
      </c>
      <c r="G140" s="31">
        <f t="shared" si="13"/>
        <v>122.10179892608815</v>
      </c>
      <c r="H140" s="31">
        <f t="shared" si="14"/>
        <v>125.42065201061645</v>
      </c>
      <c r="I140" s="31">
        <f t="shared" si="15"/>
        <v>1.3408291134677648</v>
      </c>
    </row>
    <row r="141" spans="5:9" x14ac:dyDescent="0.25">
      <c r="E141" s="31">
        <v>36</v>
      </c>
      <c r="F141" s="31">
        <f t="shared" si="12"/>
        <v>123.99754148740011</v>
      </c>
      <c r="G141" s="31">
        <f t="shared" si="13"/>
        <v>122.30831276122505</v>
      </c>
      <c r="H141" s="31">
        <f t="shared" si="14"/>
        <v>125.61452099510359</v>
      </c>
      <c r="I141" s="31">
        <f t="shared" si="15"/>
        <v>1.3335634252745141</v>
      </c>
    </row>
    <row r="142" spans="5:9" x14ac:dyDescent="0.25">
      <c r="E142" s="31">
        <v>36.5</v>
      </c>
      <c r="F142" s="31">
        <f t="shared" si="12"/>
        <v>124.19307832422587</v>
      </c>
      <c r="G142" s="31">
        <f t="shared" si="13"/>
        <v>122.50983990534374</v>
      </c>
      <c r="H142" s="31">
        <f t="shared" si="14"/>
        <v>125.80365430651227</v>
      </c>
      <c r="I142" s="31">
        <f t="shared" si="15"/>
        <v>1.3264741860377178</v>
      </c>
    </row>
    <row r="143" spans="5:9" x14ac:dyDescent="0.25">
      <c r="E143" s="31">
        <v>37</v>
      </c>
      <c r="F143" s="31">
        <f t="shared" si="12"/>
        <v>124.38392321535693</v>
      </c>
      <c r="G143" s="31">
        <f t="shared" si="13"/>
        <v>122.70655882423115</v>
      </c>
      <c r="H143" s="31">
        <f t="shared" si="14"/>
        <v>125.98822336985374</v>
      </c>
      <c r="I143" s="31">
        <f t="shared" si="15"/>
        <v>1.3195550452126223</v>
      </c>
    </row>
    <row r="144" spans="5:9" x14ac:dyDescent="0.25">
      <c r="E144" s="31">
        <v>37.5</v>
      </c>
      <c r="F144" s="31">
        <f t="shared" si="12"/>
        <v>124.57024303497333</v>
      </c>
      <c r="G144" s="31">
        <f t="shared" si="13"/>
        <v>122.89863956805698</v>
      </c>
      <c r="H144" s="31">
        <f t="shared" si="14"/>
        <v>126.16839143497543</v>
      </c>
      <c r="I144" s="31">
        <f t="shared" si="15"/>
        <v>1.3127999533903165</v>
      </c>
    </row>
    <row r="145" spans="5:9" x14ac:dyDescent="0.25">
      <c r="E145" s="31">
        <v>38</v>
      </c>
      <c r="F145" s="31">
        <f t="shared" si="12"/>
        <v>124.75219683655537</v>
      </c>
      <c r="G145" s="31">
        <f t="shared" si="13"/>
        <v>123.08624426164566</v>
      </c>
      <c r="H145" s="31">
        <f t="shared" si="14"/>
        <v>126.34431405815542</v>
      </c>
      <c r="I145" s="31">
        <f t="shared" si="15"/>
        <v>1.3062031446574025</v>
      </c>
    </row>
    <row r="146" spans="5:9" x14ac:dyDescent="0.25">
      <c r="E146" s="31">
        <v>38.5</v>
      </c>
      <c r="F146" s="31">
        <f t="shared" si="12"/>
        <v>124.92993630573248</v>
      </c>
      <c r="G146" s="31">
        <f t="shared" si="13"/>
        <v>123.26952756086888</v>
      </c>
      <c r="H146" s="31">
        <f t="shared" si="14"/>
        <v>126.51613955004889</v>
      </c>
      <c r="I146" s="31">
        <f t="shared" si="15"/>
        <v>1.2997591201813621</v>
      </c>
    </row>
    <row r="147" spans="5:9" x14ac:dyDescent="0.25">
      <c r="E147" s="31">
        <v>39</v>
      </c>
      <c r="F147" s="31">
        <f t="shared" si="12"/>
        <v>125.10360618202633</v>
      </c>
      <c r="G147" s="31">
        <f t="shared" si="13"/>
        <v>123.44863707785851</v>
      </c>
      <c r="H147" s="31">
        <f t="shared" si="14"/>
        <v>126.68400939269762</v>
      </c>
      <c r="I147" s="31">
        <f t="shared" si="15"/>
        <v>1.2934626329234304</v>
      </c>
    </row>
    <row r="148" spans="5:9" x14ac:dyDescent="0.25">
      <c r="E148" s="31">
        <v>39.5</v>
      </c>
      <c r="F148" s="31">
        <f t="shared" si="12"/>
        <v>125.27334465195247</v>
      </c>
      <c r="G148" s="31">
        <f t="shared" si="13"/>
        <v>123.62371377749758</v>
      </c>
      <c r="H148" s="31">
        <f t="shared" si="14"/>
        <v>126.84805862806681</v>
      </c>
      <c r="I148" s="31">
        <f t="shared" si="15"/>
        <v>1.2873086733894943</v>
      </c>
    </row>
    <row r="149" spans="5:9" x14ac:dyDescent="0.25">
      <c r="E149" s="31">
        <v>40</v>
      </c>
      <c r="F149" s="31">
        <f t="shared" si="12"/>
        <v>125.43928371572468</v>
      </c>
      <c r="G149" s="31">
        <f t="shared" si="13"/>
        <v>123.79489234742725</v>
      </c>
      <c r="H149" s="31">
        <f t="shared" si="14"/>
        <v>127.00841622035195</v>
      </c>
      <c r="I149" s="31">
        <f t="shared" si="15"/>
        <v>1.2812924563378503</v>
      </c>
    </row>
    <row r="150" spans="5:9" x14ac:dyDescent="0.25">
      <c r="E150" s="31">
        <v>40.5</v>
      </c>
      <c r="F150" s="31">
        <f t="shared" si="12"/>
        <v>125.6015495296071</v>
      </c>
      <c r="G150" s="31">
        <f t="shared" si="13"/>
        <v>123.96230154361086</v>
      </c>
      <c r="H150" s="31">
        <f t="shared" si="14"/>
        <v>127.16520539409854</v>
      </c>
      <c r="I150" s="31">
        <f t="shared" si="15"/>
        <v>1.2754094083696426</v>
      </c>
    </row>
    <row r="151" spans="5:9" x14ac:dyDescent="0.25">
      <c r="E151" s="31">
        <v>41</v>
      </c>
      <c r="F151" s="31">
        <f t="shared" si="12"/>
        <v>125.76026272577997</v>
      </c>
      <c r="G151" s="31">
        <f t="shared" si="13"/>
        <v>124.12606451331868</v>
      </c>
      <c r="H151" s="31">
        <f t="shared" si="14"/>
        <v>127.31854394999777</v>
      </c>
      <c r="I151" s="31">
        <f t="shared" si="15"/>
        <v>1.2696551563343017</v>
      </c>
    </row>
    <row r="152" spans="5:9" x14ac:dyDescent="0.25">
      <c r="E152" s="31">
        <v>41.5</v>
      </c>
      <c r="F152" s="31">
        <f t="shared" si="12"/>
        <v>125.91553871142393</v>
      </c>
      <c r="G152" s="31">
        <f t="shared" si="13"/>
        <v>124.2862990972357</v>
      </c>
      <c r="H152" s="31">
        <f t="shared" si="14"/>
        <v>127.4685445600592</v>
      </c>
      <c r="I152" s="31">
        <f t="shared" si="15"/>
        <v>1.2640255164883272</v>
      </c>
    </row>
    <row r="153" spans="5:9" x14ac:dyDescent="0.25">
      <c r="E153" s="31">
        <v>42</v>
      </c>
      <c r="F153" s="31">
        <f t="shared" si="12"/>
        <v>126.06748794858062</v>
      </c>
      <c r="G153" s="31">
        <f t="shared" si="13"/>
        <v>124.44311811225035</v>
      </c>
      <c r="H153" s="31">
        <f t="shared" si="14"/>
        <v>127.61531504371419</v>
      </c>
      <c r="I153" s="31">
        <f t="shared" si="15"/>
        <v>1.2585164843506764</v>
      </c>
    </row>
    <row r="154" spans="5:9" x14ac:dyDescent="0.25">
      <c r="E154" s="31">
        <v>42.5</v>
      </c>
      <c r="F154" s="31">
        <f t="shared" si="12"/>
        <v>126.21621621621622</v>
      </c>
      <c r="G154" s="31">
        <f t="shared" si="13"/>
        <v>124.59662961634996</v>
      </c>
      <c r="H154" s="31">
        <f t="shared" si="14"/>
        <v>127.75895862627294</v>
      </c>
      <c r="I154" s="31">
        <f t="shared" si="15"/>
        <v>1.2531242252034531</v>
      </c>
    </row>
    <row r="155" spans="5:9" x14ac:dyDescent="0.25">
      <c r="E155" s="31">
        <v>43</v>
      </c>
      <c r="F155" s="31">
        <f t="shared" si="12"/>
        <v>126.36182485579445</v>
      </c>
      <c r="G155" s="31">
        <f t="shared" si="13"/>
        <v>124.74693715693027</v>
      </c>
      <c r="H155" s="31">
        <f t="shared" si="14"/>
        <v>127.8995741810363</v>
      </c>
      <c r="I155" s="31">
        <f t="shared" si="15"/>
        <v>1.2478450651902051</v>
      </c>
    </row>
    <row r="156" spans="5:9" x14ac:dyDescent="0.25">
      <c r="E156" s="31">
        <v>43.5</v>
      </c>
      <c r="F156" s="31">
        <f t="shared" si="12"/>
        <v>126.50441100155682</v>
      </c>
      <c r="G156" s="31">
        <f t="shared" si="13"/>
        <v>124.89414000371802</v>
      </c>
      <c r="H156" s="31">
        <f t="shared" si="14"/>
        <v>128.03725645625599</v>
      </c>
      <c r="I156" s="31">
        <f t="shared" si="15"/>
        <v>1.2426754829685054</v>
      </c>
    </row>
    <row r="157" spans="5:9" x14ac:dyDescent="0.25">
      <c r="E157" s="31">
        <v>44</v>
      </c>
      <c r="F157" s="31">
        <f t="shared" si="12"/>
        <v>126.64406779661017</v>
      </c>
      <c r="G157" s="31">
        <f t="shared" si="13"/>
        <v>125.03833336740745</v>
      </c>
      <c r="H157" s="31">
        <f t="shared" si="14"/>
        <v>128.17209628803829</v>
      </c>
      <c r="I157" s="31">
        <f t="shared" si="15"/>
        <v>1.237612101877118</v>
      </c>
    </row>
    <row r="158" spans="5:9" x14ac:dyDescent="0.25">
      <c r="E158" s="31">
        <v>44.5</v>
      </c>
      <c r="F158" s="31">
        <f t="shared" si="12"/>
        <v>126.78088459583122</v>
      </c>
      <c r="G158" s="31">
        <f t="shared" si="13"/>
        <v>125.17960860502298</v>
      </c>
      <c r="H158" s="31">
        <f t="shared" si="14"/>
        <v>128.30418080019615</v>
      </c>
      <c r="I158" s="31">
        <f t="shared" si="15"/>
        <v>1.232651682580866</v>
      </c>
    </row>
    <row r="159" spans="5:9" x14ac:dyDescent="0.25">
      <c r="E159" s="31">
        <v>45</v>
      </c>
      <c r="F159" s="31">
        <f t="shared" si="12"/>
        <v>126.91494715651737</v>
      </c>
      <c r="G159" s="31">
        <f t="shared" si="13"/>
        <v>125.31805341293853</v>
      </c>
      <c r="H159" s="31">
        <f t="shared" si="14"/>
        <v>128.43359359197379</v>
      </c>
      <c r="I159" s="31">
        <f t="shared" si="15"/>
        <v>1.2277911161597115</v>
      </c>
    </row>
    <row r="160" spans="5:9" x14ac:dyDescent="0.25">
      <c r="E160" s="31">
        <v>45.5</v>
      </c>
      <c r="F160" s="31">
        <f t="shared" si="12"/>
        <v>127.04633781763827</v>
      </c>
      <c r="G160" s="31">
        <f t="shared" si="13"/>
        <v>125.45375200841053</v>
      </c>
      <c r="H160" s="31">
        <f t="shared" si="14"/>
        <v>128.56041491449398</v>
      </c>
      <c r="I160" s="31">
        <f t="shared" si="15"/>
        <v>1.2230274176110587</v>
      </c>
    </row>
    <row r="161" spans="5:9" x14ac:dyDescent="0.25">
      <c r="E161" s="31">
        <v>46</v>
      </c>
      <c r="F161" s="31">
        <f t="shared" si="12"/>
        <v>127.17513566847558</v>
      </c>
      <c r="G161" s="31">
        <f t="shared" si="13"/>
        <v>125.58678530041443</v>
      </c>
      <c r="H161" s="31">
        <f t="shared" si="14"/>
        <v>128.68472183671039</v>
      </c>
      <c r="I161" s="31">
        <f t="shared" si="15"/>
        <v>1.2183577197366791</v>
      </c>
    </row>
    <row r="162" spans="5:9" x14ac:dyDescent="0.25">
      <c r="E162" s="31">
        <v>46.5</v>
      </c>
      <c r="F162" s="31">
        <f t="shared" si="12"/>
        <v>127.30141670737665</v>
      </c>
      <c r="G162" s="31">
        <f t="shared" si="13"/>
        <v>125.71723105051252</v>
      </c>
      <c r="H162" s="31">
        <f t="shared" si="14"/>
        <v>128.80658840158623</v>
      </c>
      <c r="I162" s="31">
        <f t="shared" si="15"/>
        <v>1.2137792673880241</v>
      </c>
    </row>
    <row r="163" spans="5:9" x14ac:dyDescent="0.25">
      <c r="E163" s="31">
        <v>47</v>
      </c>
      <c r="F163" s="31">
        <f t="shared" si="12"/>
        <v>127.42525399129173</v>
      </c>
      <c r="G163" s="31">
        <f t="shared" si="13"/>
        <v>125.84516402442549</v>
      </c>
      <c r="H163" s="31">
        <f t="shared" si="14"/>
        <v>128.92608577316381</v>
      </c>
      <c r="I163" s="31">
        <f t="shared" si="15"/>
        <v>1.2092894120455313</v>
      </c>
    </row>
    <row r="164" spans="5:9" x14ac:dyDescent="0.25">
      <c r="E164" s="31">
        <v>47.5</v>
      </c>
      <c r="F164" s="31">
        <f t="shared" si="12"/>
        <v>127.546717776713</v>
      </c>
      <c r="G164" s="31">
        <f t="shared" si="13"/>
        <v>125.97065613492836</v>
      </c>
      <c r="H164" s="31">
        <f t="shared" si="14"/>
        <v>129.0432823751396</v>
      </c>
      <c r="I164" s="31">
        <f t="shared" si="15"/>
        <v>1.2048856067096614</v>
      </c>
    </row>
    <row r="165" spans="5:9" x14ac:dyDescent="0.25">
      <c r="E165" s="31">
        <v>48</v>
      </c>
      <c r="F165" s="31">
        <f t="shared" si="12"/>
        <v>127.66587565258661</v>
      </c>
      <c r="G165" s="31">
        <f t="shared" si="13"/>
        <v>126.09377657664469</v>
      </c>
      <c r="H165" s="31">
        <f t="shared" si="14"/>
        <v>129.15824402151111</v>
      </c>
      <c r="I165" s="31">
        <f t="shared" si="15"/>
        <v>1.2005654010828872</v>
      </c>
    </row>
    <row r="166" spans="5:9" x14ac:dyDescent="0.25">
      <c r="E166" s="31">
        <v>48.5</v>
      </c>
      <c r="F166" s="31">
        <f t="shared" si="12"/>
        <v>127.78279266572638</v>
      </c>
      <c r="G166" s="31">
        <f t="shared" si="13"/>
        <v>126.21459195326982</v>
      </c>
      <c r="H166" s="31">
        <f t="shared" si="14"/>
        <v>129.27103403982014</v>
      </c>
      <c r="I166" s="31">
        <f t="shared" si="15"/>
        <v>1.1963264370235005</v>
      </c>
    </row>
    <row r="167" spans="5:9" x14ac:dyDescent="0.25">
      <c r="E167" s="31">
        <v>49</v>
      </c>
      <c r="F167" s="31">
        <f t="shared" si="12"/>
        <v>127.89753143921752</v>
      </c>
      <c r="G167" s="31">
        <f t="shared" si="13"/>
        <v>126.33316639771485</v>
      </c>
      <c r="H167" s="31">
        <f t="shared" si="14"/>
        <v>129.38171338747708</v>
      </c>
      <c r="I167" s="31">
        <f t="shared" si="15"/>
        <v>1.1921664442534978</v>
      </c>
    </row>
    <row r="168" spans="5:9" x14ac:dyDescent="0.25">
      <c r="E168" s="31">
        <v>49.5</v>
      </c>
      <c r="F168" s="31">
        <f t="shared" si="12"/>
        <v>128.01015228426397</v>
      </c>
      <c r="G168" s="31">
        <f t="shared" si="13"/>
        <v>126.44956168562661</v>
      </c>
      <c r="H168" s="31">
        <f t="shared" si="14"/>
        <v>129.49034076161519</v>
      </c>
      <c r="I168" s="31">
        <f t="shared" si="15"/>
        <v>1.1880832363040355</v>
      </c>
    </row>
    <row r="169" spans="5:9" x14ac:dyDescent="0.25">
      <c r="E169" s="31">
        <v>50</v>
      </c>
      <c r="F169" s="31">
        <f t="shared" si="12"/>
        <v>128.12071330589851</v>
      </c>
      <c r="G169" s="31">
        <f t="shared" si="13"/>
        <v>126.56383734270574</v>
      </c>
      <c r="H169" s="31">
        <f t="shared" si="14"/>
        <v>129.59697270289135</v>
      </c>
      <c r="I169" s="31">
        <f t="shared" si="15"/>
        <v>1.1840747066835506</v>
      </c>
    </row>
    <row r="170" spans="5:9" x14ac:dyDescent="0.25">
      <c r="E170" s="31">
        <v>55</v>
      </c>
      <c r="F170" s="31">
        <f t="shared" si="12"/>
        <v>129.12442396313364</v>
      </c>
      <c r="G170" s="31">
        <f t="shared" si="13"/>
        <v>127.60168911588471</v>
      </c>
      <c r="H170" s="31">
        <f t="shared" si="14"/>
        <v>130.56462195901611</v>
      </c>
      <c r="I170" s="31">
        <f t="shared" si="15"/>
        <v>1.147683766636683</v>
      </c>
    </row>
    <row r="171" spans="5:9" x14ac:dyDescent="0.25">
      <c r="E171" s="31">
        <v>60</v>
      </c>
      <c r="F171" s="31">
        <f t="shared" si="12"/>
        <v>129.97294163123308</v>
      </c>
      <c r="G171" s="31">
        <f t="shared" si="13"/>
        <v>128.47965738758032</v>
      </c>
      <c r="H171" s="31">
        <f t="shared" si="14"/>
        <v>131.38210372761412</v>
      </c>
      <c r="I171" s="31">
        <f t="shared" si="15"/>
        <v>1.1169193680432172</v>
      </c>
    </row>
    <row r="172" spans="5:9" x14ac:dyDescent="0.25">
      <c r="E172" s="31">
        <v>65</v>
      </c>
      <c r="F172" s="31">
        <f t="shared" si="12"/>
        <v>130.69967707212058</v>
      </c>
      <c r="G172" s="31">
        <f t="shared" si="13"/>
        <v>129.23204554231688</v>
      </c>
      <c r="H172" s="31">
        <f t="shared" si="14"/>
        <v>132.08185719634781</v>
      </c>
      <c r="I172" s="31">
        <f t="shared" si="15"/>
        <v>1.0905702391506411</v>
      </c>
    </row>
    <row r="173" spans="5:9" x14ac:dyDescent="0.25">
      <c r="E173" s="31">
        <v>70</v>
      </c>
      <c r="F173" s="31">
        <f t="shared" si="12"/>
        <v>131.32909273518581</v>
      </c>
      <c r="G173" s="31">
        <f t="shared" si="13"/>
        <v>129.88399877190875</v>
      </c>
      <c r="H173" s="31">
        <f t="shared" si="14"/>
        <v>132.68760579274027</v>
      </c>
      <c r="I173" s="31">
        <f t="shared" si="15"/>
        <v>1.0677495098832102</v>
      </c>
    </row>
    <row r="174" spans="5:9" x14ac:dyDescent="0.25">
      <c r="E174" s="31">
        <v>75</v>
      </c>
      <c r="F174" s="31">
        <f t="shared" si="12"/>
        <v>131.87951051145279</v>
      </c>
      <c r="G174" s="31">
        <f t="shared" si="13"/>
        <v>130.45436912642498</v>
      </c>
      <c r="H174" s="31">
        <f t="shared" si="14"/>
        <v>133.21710012840202</v>
      </c>
      <c r="I174" s="31">
        <f t="shared" si="15"/>
        <v>1.0477929257135461</v>
      </c>
    </row>
    <row r="175" spans="5:9" x14ac:dyDescent="0.25">
      <c r="E175" s="31">
        <v>80</v>
      </c>
      <c r="F175" s="31">
        <f t="shared" si="12"/>
        <v>132.36492471213464</v>
      </c>
      <c r="G175" s="31">
        <f t="shared" si="13"/>
        <v>130.95756833464841</v>
      </c>
      <c r="H175" s="31">
        <f t="shared" si="14"/>
        <v>133.68388640185697</v>
      </c>
      <c r="I175" s="31">
        <f t="shared" si="15"/>
        <v>1.0301931229644488</v>
      </c>
    </row>
    <row r="176" spans="5:9" x14ac:dyDescent="0.25">
      <c r="E176" s="31">
        <v>85</v>
      </c>
      <c r="F176" s="31">
        <f t="shared" si="12"/>
        <v>132.7962085308057</v>
      </c>
      <c r="G176" s="31">
        <f t="shared" si="13"/>
        <v>131.40480242011722</v>
      </c>
      <c r="H176" s="31">
        <f t="shared" si="14"/>
        <v>134.09848162973233</v>
      </c>
      <c r="I176" s="31">
        <f t="shared" si="15"/>
        <v>1.014555891184141</v>
      </c>
    </row>
    <row r="177" spans="5:9" x14ac:dyDescent="0.25">
      <c r="E177" s="31">
        <v>90</v>
      </c>
      <c r="F177" s="31">
        <f t="shared" si="12"/>
        <v>133.18193820966465</v>
      </c>
      <c r="G177" s="31">
        <f t="shared" si="13"/>
        <v>131.80491608104265</v>
      </c>
      <c r="H177" s="31">
        <f t="shared" si="14"/>
        <v>134.46917554374298</v>
      </c>
      <c r="I177" s="31">
        <f t="shared" si="15"/>
        <v>1.0005702944823534</v>
      </c>
    </row>
    <row r="178" spans="5:9" x14ac:dyDescent="0.25">
      <c r="E178" s="31">
        <v>95</v>
      </c>
      <c r="F178" s="31">
        <f t="shared" si="12"/>
        <v>133.52896914973664</v>
      </c>
      <c r="G178" s="31">
        <f t="shared" si="13"/>
        <v>132.16498353567604</v>
      </c>
      <c r="H178" s="31">
        <f t="shared" si="14"/>
        <v>134.80259055894123</v>
      </c>
      <c r="I178" s="31">
        <f t="shared" si="15"/>
        <v>0.9879877854867809</v>
      </c>
    </row>
    <row r="179" spans="5:9" x14ac:dyDescent="0.25">
      <c r="E179" s="31">
        <v>100</v>
      </c>
      <c r="F179" s="31">
        <f t="shared" si="12"/>
        <v>133.84284690709339</v>
      </c>
      <c r="G179" s="31">
        <f t="shared" si="13"/>
        <v>132.4907304147246</v>
      </c>
      <c r="H179" s="31">
        <f t="shared" si="14"/>
        <v>135.10408089009746</v>
      </c>
      <c r="I179" s="31">
        <f t="shared" si="15"/>
        <v>0.97660730513789895</v>
      </c>
    </row>
    <row r="180" spans="5:9" x14ac:dyDescent="0.25">
      <c r="E180" s="31">
        <v>105</v>
      </c>
      <c r="F180" s="31">
        <f t="shared" si="12"/>
        <v>134.12810576703899</v>
      </c>
      <c r="G180" s="31">
        <f t="shared" si="13"/>
        <v>132.78684050112361</v>
      </c>
      <c r="H180" s="31">
        <f t="shared" si="14"/>
        <v>135.37802225917872</v>
      </c>
      <c r="I180" s="31">
        <f t="shared" si="15"/>
        <v>0.96626445813343864</v>
      </c>
    </row>
    <row r="181" spans="5:9" x14ac:dyDescent="0.25">
      <c r="E181" s="31">
        <v>110</v>
      </c>
      <c r="F181" s="31">
        <f t="shared" si="12"/>
        <v>134.3884892086331</v>
      </c>
      <c r="G181" s="31">
        <f t="shared" si="13"/>
        <v>133.05718239015604</v>
      </c>
      <c r="H181" s="31">
        <f t="shared" si="14"/>
        <v>135.62802565581362</v>
      </c>
      <c r="I181" s="31">
        <f t="shared" si="15"/>
        <v>0.95682352011641958</v>
      </c>
    </row>
    <row r="182" spans="5:9" x14ac:dyDescent="0.25">
      <c r="E182" s="31">
        <v>115</v>
      </c>
      <c r="F182" s="31">
        <f t="shared" si="12"/>
        <v>134.62711510340506</v>
      </c>
      <c r="G182" s="31">
        <f t="shared" si="13"/>
        <v>133.30497944342983</v>
      </c>
      <c r="H182" s="31">
        <f t="shared" si="14"/>
        <v>135.85709740618563</v>
      </c>
      <c r="I182" s="31">
        <f t="shared" si="15"/>
        <v>0.94817144845471846</v>
      </c>
    </row>
    <row r="183" spans="5:9" x14ac:dyDescent="0.25">
      <c r="E183" s="31">
        <v>120</v>
      </c>
      <c r="F183" s="31">
        <f t="shared" si="12"/>
        <v>134.84660116302388</v>
      </c>
      <c r="G183" s="31">
        <f t="shared" si="13"/>
        <v>133.53293892549215</v>
      </c>
      <c r="H183" s="31">
        <f t="shared" si="14"/>
        <v>136.06776065189089</v>
      </c>
      <c r="I183" s="31">
        <f t="shared" si="15"/>
        <v>0.94021333415389796</v>
      </c>
    </row>
    <row r="184" spans="5:9" x14ac:dyDescent="0.25">
      <c r="E184" s="31">
        <v>125</v>
      </c>
      <c r="F184" s="31">
        <f t="shared" si="12"/>
        <v>135.04916136495083</v>
      </c>
      <c r="G184" s="31">
        <f t="shared" si="13"/>
        <v>133.74335131972936</v>
      </c>
      <c r="H184" s="31">
        <f t="shared" si="14"/>
        <v>136.2621486734962</v>
      </c>
      <c r="I184" s="31">
        <f t="shared" si="15"/>
        <v>0.9328689059408195</v>
      </c>
    </row>
    <row r="185" spans="5:9" x14ac:dyDescent="0.25">
      <c r="E185" s="31">
        <v>130</v>
      </c>
      <c r="F185" s="31">
        <f t="shared" si="12"/>
        <v>135.23668089845924</v>
      </c>
      <c r="G185" s="31">
        <f t="shared" si="13"/>
        <v>133.93816755983485</v>
      </c>
      <c r="H185" s="31">
        <f t="shared" si="14"/>
        <v>136.44207738883352</v>
      </c>
      <c r="I185" s="31">
        <f t="shared" si="15"/>
        <v>0.92606981307899883</v>
      </c>
    </row>
    <row r="186" spans="5:9" x14ac:dyDescent="0.25">
      <c r="E186" s="31">
        <v>135</v>
      </c>
      <c r="F186" s="31">
        <f t="shared" si="12"/>
        <v>135.410775013424</v>
      </c>
      <c r="G186" s="31">
        <f t="shared" si="13"/>
        <v>134.11905970138585</v>
      </c>
      <c r="H186" s="31">
        <f t="shared" si="14"/>
        <v>136.60910225333123</v>
      </c>
      <c r="I186" s="31">
        <f t="shared" si="15"/>
        <v>0.91975749178316824</v>
      </c>
    </row>
    <row r="187" spans="5:9" x14ac:dyDescent="0.25">
      <c r="E187" s="31">
        <v>140</v>
      </c>
      <c r="F187" s="31">
        <f t="shared" si="12"/>
        <v>135.57283566614825</v>
      </c>
      <c r="G187" s="31">
        <f t="shared" si="13"/>
        <v>134.28746903314402</v>
      </c>
      <c r="H187" s="31">
        <f t="shared" si="14"/>
        <v>136.76456334205682</v>
      </c>
      <c r="I187" s="31">
        <f t="shared" si="15"/>
        <v>0.91388147404993658</v>
      </c>
    </row>
    <row r="188" spans="5:9" x14ac:dyDescent="0.25">
      <c r="E188" s="31">
        <v>145</v>
      </c>
      <c r="F188" s="31">
        <f t="shared" si="12"/>
        <v>135.72406881576748</v>
      </c>
      <c r="G188" s="31">
        <f t="shared" si="13"/>
        <v>134.44464456051176</v>
      </c>
      <c r="H188" s="31">
        <f t="shared" si="14"/>
        <v>136.90962138144249</v>
      </c>
      <c r="I188" s="31">
        <f t="shared" si="15"/>
        <v>0.90839803545156561</v>
      </c>
    </row>
    <row r="189" spans="5:9" x14ac:dyDescent="0.25">
      <c r="E189" s="31">
        <v>150</v>
      </c>
      <c r="F189" s="31">
        <f t="shared" si="12"/>
        <v>135.86552448682721</v>
      </c>
      <c r="G189" s="31">
        <f t="shared" si="13"/>
        <v>134.59167403639461</v>
      </c>
      <c r="H189" s="31">
        <f t="shared" si="14"/>
        <v>137.0452867817506</v>
      </c>
      <c r="I189" s="31">
        <f t="shared" si="15"/>
        <v>0.90326910519317549</v>
      </c>
    </row>
    <row r="190" spans="5:9" x14ac:dyDescent="0.25">
      <c r="E190" s="31">
        <v>155</v>
      </c>
      <c r="F190" s="31">
        <f t="shared" si="12"/>
        <v>135.99812118365429</v>
      </c>
      <c r="G190" s="31">
        <f t="shared" si="13"/>
        <v>134.72950917061152</v>
      </c>
      <c r="H190" s="31">
        <f t="shared" si="14"/>
        <v>137.17244320676377</v>
      </c>
      <c r="I190" s="31">
        <f t="shared" si="15"/>
        <v>0.89846138094723216</v>
      </c>
    </row>
    <row r="191" spans="5:9" x14ac:dyDescent="0.25">
      <c r="E191" s="31">
        <v>160</v>
      </c>
      <c r="F191" s="31">
        <f t="shared" si="12"/>
        <v>136.12266585699103</v>
      </c>
      <c r="G191" s="31">
        <f t="shared" si="13"/>
        <v>134.85898625335781</v>
      </c>
      <c r="H191" s="31">
        <f t="shared" si="14"/>
        <v>137.29186684343037</v>
      </c>
      <c r="I191" s="31">
        <f t="shared" si="15"/>
        <v>0.89394560494260999</v>
      </c>
    </row>
    <row r="192" spans="5:9" x14ac:dyDescent="0.25">
      <c r="E192" s="31">
        <v>165</v>
      </c>
      <c r="F192" s="31">
        <f t="shared" si="12"/>
        <v>136.23987034035656</v>
      </c>
      <c r="G192" s="31">
        <f t="shared" si="13"/>
        <v>134.9808431373703</v>
      </c>
      <c r="H192" s="31">
        <f t="shared" si="14"/>
        <v>137.40424225970563</v>
      </c>
      <c r="I192" s="31">
        <f t="shared" si="15"/>
        <v>0.88969596804559137</v>
      </c>
    </row>
    <row r="193" spans="5:9" x14ac:dyDescent="0.25">
      <c r="E193" s="31">
        <v>170</v>
      </c>
      <c r="F193" s="31">
        <f t="shared" si="12"/>
        <v>136.35036496350364</v>
      </c>
      <c r="G193" s="31">
        <f t="shared" si="13"/>
        <v>135.09573330741568</v>
      </c>
      <c r="H193" s="31">
        <f t="shared" si="14"/>
        <v>137.51017553514717</v>
      </c>
      <c r="I193" s="31">
        <f t="shared" si="15"/>
        <v>0.88568961618725928</v>
      </c>
    </row>
    <row r="194" spans="5:9" x14ac:dyDescent="0.25">
      <c r="E194" s="31">
        <v>175</v>
      </c>
      <c r="F194" s="31">
        <f t="shared" si="12"/>
        <v>136.4547098928621</v>
      </c>
      <c r="G194" s="31">
        <f t="shared" si="13"/>
        <v>135.20423760373069</v>
      </c>
      <c r="H194" s="31">
        <f t="shared" si="14"/>
        <v>137.61020519622377</v>
      </c>
      <c r="I194" s="31">
        <f t="shared" si="15"/>
        <v>0.88190623920057565</v>
      </c>
    </row>
    <row r="195" spans="5:9" x14ac:dyDescent="0.25">
      <c r="E195" s="31">
        <v>180</v>
      </c>
      <c r="F195" s="31">
        <f t="shared" si="12"/>
        <v>136.55340462975497</v>
      </c>
      <c r="G195" s="31">
        <f t="shared" si="13"/>
        <v>135.30687404346909</v>
      </c>
      <c r="H195" s="31">
        <f t="shared" si="14"/>
        <v>137.70481137292751</v>
      </c>
      <c r="I195" s="31">
        <f t="shared" si="15"/>
        <v>0.87832772644917656</v>
      </c>
    </row>
    <row r="196" spans="5:9" x14ac:dyDescent="0.25">
      <c r="E196" s="31">
        <v>185</v>
      </c>
      <c r="F196" s="31">
        <f t="shared" si="12"/>
        <v>136.64689600632661</v>
      </c>
      <c r="G196" s="31">
        <f t="shared" si="13"/>
        <v>135.40410609068363</v>
      </c>
      <c r="H196" s="31">
        <f t="shared" si="14"/>
        <v>137.79442350531573</v>
      </c>
      <c r="I196" s="31">
        <f t="shared" si="15"/>
        <v>0.87493787692300617</v>
      </c>
    </row>
    <row r="197" spans="5:9" x14ac:dyDescent="0.25">
      <c r="E197" s="31">
        <v>190</v>
      </c>
      <c r="F197" s="31">
        <f t="shared" ref="F197:F199" si="16">$B$71*E197/($B$72+E197)</f>
        <v>136.73558494927443</v>
      </c>
      <c r="G197" s="31">
        <f t="shared" si="13"/>
        <v>135.49634965343512</v>
      </c>
      <c r="H197" s="31">
        <f t="shared" si="14"/>
        <v>137.87942686100453</v>
      </c>
      <c r="I197" s="31">
        <f t="shared" si="15"/>
        <v>0.87172215400860165</v>
      </c>
    </row>
    <row r="198" spans="5:9" x14ac:dyDescent="0.25">
      <c r="E198" s="31">
        <v>195</v>
      </c>
      <c r="F198" s="31">
        <f t="shared" si="16"/>
        <v>136.81983222736946</v>
      </c>
      <c r="G198" s="31">
        <f t="shared" si="13"/>
        <v>135.58397903087842</v>
      </c>
      <c r="H198" s="31">
        <f t="shared" si="14"/>
        <v>137.96016807228312</v>
      </c>
      <c r="I198" s="31">
        <f t="shared" si="15"/>
        <v>0.86866747710327341</v>
      </c>
    </row>
    <row r="199" spans="5:9" x14ac:dyDescent="0.25">
      <c r="E199" s="31">
        <v>200</v>
      </c>
      <c r="F199" s="31">
        <f t="shared" si="16"/>
        <v>136.89996335654084</v>
      </c>
      <c r="G199" s="31">
        <f t="shared" ref="G199" si="17">E199*$C$71/($D$72+E199)</f>
        <v>135.66733198967367</v>
      </c>
      <c r="H199" s="31">
        <f t="shared" ref="H199" si="18">E199*$D$71/($C$72+E199)</f>
        <v>138.03695986069127</v>
      </c>
      <c r="I199" s="31">
        <f t="shared" ref="I199" si="19">((H199-G199)*0.5)/((H199+G199)*0.5)*100</f>
        <v>0.86576204377280375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zoomScale="85" zoomScaleNormal="85" workbookViewId="0">
      <selection activeCell="F32" sqref="F32"/>
    </sheetView>
  </sheetViews>
  <sheetFormatPr defaultRowHeight="15" x14ac:dyDescent="0.25"/>
  <cols>
    <col min="2" max="2" width="17.42578125" bestFit="1" customWidth="1"/>
    <col min="3" max="3" width="28.85546875" bestFit="1" customWidth="1"/>
    <col min="4" max="4" width="28.42578125" bestFit="1" customWidth="1"/>
    <col min="6" max="8" width="17.42578125" bestFit="1" customWidth="1"/>
  </cols>
  <sheetData>
    <row r="1" spans="1:4" x14ac:dyDescent="0.25">
      <c r="A1" s="1" t="s">
        <v>42</v>
      </c>
      <c r="B1" s="53" t="s">
        <v>40</v>
      </c>
      <c r="C1" s="55" t="s">
        <v>101</v>
      </c>
      <c r="D1" s="55" t="s">
        <v>102</v>
      </c>
    </row>
    <row r="2" spans="1:4" x14ac:dyDescent="0.25">
      <c r="A2" t="s">
        <v>85</v>
      </c>
      <c r="B2" s="32">
        <v>0</v>
      </c>
      <c r="C2" s="28">
        <v>66.690774999999988</v>
      </c>
      <c r="D2" s="28">
        <v>66.519733333333321</v>
      </c>
    </row>
    <row r="3" spans="1:4" x14ac:dyDescent="0.25">
      <c r="A3" t="s">
        <v>19</v>
      </c>
      <c r="B3" s="32">
        <v>0.21726616033128443</v>
      </c>
      <c r="C3" s="28">
        <v>75.109666666666669</v>
      </c>
      <c r="D3" s="28">
        <v>74.986850000000004</v>
      </c>
    </row>
    <row r="4" spans="1:4" x14ac:dyDescent="0.25">
      <c r="A4" t="s">
        <v>23</v>
      </c>
      <c r="B4" s="32">
        <v>0.44901673135132125</v>
      </c>
      <c r="C4" s="28">
        <v>80.842116666666669</v>
      </c>
      <c r="D4" s="28">
        <v>81.456149999999994</v>
      </c>
    </row>
    <row r="5" spans="1:4" x14ac:dyDescent="0.25">
      <c r="A5" t="s">
        <v>27</v>
      </c>
      <c r="B5" s="32">
        <v>0.8980334627026425</v>
      </c>
      <c r="C5" s="28">
        <v>89.973683333333341</v>
      </c>
      <c r="D5" s="28">
        <v>90.311399999999992</v>
      </c>
    </row>
    <row r="6" spans="1:4" x14ac:dyDescent="0.25">
      <c r="A6" t="s">
        <v>31</v>
      </c>
      <c r="B6" s="32">
        <v>1.8105513360940371</v>
      </c>
      <c r="C6" s="28">
        <v>103.16226666666667</v>
      </c>
      <c r="D6" s="28">
        <v>102.26315</v>
      </c>
    </row>
    <row r="7" spans="1:4" x14ac:dyDescent="0.25">
      <c r="A7" t="s">
        <v>35</v>
      </c>
      <c r="B7" s="32">
        <v>3.6211026721880741</v>
      </c>
      <c r="C7" s="28">
        <v>124.96930000000002</v>
      </c>
      <c r="D7" s="28">
        <v>123.85526666666668</v>
      </c>
    </row>
    <row r="8" spans="1:4" x14ac:dyDescent="0.25">
      <c r="A8" t="s">
        <v>16</v>
      </c>
      <c r="B8" s="32">
        <v>7.3001429871311574</v>
      </c>
      <c r="C8" s="28">
        <v>152.80263333333332</v>
      </c>
      <c r="D8" s="28">
        <v>151.86841666666666</v>
      </c>
    </row>
    <row r="9" spans="1:4" x14ac:dyDescent="0.25">
      <c r="A9" t="s">
        <v>20</v>
      </c>
      <c r="B9" s="32">
        <v>10.84882360587547</v>
      </c>
      <c r="C9" s="28">
        <v>164.45176666666666</v>
      </c>
      <c r="D9" s="28">
        <v>163.77193333333332</v>
      </c>
    </row>
    <row r="10" spans="1:4" x14ac:dyDescent="0.25">
      <c r="A10" t="s">
        <v>24</v>
      </c>
      <c r="B10" s="32">
        <v>14.49889509944105</v>
      </c>
      <c r="C10" s="28">
        <v>173.92108333333337</v>
      </c>
      <c r="D10" s="28">
        <v>173.11401666666666</v>
      </c>
    </row>
    <row r="11" spans="1:4" x14ac:dyDescent="0.25">
      <c r="A11" t="s">
        <v>28</v>
      </c>
      <c r="B11" s="32">
        <v>18.14896659300663</v>
      </c>
      <c r="C11" s="28">
        <v>179.27629999999999</v>
      </c>
      <c r="D11" s="28">
        <v>178.48245</v>
      </c>
    </row>
    <row r="12" spans="1:4" x14ac:dyDescent="0.25">
      <c r="A12" t="s">
        <v>32</v>
      </c>
      <c r="B12" s="32">
        <v>21.69764721175094</v>
      </c>
      <c r="C12" s="28">
        <v>181.92103333333333</v>
      </c>
      <c r="D12" s="28">
        <v>181.43421666666666</v>
      </c>
    </row>
    <row r="13" spans="1:4" x14ac:dyDescent="0.25">
      <c r="A13" t="s">
        <v>36</v>
      </c>
      <c r="B13" s="32">
        <v>25.34771870531652</v>
      </c>
      <c r="C13" s="28">
        <v>185.71491666666668</v>
      </c>
      <c r="D13" s="28">
        <v>185.37279999999998</v>
      </c>
    </row>
    <row r="14" spans="1:4" x14ac:dyDescent="0.25">
      <c r="A14" t="s">
        <v>17</v>
      </c>
      <c r="B14" s="32">
        <v>28.815286624203821</v>
      </c>
      <c r="C14" s="28">
        <v>189.05705</v>
      </c>
      <c r="D14" s="28">
        <v>189.0307</v>
      </c>
    </row>
    <row r="15" spans="1:4" x14ac:dyDescent="0.25">
      <c r="A15" t="s">
        <v>21</v>
      </c>
      <c r="B15" s="32">
        <v>32.591082802547767</v>
      </c>
      <c r="C15" s="28">
        <v>190.33335</v>
      </c>
      <c r="D15" s="28">
        <v>190.36404999999999</v>
      </c>
    </row>
    <row r="16" spans="1:4" x14ac:dyDescent="0.25">
      <c r="A16" t="s">
        <v>25</v>
      </c>
      <c r="B16" s="32">
        <v>36.168152866242039</v>
      </c>
      <c r="C16" s="28">
        <v>191.54824999999997</v>
      </c>
      <c r="D16" s="28">
        <v>191.54385000000002</v>
      </c>
    </row>
    <row r="17" spans="1:4" x14ac:dyDescent="0.25">
      <c r="A17" t="s">
        <v>29</v>
      </c>
      <c r="B17" s="32">
        <v>40.540127388535034</v>
      </c>
      <c r="C17" s="28">
        <v>192.43860000000004</v>
      </c>
      <c r="D17" s="28">
        <v>192.48685</v>
      </c>
    </row>
    <row r="18" spans="1:4" x14ac:dyDescent="0.25">
      <c r="A18" t="s">
        <v>33</v>
      </c>
      <c r="B18" s="32">
        <v>45.110828025477709</v>
      </c>
      <c r="C18" s="28">
        <v>192.59649999999999</v>
      </c>
      <c r="D18" s="28">
        <v>192.82891666666669</v>
      </c>
    </row>
    <row r="19" spans="1:4" x14ac:dyDescent="0.25">
      <c r="A19" t="s">
        <v>37</v>
      </c>
      <c r="B19" s="32">
        <v>49.681528662420384</v>
      </c>
      <c r="C19" s="28">
        <v>194.06138333333334</v>
      </c>
      <c r="D19" s="28">
        <v>194.15351666666666</v>
      </c>
    </row>
    <row r="20" spans="1:4" x14ac:dyDescent="0.25">
      <c r="A20" t="s">
        <v>18</v>
      </c>
      <c r="B20" s="32">
        <v>58.655999999999999</v>
      </c>
      <c r="C20" s="28">
        <v>196.70176666666669</v>
      </c>
      <c r="D20" s="28">
        <v>196.92103333333333</v>
      </c>
    </row>
    <row r="21" spans="1:4" x14ac:dyDescent="0.25">
      <c r="A21" t="s">
        <v>22</v>
      </c>
      <c r="B21" s="32">
        <v>67.826086956521735</v>
      </c>
      <c r="C21" s="28">
        <v>196.91666666666666</v>
      </c>
      <c r="D21" s="28">
        <v>197.32454999999996</v>
      </c>
    </row>
    <row r="22" spans="1:4" x14ac:dyDescent="0.25">
      <c r="A22" t="s">
        <v>26</v>
      </c>
      <c r="B22" s="32">
        <v>76.959999999999994</v>
      </c>
      <c r="C22" s="28">
        <v>197.97370000000001</v>
      </c>
      <c r="D22" s="28">
        <v>198.05263333333332</v>
      </c>
    </row>
    <row r="23" spans="1:4" x14ac:dyDescent="0.25">
      <c r="A23" t="s">
        <v>30</v>
      </c>
      <c r="B23" s="32">
        <v>85.695999999999998</v>
      </c>
      <c r="C23" s="28">
        <v>198.44738333333331</v>
      </c>
      <c r="D23" s="28">
        <v>198.51315</v>
      </c>
    </row>
    <row r="24" spans="1:4" x14ac:dyDescent="0.25">
      <c r="A24" t="s">
        <v>34</v>
      </c>
      <c r="B24" s="32">
        <v>94.847999999999999</v>
      </c>
      <c r="C24" s="28">
        <v>198.74561666666668</v>
      </c>
      <c r="D24" s="28">
        <v>198.70613333333333</v>
      </c>
    </row>
    <row r="40" spans="1:15" ht="18.75" x14ac:dyDescent="0.3">
      <c r="B40" s="124" t="s">
        <v>99</v>
      </c>
      <c r="C40" s="124"/>
      <c r="D40" s="124"/>
      <c r="F40" s="124" t="s">
        <v>100</v>
      </c>
      <c r="G40" s="124"/>
      <c r="H40" s="124"/>
    </row>
    <row r="41" spans="1:15" x14ac:dyDescent="0.25">
      <c r="B41" s="53" t="s">
        <v>60</v>
      </c>
      <c r="C41" s="53" t="s">
        <v>61</v>
      </c>
      <c r="D41" s="53" t="s">
        <v>62</v>
      </c>
      <c r="F41" s="53" t="s">
        <v>60</v>
      </c>
      <c r="G41" s="53" t="s">
        <v>61</v>
      </c>
      <c r="H41" s="53" t="s">
        <v>62</v>
      </c>
    </row>
    <row r="42" spans="1:15" x14ac:dyDescent="0.25">
      <c r="A42" s="53" t="s">
        <v>54</v>
      </c>
      <c r="B42" s="54" t="s">
        <v>43</v>
      </c>
      <c r="C42" s="54" t="s">
        <v>43</v>
      </c>
      <c r="D42" s="54" t="s">
        <v>43</v>
      </c>
      <c r="F42" s="54" t="s">
        <v>43</v>
      </c>
      <c r="G42" s="54" t="s">
        <v>43</v>
      </c>
      <c r="H42" s="54" t="s">
        <v>43</v>
      </c>
    </row>
    <row r="43" spans="1:15" x14ac:dyDescent="0.25">
      <c r="A43" s="29">
        <v>0</v>
      </c>
      <c r="B43" s="31">
        <v>0</v>
      </c>
      <c r="C43" s="31">
        <v>0</v>
      </c>
      <c r="D43" s="31">
        <v>0</v>
      </c>
      <c r="F43" s="31">
        <v>0</v>
      </c>
      <c r="G43" s="31">
        <v>0</v>
      </c>
      <c r="H43" s="31">
        <v>0</v>
      </c>
      <c r="J43" s="22">
        <f>B43-F43</f>
        <v>0</v>
      </c>
      <c r="N43" s="31">
        <v>0</v>
      </c>
      <c r="O43" s="31">
        <v>0</v>
      </c>
    </row>
    <row r="44" spans="1:15" x14ac:dyDescent="0.25">
      <c r="A44" s="29">
        <v>0.5</v>
      </c>
      <c r="B44" s="31">
        <v>14.096336773932403</v>
      </c>
      <c r="C44" s="31">
        <v>13.395276809910955</v>
      </c>
      <c r="D44" s="31">
        <v>14.864291772688718</v>
      </c>
      <c r="F44" s="31">
        <v>13.536231884057971</v>
      </c>
      <c r="G44" s="31">
        <v>12.839460557916127</v>
      </c>
      <c r="H44" s="31">
        <v>14.287160793843661</v>
      </c>
      <c r="J44" s="22">
        <f t="shared" ref="J44:J107" si="0">B44-F44</f>
        <v>0.56010488987443274</v>
      </c>
      <c r="N44" s="31">
        <v>200</v>
      </c>
      <c r="O44" s="31">
        <v>200</v>
      </c>
    </row>
    <row r="45" spans="1:15" x14ac:dyDescent="0.25">
      <c r="A45" s="29">
        <v>1</v>
      </c>
      <c r="B45" s="31">
        <v>25.601911413343139</v>
      </c>
      <c r="C45" s="31">
        <v>24.426403106247793</v>
      </c>
      <c r="D45" s="31">
        <v>26.878834355828218</v>
      </c>
      <c r="F45" s="31">
        <v>24.687224669603523</v>
      </c>
      <c r="G45" s="31">
        <v>23.507525790630812</v>
      </c>
      <c r="H45" s="31">
        <v>25.9470393527032</v>
      </c>
      <c r="J45" s="22">
        <f t="shared" si="0"/>
        <v>0.91468674373961534</v>
      </c>
    </row>
    <row r="46" spans="1:15" x14ac:dyDescent="0.25">
      <c r="A46" s="29">
        <v>1.5</v>
      </c>
      <c r="B46" s="31">
        <v>35.170846658811655</v>
      </c>
      <c r="C46" s="31">
        <v>33.668504703211163</v>
      </c>
      <c r="D46" s="31">
        <v>36.791462561231626</v>
      </c>
      <c r="F46" s="31">
        <v>34.032388663967609</v>
      </c>
      <c r="G46" s="31">
        <v>32.512084827693748</v>
      </c>
      <c r="H46" s="31">
        <v>35.643314247221284</v>
      </c>
      <c r="J46" s="22">
        <f t="shared" si="0"/>
        <v>1.1384579948440461</v>
      </c>
    </row>
    <row r="47" spans="1:15" x14ac:dyDescent="0.25">
      <c r="A47" s="29">
        <v>2</v>
      </c>
      <c r="B47" s="31">
        <v>43.254153081819595</v>
      </c>
      <c r="C47" s="31">
        <v>41.524152415241524</v>
      </c>
      <c r="D47" s="31">
        <v>45.109395109395102</v>
      </c>
      <c r="F47" s="31">
        <v>41.977528089887642</v>
      </c>
      <c r="G47" s="31">
        <v>40.214089396788658</v>
      </c>
      <c r="H47" s="31">
        <v>43.833488661074867</v>
      </c>
      <c r="J47" s="22">
        <f t="shared" si="0"/>
        <v>1.2766249919319534</v>
      </c>
    </row>
    <row r="48" spans="1:15" x14ac:dyDescent="0.25">
      <c r="A48" s="29">
        <v>2.5</v>
      </c>
      <c r="B48" s="31">
        <v>50.172885751332664</v>
      </c>
      <c r="C48" s="31">
        <v>48.283561261512695</v>
      </c>
      <c r="D48" s="31">
        <v>52.188802858844547</v>
      </c>
      <c r="F48" s="31">
        <v>48.815331010452965</v>
      </c>
      <c r="G48" s="31">
        <v>46.877107783623366</v>
      </c>
      <c r="H48" s="31">
        <v>50.843182473335254</v>
      </c>
      <c r="J48" s="22">
        <f t="shared" si="0"/>
        <v>1.3575547408796993</v>
      </c>
    </row>
    <row r="49" spans="1:10" x14ac:dyDescent="0.25">
      <c r="A49" s="29">
        <v>3</v>
      </c>
      <c r="B49" s="31">
        <v>56.161806208842904</v>
      </c>
      <c r="C49" s="31">
        <v>54.161231411427082</v>
      </c>
      <c r="D49" s="31">
        <v>58.287139689578709</v>
      </c>
      <c r="F49" s="31">
        <v>54.762214983713349</v>
      </c>
      <c r="G49" s="31">
        <v>52.698091747756855</v>
      </c>
      <c r="H49" s="31">
        <v>56.910459801021773</v>
      </c>
      <c r="J49" s="22">
        <f t="shared" si="0"/>
        <v>1.399591225129555</v>
      </c>
    </row>
    <row r="50" spans="1:10" x14ac:dyDescent="0.25">
      <c r="A50" s="29">
        <v>3.5</v>
      </c>
      <c r="B50" s="31">
        <v>61.39654955295304</v>
      </c>
      <c r="C50" s="31">
        <v>59.319128092089151</v>
      </c>
      <c r="D50" s="31">
        <v>63.595127008812845</v>
      </c>
      <c r="F50" s="31">
        <v>59.981651376146779</v>
      </c>
      <c r="G50" s="31">
        <v>57.827172233448231</v>
      </c>
      <c r="H50" s="31">
        <v>62.213403880070544</v>
      </c>
      <c r="J50" s="22">
        <f t="shared" si="0"/>
        <v>1.4148981768062612</v>
      </c>
    </row>
    <row r="51" spans="1:10" x14ac:dyDescent="0.25">
      <c r="A51" s="29">
        <v>4</v>
      </c>
      <c r="B51" s="31">
        <v>66.01113612131266</v>
      </c>
      <c r="C51" s="31">
        <v>63.881837064389572</v>
      </c>
      <c r="D51" s="31">
        <v>68.257059396299894</v>
      </c>
      <c r="F51" s="31">
        <v>64.599423631123912</v>
      </c>
      <c r="G51" s="31">
        <v>62.380792101424881</v>
      </c>
      <c r="H51" s="31">
        <v>66.887888125148152</v>
      </c>
      <c r="J51" s="22">
        <f t="shared" si="0"/>
        <v>1.4117124901887479</v>
      </c>
    </row>
    <row r="52" spans="1:10" x14ac:dyDescent="0.25">
      <c r="A52" s="29">
        <v>4.5</v>
      </c>
      <c r="B52" s="31">
        <v>70.109607426462375</v>
      </c>
      <c r="C52" s="31">
        <v>67.946759764346496</v>
      </c>
      <c r="D52" s="31">
        <v>72.384121156493791</v>
      </c>
      <c r="F52" s="31">
        <v>68.713896457765657</v>
      </c>
      <c r="G52" s="31">
        <v>66.450653351747576</v>
      </c>
      <c r="H52" s="31">
        <v>71.039382412172742</v>
      </c>
      <c r="J52" s="22">
        <f t="shared" si="0"/>
        <v>1.3957109686967186</v>
      </c>
    </row>
    <row r="53" spans="1:10" x14ac:dyDescent="0.25">
      <c r="A53" s="29">
        <v>5</v>
      </c>
      <c r="B53" s="31">
        <v>73.773964622391702</v>
      </c>
      <c r="C53" s="31">
        <v>71.591144216842537</v>
      </c>
      <c r="D53" s="31">
        <v>76.063368055555543</v>
      </c>
      <c r="F53" s="31">
        <v>72.403100775193792</v>
      </c>
      <c r="G53" s="31">
        <v>70.109956622616764</v>
      </c>
      <c r="H53" s="31">
        <v>74.751006569188391</v>
      </c>
      <c r="J53" s="22">
        <f t="shared" si="0"/>
        <v>1.37086384719791</v>
      </c>
    </row>
    <row r="54" spans="1:10" x14ac:dyDescent="0.25">
      <c r="A54" s="29">
        <v>5.5</v>
      </c>
      <c r="B54" s="31">
        <v>77.069711296650254</v>
      </c>
      <c r="C54" s="31">
        <v>74.877041117450332</v>
      </c>
      <c r="D54" s="31">
        <v>79.363935776039497</v>
      </c>
      <c r="F54" s="31">
        <v>75.729729729729726</v>
      </c>
      <c r="G54" s="31">
        <v>73.417843080764428</v>
      </c>
      <c r="H54" s="31">
        <v>78.089152747031605</v>
      </c>
      <c r="J54" s="22">
        <f t="shared" si="0"/>
        <v>1.3399815669205282</v>
      </c>
    </row>
    <row r="55" spans="1:10" x14ac:dyDescent="0.25">
      <c r="A55" s="29">
        <v>6</v>
      </c>
      <c r="B55" s="31">
        <v>80.049803658653403</v>
      </c>
      <c r="C55" s="31">
        <v>77.854865929120578</v>
      </c>
      <c r="D55" s="31">
        <v>82.341425215348451</v>
      </c>
      <c r="F55" s="31">
        <v>78.744730679156902</v>
      </c>
      <c r="G55" s="31">
        <v>76.422615229542743</v>
      </c>
      <c r="H55" s="31">
        <v>81.107491856677527</v>
      </c>
      <c r="J55" s="22">
        <f t="shared" si="0"/>
        <v>1.3050729794965008</v>
      </c>
    </row>
    <row r="56" spans="1:10" x14ac:dyDescent="0.25">
      <c r="A56" s="29">
        <v>6.5</v>
      </c>
      <c r="B56" s="31">
        <v>82.757517594369816</v>
      </c>
      <c r="C56" s="31">
        <v>80.566003940533761</v>
      </c>
      <c r="D56" s="31">
        <v>85.04106009705113</v>
      </c>
      <c r="F56" s="31">
        <v>81.489932885906029</v>
      </c>
      <c r="G56" s="31">
        <v>79.164111101375624</v>
      </c>
      <c r="H56" s="31">
        <v>83.849881148290365</v>
      </c>
      <c r="J56" s="22">
        <f t="shared" si="0"/>
        <v>1.2675847084637866</v>
      </c>
    </row>
    <row r="57" spans="1:10" x14ac:dyDescent="0.25">
      <c r="A57" s="29">
        <v>7</v>
      </c>
      <c r="B57" s="31">
        <v>85.228563936718842</v>
      </c>
      <c r="C57" s="31">
        <v>83.044745414023666</v>
      </c>
      <c r="D57" s="31">
        <v>87.499999999999986</v>
      </c>
      <c r="F57" s="31">
        <v>83.999999999999986</v>
      </c>
      <c r="G57" s="31">
        <v>81.675480567447323</v>
      </c>
      <c r="H57" s="31">
        <v>86.352509179926557</v>
      </c>
      <c r="J57" s="22">
        <f t="shared" si="0"/>
        <v>1.2285639367188566</v>
      </c>
    </row>
    <row r="58" spans="1:10" x14ac:dyDescent="0.25">
      <c r="A58" s="29">
        <v>7.5</v>
      </c>
      <c r="B58" s="31">
        <v>87.492672305502055</v>
      </c>
      <c r="C58" s="31">
        <v>85.319743547591642</v>
      </c>
      <c r="D58" s="31">
        <v>89.749061113007841</v>
      </c>
      <c r="F58" s="31">
        <v>86.303901437371664</v>
      </c>
      <c r="G58" s="31">
        <v>83.984532345122048</v>
      </c>
      <c r="H58" s="31">
        <v>88.645501759088631</v>
      </c>
      <c r="J58" s="22">
        <f t="shared" si="0"/>
        <v>1.1887708681303906</v>
      </c>
    </row>
    <row r="59" spans="1:10" x14ac:dyDescent="0.25">
      <c r="A59" s="29">
        <v>8</v>
      </c>
      <c r="B59" s="31">
        <v>89.574793023068906</v>
      </c>
      <c r="C59" s="31">
        <v>87.415127111953268</v>
      </c>
      <c r="D59" s="31">
        <v>91.814014407334625</v>
      </c>
      <c r="F59" s="31">
        <v>88.42603550295857</v>
      </c>
      <c r="G59" s="31">
        <v>86.11476806319213</v>
      </c>
      <c r="H59" s="31">
        <v>90.754140537063847</v>
      </c>
      <c r="J59" s="22">
        <f t="shared" si="0"/>
        <v>1.1487575201103368</v>
      </c>
    </row>
    <row r="60" spans="1:10" x14ac:dyDescent="0.25">
      <c r="A60" s="29">
        <v>8.5</v>
      </c>
      <c r="B60" s="31">
        <v>91.496020400278212</v>
      </c>
      <c r="C60" s="31">
        <v>89.351359562509501</v>
      </c>
      <c r="D60" s="31">
        <v>93.716577540106925</v>
      </c>
      <c r="F60" s="31">
        <v>90.387096774193537</v>
      </c>
      <c r="G60" s="31">
        <v>88.086185044359951</v>
      </c>
      <c r="H60" s="31">
        <v>92.699799041582935</v>
      </c>
      <c r="J60" s="22">
        <f t="shared" si="0"/>
        <v>1.1089236260846747</v>
      </c>
    </row>
    <row r="61" spans="1:10" x14ac:dyDescent="0.25">
      <c r="A61" s="29">
        <v>9</v>
      </c>
      <c r="B61" s="31">
        <v>93.274309947176562</v>
      </c>
      <c r="C61" s="31">
        <v>91.145909556563737</v>
      </c>
      <c r="D61" s="31">
        <v>95.475181598062946</v>
      </c>
      <c r="F61" s="31">
        <v>92.204753199268723</v>
      </c>
      <c r="G61" s="31">
        <v>89.915905987206202</v>
      </c>
      <c r="H61" s="31">
        <v>94.500669742521211</v>
      </c>
      <c r="J61" s="22">
        <f t="shared" si="0"/>
        <v>1.0695567479078392</v>
      </c>
    </row>
    <row r="62" spans="1:10" x14ac:dyDescent="0.25">
      <c r="A62" s="29">
        <v>9.5</v>
      </c>
      <c r="B62" s="31">
        <v>94.92504124524784</v>
      </c>
      <c r="C62" s="31">
        <v>92.813779471975153</v>
      </c>
      <c r="D62" s="31">
        <v>97.105570137066181</v>
      </c>
      <c r="F62" s="31">
        <v>93.894179894179899</v>
      </c>
      <c r="G62" s="31">
        <v>91.618677582737803</v>
      </c>
      <c r="H62" s="31">
        <v>96.172334624766833</v>
      </c>
      <c r="J62" s="22">
        <f t="shared" si="0"/>
        <v>1.0308613510679407</v>
      </c>
    </row>
    <row r="63" spans="1:10" x14ac:dyDescent="0.25">
      <c r="A63" s="29">
        <v>10</v>
      </c>
      <c r="B63" s="31">
        <v>96.461463887542422</v>
      </c>
      <c r="C63" s="31">
        <v>94.367925814809766</v>
      </c>
      <c r="D63" s="31">
        <v>98.621271806415294</v>
      </c>
      <c r="F63" s="31">
        <v>95.468483816013631</v>
      </c>
      <c r="G63" s="31">
        <v>93.20726882585663</v>
      </c>
      <c r="H63" s="31">
        <v>97.728217204598977</v>
      </c>
      <c r="J63" s="22">
        <f t="shared" si="0"/>
        <v>0.99298007152879109</v>
      </c>
    </row>
    <row r="64" spans="1:10" x14ac:dyDescent="0.25">
      <c r="A64" s="29">
        <v>10.5</v>
      </c>
      <c r="B64" s="31">
        <v>97.895053878589124</v>
      </c>
      <c r="C64" s="31">
        <v>95.819596465778716</v>
      </c>
      <c r="D64" s="31">
        <v>100.03397662408261</v>
      </c>
      <c r="F64" s="31">
        <v>96.939044481054353</v>
      </c>
      <c r="G64" s="31">
        <v>94.692791799130603</v>
      </c>
      <c r="H64" s="31">
        <v>99.179943767572638</v>
      </c>
      <c r="J64" s="22">
        <f t="shared" si="0"/>
        <v>0.95600939753477121</v>
      </c>
    </row>
    <row r="65" spans="1:10" x14ac:dyDescent="0.25">
      <c r="A65" s="29">
        <v>11</v>
      </c>
      <c r="B65" s="31">
        <v>99.235800790104292</v>
      </c>
      <c r="C65" s="31">
        <v>97.178603344823188</v>
      </c>
      <c r="D65" s="31">
        <v>101.35383806519451</v>
      </c>
      <c r="F65" s="31">
        <v>98.315789473684205</v>
      </c>
      <c r="G65" s="31">
        <v>96.084961980770444</v>
      </c>
      <c r="H65" s="31">
        <v>100.53763440860216</v>
      </c>
      <c r="J65" s="22">
        <f t="shared" si="0"/>
        <v>0.92001131642008716</v>
      </c>
    </row>
    <row r="66" spans="1:10" x14ac:dyDescent="0.25">
      <c r="A66" s="29">
        <v>11.5</v>
      </c>
      <c r="B66" s="31">
        <v>100.49244087572926</v>
      </c>
      <c r="C66" s="31">
        <v>98.45354447606087</v>
      </c>
      <c r="D66" s="31">
        <v>102.58971748536523</v>
      </c>
      <c r="F66" s="31">
        <v>99.607418856259642</v>
      </c>
      <c r="G66" s="31">
        <v>97.392310973009202</v>
      </c>
      <c r="H66" s="31">
        <v>101.81013928974777</v>
      </c>
      <c r="J66" s="22">
        <f t="shared" si="0"/>
        <v>0.88502201946961634</v>
      </c>
    </row>
    <row r="67" spans="1:10" x14ac:dyDescent="0.25">
      <c r="A67" s="29">
        <v>12</v>
      </c>
      <c r="B67" s="31">
        <v>101.67264764916978</v>
      </c>
      <c r="C67" s="31">
        <v>99.651986079443191</v>
      </c>
      <c r="D67" s="31">
        <v>103.74938332511098</v>
      </c>
      <c r="F67" s="31">
        <v>100.82158920539729</v>
      </c>
      <c r="G67" s="31">
        <v>98.622361497073257</v>
      </c>
      <c r="H67" s="31">
        <v>103.0052317800219</v>
      </c>
      <c r="J67" s="22">
        <f t="shared" si="0"/>
        <v>0.85105844377248729</v>
      </c>
    </row>
    <row r="68" spans="1:10" x14ac:dyDescent="0.25">
      <c r="A68" s="29">
        <v>12.5</v>
      </c>
      <c r="B68" s="31">
        <v>102.78318871377134</v>
      </c>
      <c r="C68" s="31">
        <v>100.78061283933357</v>
      </c>
      <c r="D68" s="31">
        <v>104.83967456329263</v>
      </c>
      <c r="F68" s="31">
        <v>101.96506550218341</v>
      </c>
      <c r="G68" s="31">
        <v>99.781772239131683</v>
      </c>
      <c r="H68" s="31">
        <v>104.12976738694061</v>
      </c>
      <c r="J68" s="22">
        <f t="shared" si="0"/>
        <v>0.81812321158793111</v>
      </c>
    </row>
    <row r="69" spans="1:10" x14ac:dyDescent="0.25">
      <c r="A69" s="29">
        <v>13</v>
      </c>
      <c r="B69" s="31">
        <v>103.83005561607708</v>
      </c>
      <c r="C69" s="31">
        <v>101.84535265481716</v>
      </c>
      <c r="D69" s="31">
        <v>105.86663568773233</v>
      </c>
      <c r="F69" s="31">
        <v>103.04384724186704</v>
      </c>
      <c r="G69" s="31">
        <v>100.87645843800591</v>
      </c>
      <c r="H69" s="31">
        <v>105.18981534579655</v>
      </c>
      <c r="J69" s="22">
        <f t="shared" si="0"/>
        <v>0.78620837421003387</v>
      </c>
    </row>
    <row r="70" spans="1:10" x14ac:dyDescent="0.25">
      <c r="A70" s="29">
        <v>13.5</v>
      </c>
      <c r="B70" s="31">
        <v>104.81857198595398</v>
      </c>
      <c r="C70" s="31">
        <v>102.85148078828581</v>
      </c>
      <c r="D70" s="31">
        <v>106.83562881011514</v>
      </c>
      <c r="F70" s="31">
        <v>104.06327372764785</v>
      </c>
      <c r="G70" s="31">
        <v>101.91169282572096</v>
      </c>
      <c r="H70" s="31">
        <v>106.19076820158324</v>
      </c>
      <c r="J70" s="22">
        <f t="shared" si="0"/>
        <v>0.75529825830612651</v>
      </c>
    </row>
    <row r="71" spans="1:10" x14ac:dyDescent="0.25">
      <c r="A71" s="29">
        <v>14</v>
      </c>
      <c r="B71" s="31">
        <v>105.75348408437722</v>
      </c>
      <c r="C71" s="31">
        <v>103.80370727525984</v>
      </c>
      <c r="D71" s="31">
        <v>107.75142731664468</v>
      </c>
      <c r="F71" s="31">
        <v>105.02811244979918</v>
      </c>
      <c r="G71" s="31">
        <v>102.8921905567599</v>
      </c>
      <c r="H71" s="31">
        <v>107.13743356112377</v>
      </c>
      <c r="J71" s="22">
        <f t="shared" si="0"/>
        <v>0.72537163457803899</v>
      </c>
    </row>
    <row r="72" spans="1:10" x14ac:dyDescent="0.25">
      <c r="A72" s="29">
        <v>14.5</v>
      </c>
      <c r="B72" s="31">
        <v>106.63903700966159</v>
      </c>
      <c r="C72" s="31">
        <v>104.7062506521966</v>
      </c>
      <c r="D72" s="31">
        <v>108.61829450737336</v>
      </c>
      <c r="F72" s="31">
        <v>105.94263363754888</v>
      </c>
      <c r="G72" s="31">
        <v>103.82218101272343</v>
      </c>
      <c r="H72" s="31">
        <v>108.03411131059245</v>
      </c>
      <c r="J72" s="22">
        <f t="shared" si="0"/>
        <v>0.6964033721127123</v>
      </c>
    </row>
    <row r="73" spans="1:10" x14ac:dyDescent="0.25">
      <c r="A73" s="29">
        <v>15</v>
      </c>
      <c r="B73" s="31">
        <v>107.47903914407695</v>
      </c>
      <c r="C73" s="31">
        <v>105.56290043730296</v>
      </c>
      <c r="D73" s="31">
        <v>109.44004995836802</v>
      </c>
      <c r="F73" s="31">
        <v>106.81067344345615</v>
      </c>
      <c r="G73" s="31">
        <v>104.70546878923317</v>
      </c>
      <c r="H73" s="31">
        <v>108.8846589155263</v>
      </c>
      <c r="J73" s="22">
        <f t="shared" si="0"/>
        <v>0.66836570062079659</v>
      </c>
    </row>
    <row r="74" spans="1:10" x14ac:dyDescent="0.25">
      <c r="A74" s="29">
        <v>15.5</v>
      </c>
      <c r="B74" s="31">
        <v>108.27691690486938</v>
      </c>
      <c r="C74" s="31">
        <v>106.3770703163741</v>
      </c>
      <c r="D74" s="31">
        <v>110.22012578616351</v>
      </c>
      <c r="F74" s="31">
        <v>107.63568773234199</v>
      </c>
      <c r="G74" s="31">
        <v>105.54548571988438</v>
      </c>
      <c r="H74" s="31">
        <v>109.69254689537566</v>
      </c>
      <c r="J74" s="22">
        <f t="shared" si="0"/>
        <v>0.64122917252738887</v>
      </c>
    </row>
    <row r="75" spans="1:10" x14ac:dyDescent="0.25">
      <c r="A75" s="29">
        <v>16</v>
      </c>
      <c r="B75" s="31">
        <v>109.03576145981118</v>
      </c>
      <c r="C75" s="31">
        <v>107.15184360785832</v>
      </c>
      <c r="D75" s="31">
        <v>110.96161456272259</v>
      </c>
      <c r="F75" s="31">
        <v>108.42079806529624</v>
      </c>
      <c r="G75" s="31">
        <v>106.34533543728782</v>
      </c>
      <c r="H75" s="31">
        <v>110.4609061552011</v>
      </c>
      <c r="J75" s="22">
        <f t="shared" si="0"/>
        <v>0.61496339451494464</v>
      </c>
    </row>
    <row r="76" spans="1:10" x14ac:dyDescent="0.25">
      <c r="A76" s="29">
        <v>16.5</v>
      </c>
      <c r="B76" s="31">
        <v>109.75836875029847</v>
      </c>
      <c r="C76" s="31">
        <v>107.89001228385145</v>
      </c>
      <c r="D76" s="31">
        <v>111.66731029156206</v>
      </c>
      <c r="F76" s="31">
        <v>109.16883116883118</v>
      </c>
      <c r="G76" s="31">
        <v>107.10783169102881</v>
      </c>
      <c r="H76" s="31">
        <v>111.19256853567677</v>
      </c>
      <c r="J76" s="22">
        <f t="shared" si="0"/>
        <v>0.5895375814672974</v>
      </c>
    </row>
    <row r="77" spans="1:10" x14ac:dyDescent="0.25">
      <c r="A77" s="29">
        <v>17</v>
      </c>
      <c r="B77" s="31">
        <v>110.44727391446297</v>
      </c>
      <c r="C77" s="31">
        <v>108.5941105880181</v>
      </c>
      <c r="D77" s="31">
        <v>112.33974358974356</v>
      </c>
      <c r="F77" s="31">
        <v>109.88235294117646</v>
      </c>
      <c r="G77" s="31">
        <v>107.83553141970519</v>
      </c>
      <c r="H77" s="31">
        <v>111.89010168859035</v>
      </c>
      <c r="J77" s="22">
        <f t="shared" si="0"/>
        <v>0.56492097328650459</v>
      </c>
    </row>
    <row r="78" spans="1:10" x14ac:dyDescent="0.25">
      <c r="A78" s="29">
        <v>17.5</v>
      </c>
      <c r="B78" s="31">
        <v>111.10478100360056</v>
      </c>
      <c r="C78" s="31">
        <v>109.26644410358206</v>
      </c>
      <c r="D78" s="31">
        <v>112.98121200957819</v>
      </c>
      <c r="F78" s="31">
        <v>110.56369785794814</v>
      </c>
      <c r="G78" s="31">
        <v>108.53076339624324</v>
      </c>
      <c r="H78" s="31">
        <v>112.55583918315253</v>
      </c>
      <c r="J78" s="22">
        <f t="shared" si="0"/>
        <v>0.5410831456524221</v>
      </c>
    </row>
    <row r="79" spans="1:10" x14ac:dyDescent="0.25">
      <c r="A79" s="29">
        <v>18</v>
      </c>
      <c r="B79" s="31">
        <v>111.73298872599261</v>
      </c>
      <c r="C79" s="31">
        <v>109.90911497396984</v>
      </c>
      <c r="D79" s="31">
        <v>113.5938062657544</v>
      </c>
      <c r="F79" s="31">
        <v>111.21499448732082</v>
      </c>
      <c r="G79" s="31">
        <v>109.19565312268145</v>
      </c>
      <c r="H79" s="31">
        <v>113.19190658703984</v>
      </c>
      <c r="J79" s="22">
        <f t="shared" si="0"/>
        <v>0.51799423867178973</v>
      </c>
    </row>
    <row r="80" spans="1:10" x14ac:dyDescent="0.25">
      <c r="A80" s="29">
        <v>18.5</v>
      </c>
      <c r="B80" s="31">
        <v>112.33381282420123</v>
      </c>
      <c r="C80" s="31">
        <v>110.52404385737719</v>
      </c>
      <c r="D80" s="31">
        <v>114.17943299876738</v>
      </c>
      <c r="F80" s="31">
        <v>111.83818770226536</v>
      </c>
      <c r="G80" s="31">
        <v>109.83214453508734</v>
      </c>
      <c r="H80" s="31">
        <v>113.8002441363676</v>
      </c>
      <c r="J80" s="22">
        <f t="shared" si="0"/>
        <v>0.49562512193587338</v>
      </c>
    </row>
    <row r="81" spans="1:10" x14ac:dyDescent="0.25">
      <c r="A81" s="29">
        <v>19</v>
      </c>
      <c r="B81" s="31">
        <v>112.9090055884988</v>
      </c>
      <c r="C81" s="31">
        <v>111.11298909828446</v>
      </c>
      <c r="D81" s="31">
        <v>114.73983459682975</v>
      </c>
      <c r="F81" s="31">
        <v>112.43505807814149</v>
      </c>
      <c r="G81" s="31">
        <v>110.44201898548906</v>
      </c>
      <c r="H81" s="31">
        <v>114.38262650396793</v>
      </c>
      <c r="J81" s="22">
        <f t="shared" si="0"/>
        <v>0.47394751035730565</v>
      </c>
    </row>
    <row r="82" spans="1:10" x14ac:dyDescent="0.25">
      <c r="A82" s="29">
        <v>19.5</v>
      </c>
      <c r="B82" s="31">
        <v>113.46017292510757</v>
      </c>
      <c r="C82" s="31">
        <v>111.67756351899364</v>
      </c>
      <c r="D82" s="31">
        <v>115.27660651037273</v>
      </c>
      <c r="F82" s="31">
        <v>113.00723888314373</v>
      </c>
      <c r="G82" s="31">
        <v>111.0269118912055</v>
      </c>
      <c r="H82" s="31">
        <v>114.9406800902331</v>
      </c>
      <c r="J82" s="22">
        <f t="shared" si="0"/>
        <v>0.45293404196384301</v>
      </c>
    </row>
    <row r="83" spans="1:10" x14ac:dyDescent="0.25">
      <c r="A83" s="29">
        <v>20</v>
      </c>
      <c r="B83" s="31">
        <v>113.98878932940551</v>
      </c>
      <c r="C83" s="31">
        <v>112.21924916889645</v>
      </c>
      <c r="D83" s="31">
        <v>115.79121242153947</v>
      </c>
      <c r="F83" s="31">
        <v>113.55623100303951</v>
      </c>
      <c r="G83" s="31">
        <v>111.58832737927989</v>
      </c>
      <c r="H83" s="31">
        <v>115.47589819134136</v>
      </c>
      <c r="J83" s="22">
        <f t="shared" si="0"/>
        <v>0.43255832636599223</v>
      </c>
    </row>
    <row r="84" spans="1:10" x14ac:dyDescent="0.25">
      <c r="A84" s="29">
        <v>20.5</v>
      </c>
      <c r="B84" s="31">
        <v>114.49621105809712</v>
      </c>
      <c r="C84" s="31">
        <v>112.73941031550505</v>
      </c>
      <c r="D84" s="31">
        <v>116.28499757242271</v>
      </c>
      <c r="F84" s="31">
        <v>114.08341608738827</v>
      </c>
      <c r="G84" s="31">
        <v>112.12765120214064</v>
      </c>
      <c r="H84" s="31">
        <v>115.98965434277007</v>
      </c>
      <c r="J84" s="22">
        <f t="shared" si="0"/>
        <v>0.41279497070884474</v>
      </c>
    </row>
    <row r="85" spans="1:10" x14ac:dyDescent="0.25">
      <c r="A85" s="29">
        <v>21</v>
      </c>
      <c r="B85" s="31">
        <v>114.98368774812312</v>
      </c>
      <c r="C85" s="31">
        <v>113.23930491701083</v>
      </c>
      <c r="D85" s="31">
        <v>116.7592005076142</v>
      </c>
      <c r="F85" s="31">
        <v>114.5900681596884</v>
      </c>
      <c r="G85" s="31">
        <v>112.64616215799019</v>
      </c>
      <c r="H85" s="31">
        <v>116.48321408915795</v>
      </c>
      <c r="J85" s="22">
        <f t="shared" si="0"/>
        <v>0.39361958843471712</v>
      </c>
    </row>
    <row r="86" spans="1:10" x14ac:dyDescent="0.25">
      <c r="A86" s="29">
        <v>21.5</v>
      </c>
      <c r="B86" s="31">
        <v>115.45237269187774</v>
      </c>
      <c r="C86" s="31">
        <v>113.72009477948482</v>
      </c>
      <c r="D86" s="31">
        <v>117.2149634468813</v>
      </c>
      <c r="F86" s="31">
        <v>115.07736389684814</v>
      </c>
      <c r="G86" s="31">
        <v>113.14504221406126</v>
      </c>
      <c r="H86" s="31">
        <v>116.95774539285991</v>
      </c>
      <c r="J86" s="22">
        <f t="shared" si="0"/>
        <v>0.37500879502960061</v>
      </c>
    </row>
    <row r="87" spans="1:10" x14ac:dyDescent="0.25">
      <c r="A87" s="29">
        <v>22</v>
      </c>
      <c r="B87" s="31">
        <v>115.9033319465981</v>
      </c>
      <c r="C87" s="31">
        <v>114.18285457136429</v>
      </c>
      <c r="D87" s="31">
        <v>117.65334147085747</v>
      </c>
      <c r="F87" s="31">
        <v>115.54639175257731</v>
      </c>
      <c r="G87" s="31">
        <v>113.62538550143053</v>
      </c>
      <c r="H87" s="31">
        <v>117.41432786141161</v>
      </c>
      <c r="J87" s="22">
        <f t="shared" si="0"/>
        <v>0.35694019402079391</v>
      </c>
    </row>
    <row r="88" spans="1:10" x14ac:dyDescent="0.25">
      <c r="A88" s="29">
        <v>22.5</v>
      </c>
      <c r="B88" s="31">
        <v>116.33755242938274</v>
      </c>
      <c r="C88" s="31">
        <v>114.62857984245012</v>
      </c>
      <c r="D88" s="31">
        <v>118.07531067525076</v>
      </c>
      <c r="F88" s="31">
        <v>115.99816007359705</v>
      </c>
      <c r="G88" s="31">
        <v>114.08820632546602</v>
      </c>
      <c r="H88" s="31">
        <v>117.8539609473606</v>
      </c>
      <c r="J88" s="22">
        <f t="shared" si="0"/>
        <v>0.33939235578569082</v>
      </c>
    </row>
    <row r="89" spans="1:10" x14ac:dyDescent="0.25">
      <c r="A89" s="29">
        <v>23</v>
      </c>
      <c r="B89" s="31">
        <v>116.7559491272184</v>
      </c>
      <c r="C89" s="31">
        <v>115.05819417335358</v>
      </c>
      <c r="D89" s="31">
        <v>118.48177542621987</v>
      </c>
      <c r="F89" s="31">
        <v>116.43360433604335</v>
      </c>
      <c r="G89" s="31">
        <v>114.53444631533694</v>
      </c>
      <c r="H89" s="31">
        <v>118.27757125154895</v>
      </c>
      <c r="J89" s="22">
        <f t="shared" si="0"/>
        <v>0.32234479117505543</v>
      </c>
    </row>
    <row r="90" spans="1:10" x14ac:dyDescent="0.25">
      <c r="A90" s="29">
        <v>23.5</v>
      </c>
      <c r="B90" s="31">
        <v>117.15937153287285</v>
      </c>
      <c r="C90" s="31">
        <v>115.4725555634453</v>
      </c>
      <c r="D90" s="31">
        <v>118.87357483042285</v>
      </c>
      <c r="F90" s="31">
        <v>116.85359361135758</v>
      </c>
      <c r="G90" s="31">
        <v>114.96498081863935</v>
      </c>
      <c r="H90" s="31">
        <v>118.6860190421648</v>
      </c>
      <c r="J90" s="22">
        <f t="shared" si="0"/>
        <v>0.30577792151527206</v>
      </c>
    </row>
    <row r="91" spans="1:10" x14ac:dyDescent="0.25">
      <c r="A91" s="29">
        <v>24</v>
      </c>
      <c r="B91" s="31">
        <v>117.54860940191978</v>
      </c>
      <c r="C91" s="31">
        <v>115.87246215028257</v>
      </c>
      <c r="D91" s="31">
        <v>119.25148851715338</v>
      </c>
      <c r="F91" s="31">
        <v>117.25893635571053</v>
      </c>
      <c r="G91" s="31">
        <v>115.38062463251825</v>
      </c>
      <c r="H91" s="31">
        <v>119.08010408608199</v>
      </c>
      <c r="J91" s="22">
        <f t="shared" si="0"/>
        <v>0.28967304620924494</v>
      </c>
    </row>
    <row r="92" spans="1:10" x14ac:dyDescent="0.25">
      <c r="A92" s="29">
        <v>24.5</v>
      </c>
      <c r="B92" s="31">
        <v>117.92439791299542</v>
      </c>
      <c r="C92" s="31">
        <v>116.25865734073922</v>
      </c>
      <c r="D92" s="31">
        <v>119.61624181640896</v>
      </c>
      <c r="F92" s="31">
        <v>117.6503856041131</v>
      </c>
      <c r="G92" s="31">
        <v>115.78213715023969</v>
      </c>
      <c r="H92" s="31">
        <v>119.46057087566521</v>
      </c>
      <c r="J92" s="22">
        <f t="shared" si="0"/>
        <v>0.27401230888231964</v>
      </c>
    </row>
    <row r="93" spans="1:10" x14ac:dyDescent="0.25">
      <c r="A93" s="29">
        <v>25</v>
      </c>
      <c r="B93" s="31">
        <v>118.2874223022316</v>
      </c>
      <c r="C93" s="31">
        <v>116.63183442324546</v>
      </c>
      <c r="D93" s="31">
        <v>119.96851040525738</v>
      </c>
      <c r="F93" s="31">
        <v>118.02864363942713</v>
      </c>
      <c r="G93" s="31">
        <v>116.170226991609</v>
      </c>
      <c r="H93" s="31">
        <v>119.82811332291597</v>
      </c>
      <c r="J93" s="22">
        <f t="shared" si="0"/>
        <v>0.25877866280447392</v>
      </c>
    </row>
    <row r="94" spans="1:10" x14ac:dyDescent="0.25">
      <c r="A94" s="29">
        <v>25.5</v>
      </c>
      <c r="B94" s="31">
        <v>118.63832203333223</v>
      </c>
      <c r="C94" s="31">
        <v>116.99264072134191</v>
      </c>
      <c r="D94" s="31">
        <v>120.30892448512586</v>
      </c>
      <c r="F94" s="31">
        <v>118.39436619718309</v>
      </c>
      <c r="G94" s="31">
        <v>116.54555617663499</v>
      </c>
      <c r="H94" s="31">
        <v>120.183378983232</v>
      </c>
      <c r="J94" s="22">
        <f t="shared" si="0"/>
        <v>0.24395583614914074</v>
      </c>
    </row>
    <row r="95" spans="1:10" x14ac:dyDescent="0.25">
      <c r="A95" s="29">
        <v>26</v>
      </c>
      <c r="B95" s="31">
        <v>118.97769455668343</v>
      </c>
      <c r="C95" s="31">
        <v>117.34168134089872</v>
      </c>
      <c r="D95" s="31">
        <v>120.63807254434735</v>
      </c>
      <c r="F95" s="31">
        <v>118.7481662591687</v>
      </c>
      <c r="G95" s="31">
        <v>116.90874389415457</v>
      </c>
      <c r="H95" s="31">
        <v>120.52697286286879</v>
      </c>
      <c r="J95" s="22">
        <f t="shared" si="0"/>
        <v>0.22952829751473303</v>
      </c>
    </row>
    <row r="96" spans="1:10" x14ac:dyDescent="0.25">
      <c r="A96" s="29">
        <v>26.5</v>
      </c>
      <c r="B96" s="31">
        <v>119.30609870398501</v>
      </c>
      <c r="C96" s="31">
        <v>117.67952255663224</v>
      </c>
      <c r="D96" s="31">
        <v>120.95650475322306</v>
      </c>
      <c r="F96" s="31">
        <v>119.09061748195668</v>
      </c>
      <c r="G96" s="31">
        <v>117.26036991054659</v>
      </c>
      <c r="H96" s="31">
        <v>120.85946085719826</v>
      </c>
      <c r="J96" s="22">
        <f t="shared" si="0"/>
        <v>0.21548122202833042</v>
      </c>
    </row>
    <row r="97" spans="1:10" x14ac:dyDescent="0.25">
      <c r="A97" s="29">
        <v>27</v>
      </c>
      <c r="B97" s="31">
        <v>119.62405775897714</v>
      </c>
      <c r="C97" s="31">
        <v>118.0066948777869</v>
      </c>
      <c r="D97" s="31">
        <v>121.26473603280367</v>
      </c>
      <c r="F97" s="31">
        <v>119.42225730071033</v>
      </c>
      <c r="G97" s="31">
        <v>117.60097765800771</v>
      </c>
      <c r="H97" s="31">
        <v>121.181372860869</v>
      </c>
      <c r="J97" s="22">
        <f t="shared" si="0"/>
        <v>0.20180045826681692</v>
      </c>
    </row>
    <row r="98" spans="1:10" x14ac:dyDescent="0.25">
      <c r="A98" s="29">
        <v>27.5</v>
      </c>
      <c r="B98" s="31">
        <v>119.93206223975457</v>
      </c>
      <c r="C98" s="31">
        <v>118.32369582789282</v>
      </c>
      <c r="D98" s="31">
        <v>121.56324883339637</v>
      </c>
      <c r="F98" s="31">
        <v>119.74358974358975</v>
      </c>
      <c r="G98" s="31">
        <v>117.93107703699134</v>
      </c>
      <c r="H98" s="31">
        <v>121.49320558582254</v>
      </c>
      <c r="J98" s="22">
        <f t="shared" si="0"/>
        <v>0.18847249616482031</v>
      </c>
    </row>
    <row r="99" spans="1:10" x14ac:dyDescent="0.25">
      <c r="A99" s="29">
        <v>28</v>
      </c>
      <c r="B99" s="31">
        <v>120.23057242378472</v>
      </c>
      <c r="C99" s="31">
        <v>118.63099246923409</v>
      </c>
      <c r="D99" s="31">
        <v>121.85249565433323</v>
      </c>
      <c r="F99" s="31">
        <v>120.05508798775823</v>
      </c>
      <c r="G99" s="31">
        <v>118.25114696320604</v>
      </c>
      <c r="H99" s="31">
        <v>121.79542511868794</v>
      </c>
      <c r="J99" s="22">
        <f t="shared" si="0"/>
        <v>0.175484436026494</v>
      </c>
    </row>
    <row r="100" spans="1:10" x14ac:dyDescent="0.25">
      <c r="A100" s="29">
        <v>28.5</v>
      </c>
      <c r="B100" s="31">
        <v>120.52002064296772</v>
      </c>
      <c r="C100" s="31">
        <v>118.92902369896883</v>
      </c>
      <c r="D100" s="31">
        <v>122.13290133268124</v>
      </c>
      <c r="F100" s="31">
        <v>120.3571966842502</v>
      </c>
      <c r="G100" s="31">
        <v>118.56163768593063</v>
      </c>
      <c r="H100" s="31">
        <v>122.08846924524863</v>
      </c>
      <c r="J100" s="22">
        <f t="shared" si="0"/>
        <v>0.16282395871752442</v>
      </c>
    </row>
    <row r="101" spans="1:10" x14ac:dyDescent="0.25">
      <c r="A101" s="29">
        <v>29</v>
      </c>
      <c r="B101" s="31">
        <v>120.80081337280583</v>
      </c>
      <c r="C101" s="31">
        <v>119.21820234064043</v>
      </c>
      <c r="D101" s="31">
        <v>122.40486512524083</v>
      </c>
      <c r="F101" s="31">
        <v>120.65033407572383</v>
      </c>
      <c r="G101" s="31">
        <v>118.86297290124732</v>
      </c>
      <c r="H101" s="31">
        <v>122.37274956636161</v>
      </c>
      <c r="J101" s="22">
        <f t="shared" si="0"/>
        <v>0.15047929708200058</v>
      </c>
    </row>
    <row r="102" spans="1:10" x14ac:dyDescent="0.25">
      <c r="A102" s="29">
        <v>29.5</v>
      </c>
      <c r="B102" s="31">
        <v>121.07333313691406</v>
      </c>
      <c r="C102" s="31">
        <v>119.49891705204006</v>
      </c>
      <c r="D102" s="31">
        <v>122.66876260529123</v>
      </c>
      <c r="F102" s="31">
        <v>120.93489392831017</v>
      </c>
      <c r="G102" s="31">
        <v>119.15555168105078</v>
      </c>
      <c r="H102" s="31">
        <v>122.64865342683716</v>
      </c>
      <c r="J102" s="22">
        <f t="shared" si="0"/>
        <v>0.13843920860388437</v>
      </c>
    </row>
    <row r="103" spans="1:10" x14ac:dyDescent="0.25">
      <c r="A103" s="29">
        <v>30</v>
      </c>
      <c r="B103" s="31">
        <v>121.33794024563745</v>
      </c>
      <c r="C103" s="31">
        <v>119.77153406796286</v>
      </c>
      <c r="D103" s="31">
        <v>122.9249473930325</v>
      </c>
      <c r="F103" s="31">
        <v>121.21124729632301</v>
      </c>
      <c r="G103" s="31">
        <v>119.43975023630168</v>
      </c>
      <c r="H103" s="31">
        <v>122.91654567628781</v>
      </c>
      <c r="J103" s="22">
        <f t="shared" si="0"/>
        <v>0.12669294931444597</v>
      </c>
    </row>
    <row r="104" spans="1:10" x14ac:dyDescent="0.25">
      <c r="A104" s="29">
        <v>30.5</v>
      </c>
      <c r="B104" s="31">
        <v>121.59497438539253</v>
      </c>
      <c r="C104" s="31">
        <v>120.03639879428995</v>
      </c>
      <c r="D104" s="31">
        <v>123.17375273649036</v>
      </c>
      <c r="F104" s="31">
        <v>121.47974413646057</v>
      </c>
      <c r="G104" s="31">
        <v>119.71592353090674</v>
      </c>
      <c r="H104" s="31">
        <v>123.17677027877954</v>
      </c>
      <c r="J104" s="22">
        <f t="shared" si="0"/>
        <v>0.11523024893196521</v>
      </c>
    </row>
    <row r="105" spans="1:10" x14ac:dyDescent="0.25">
      <c r="A105" s="29">
        <v>31</v>
      </c>
      <c r="B105" s="31">
        <v>121.84475607347422</v>
      </c>
      <c r="C105" s="31">
        <v>120.29383726798635</v>
      </c>
      <c r="D105" s="31">
        <v>123.41549295774647</v>
      </c>
      <c r="F105" s="31">
        <v>121.74071478626489</v>
      </c>
      <c r="G105" s="31">
        <v>119.98440676078302</v>
      </c>
      <c r="H105" s="31">
        <v>123.42965178621816</v>
      </c>
      <c r="J105" s="22">
        <f t="shared" si="0"/>
        <v>0.10404128720932704</v>
      </c>
    </row>
    <row r="106" spans="1:10" x14ac:dyDescent="0.25">
      <c r="A106" s="29">
        <v>31.5</v>
      </c>
      <c r="B106" s="31">
        <v>122.08758799143041</v>
      </c>
      <c r="C106" s="31">
        <v>120.54415749599073</v>
      </c>
      <c r="D106" s="31">
        <v>123.65046477769064</v>
      </c>
      <c r="F106" s="31">
        <v>121.99447131997236</v>
      </c>
      <c r="G106" s="31">
        <v>120.24551671106474</v>
      </c>
      <c r="H106" s="31">
        <v>123.6754966887417</v>
      </c>
      <c r="J106" s="22">
        <f t="shared" si="0"/>
        <v>9.3116671458048472E-2</v>
      </c>
    </row>
    <row r="107" spans="1:10" x14ac:dyDescent="0.25">
      <c r="A107" s="29">
        <v>32</v>
      </c>
      <c r="B107" s="31">
        <v>122.32375620866607</v>
      </c>
      <c r="C107" s="31">
        <v>120.78765068455792</v>
      </c>
      <c r="D107" s="31">
        <v>123.87894853103599</v>
      </c>
      <c r="F107" s="31">
        <v>122.24130879345604</v>
      </c>
      <c r="G107" s="31">
        <v>120.49955300300708</v>
      </c>
      <c r="H107" s="31">
        <v>123.9145946539327</v>
      </c>
      <c r="J107" s="22">
        <f t="shared" si="0"/>
        <v>8.244741521002652E-2</v>
      </c>
    </row>
    <row r="108" spans="1:10" x14ac:dyDescent="0.25">
      <c r="A108" s="29">
        <v>32.5</v>
      </c>
      <c r="B108" s="31">
        <v>122.55353130667821</v>
      </c>
      <c r="C108" s="31">
        <v>121.02459236936987</v>
      </c>
      <c r="D108" s="31">
        <v>124.10120928205687</v>
      </c>
      <c r="F108" s="31">
        <v>122.4815063887021</v>
      </c>
      <c r="G108" s="31">
        <v>120.74679924090557</v>
      </c>
      <c r="H108" s="31">
        <v>124.14721966538524</v>
      </c>
      <c r="J108" s="22">
        <f t="shared" ref="J108:J171" si="1">B108-F108</f>
        <v>7.2024917976108327E-2</v>
      </c>
    </row>
    <row r="109" spans="1:10" x14ac:dyDescent="0.25">
      <c r="A109" s="29">
        <v>33</v>
      </c>
      <c r="B109" s="31">
        <v>122.77716941321012</v>
      </c>
      <c r="C109" s="31">
        <v>121.25524345563639</v>
      </c>
      <c r="D109" s="31">
        <v>124.31749785038691</v>
      </c>
      <c r="F109" s="31">
        <v>122.7153284671533</v>
      </c>
      <c r="G109" s="31">
        <v>120.98752406826155</v>
      </c>
      <c r="H109" s="31">
        <v>124.37363107003578</v>
      </c>
      <c r="J109" s="22">
        <f t="shared" si="1"/>
        <v>6.184094605681878E-2</v>
      </c>
    </row>
    <row r="110" spans="1:10" x14ac:dyDescent="0.25">
      <c r="A110" s="29">
        <v>33.5</v>
      </c>
      <c r="B110" s="31">
        <v>122.99491315463483</v>
      </c>
      <c r="C110" s="31">
        <v>121.47985117643979</v>
      </c>
      <c r="D110" s="31">
        <v>124.52805175522325</v>
      </c>
      <c r="F110" s="31">
        <v>122.94302554027504</v>
      </c>
      <c r="G110" s="31">
        <v>121.22198214146253</v>
      </c>
      <c r="H110" s="31">
        <v>124.59407454267487</v>
      </c>
      <c r="J110" s="22">
        <f t="shared" si="1"/>
        <v>5.1887614359785061E-2</v>
      </c>
    </row>
    <row r="111" spans="1:10" x14ac:dyDescent="0.25">
      <c r="A111" s="29">
        <v>34</v>
      </c>
      <c r="B111" s="31">
        <v>123.20699253401317</v>
      </c>
      <c r="C111" s="31">
        <v>121.69864997672376</v>
      </c>
      <c r="D111" s="31">
        <v>124.73309608540923</v>
      </c>
      <c r="F111" s="31">
        <v>123.16483516483517</v>
      </c>
      <c r="G111" s="31">
        <v>121.45041502839669</v>
      </c>
      <c r="H111" s="31">
        <v>124.80878297518079</v>
      </c>
      <c r="J111" s="22">
        <f t="shared" si="1"/>
        <v>4.2157369177999726E-2</v>
      </c>
    </row>
    <row r="112" spans="1:10" x14ac:dyDescent="0.25">
      <c r="A112" s="29">
        <v>34.5</v>
      </c>
      <c r="B112" s="31">
        <v>123.41362574150638</v>
      </c>
      <c r="C112" s="31">
        <v>121.91186232957158</v>
      </c>
      <c r="D112" s="31">
        <v>124.93284430209731</v>
      </c>
      <c r="F112" s="31">
        <v>123.38098276962349</v>
      </c>
      <c r="G112" s="31">
        <v>121.67305203866745</v>
      </c>
      <c r="H112" s="31">
        <v>125.01797729724176</v>
      </c>
      <c r="J112" s="22">
        <f t="shared" si="1"/>
        <v>3.2642971882893335E-2</v>
      </c>
    </row>
    <row r="113" spans="1:10" x14ac:dyDescent="0.25">
      <c r="A113" s="29">
        <v>35</v>
      </c>
      <c r="B113" s="31">
        <v>123.61501990314646</v>
      </c>
      <c r="C113" s="31">
        <v>122.11969949074775</v>
      </c>
      <c r="D113" s="31">
        <v>125.12749898000816</v>
      </c>
      <c r="F113" s="31">
        <v>123.59168241965975</v>
      </c>
      <c r="G113" s="31">
        <v>121.89011099140632</v>
      </c>
      <c r="H113" s="31">
        <v>125.22186723464678</v>
      </c>
      <c r="J113" s="22">
        <f t="shared" si="1"/>
        <v>2.3337483486713495E-2</v>
      </c>
    </row>
    <row r="114" spans="1:10" x14ac:dyDescent="0.25">
      <c r="A114" s="29">
        <v>35.5</v>
      </c>
      <c r="B114" s="31">
        <v>123.81137177336572</v>
      </c>
      <c r="C114" s="31">
        <v>122.32236219688293</v>
      </c>
      <c r="D114" s="31">
        <v>125.31725249269815</v>
      </c>
      <c r="F114" s="31">
        <v>123.79713752333542</v>
      </c>
      <c r="G114" s="31">
        <v>122.10179892608815</v>
      </c>
      <c r="H114" s="31">
        <v>125.42065201061645</v>
      </c>
      <c r="J114" s="22">
        <f t="shared" si="1"/>
        <v>1.4234250030298767E-2</v>
      </c>
    </row>
    <row r="115" spans="1:10" x14ac:dyDescent="0.25">
      <c r="A115" s="29">
        <v>36</v>
      </c>
      <c r="B115" s="31">
        <v>124.00286837615292</v>
      </c>
      <c r="C115" s="31">
        <v>122.52004131215269</v>
      </c>
      <c r="D115" s="31">
        <v>125.50228764670777</v>
      </c>
      <c r="F115" s="31">
        <v>123.99754148740011</v>
      </c>
      <c r="G115" s="31">
        <v>122.30831276122505</v>
      </c>
      <c r="H115" s="31">
        <v>125.61452099510359</v>
      </c>
      <c r="J115" s="22">
        <f t="shared" si="1"/>
        <v>5.3268887528048481E-3</v>
      </c>
    </row>
    <row r="116" spans="1:10" x14ac:dyDescent="0.25">
      <c r="A116" s="29">
        <v>36.5</v>
      </c>
      <c r="B116" s="31">
        <v>124.18968759922817</v>
      </c>
      <c r="C116" s="31">
        <v>122.71291842782881</v>
      </c>
      <c r="D116" s="31">
        <v>125.68277826898515</v>
      </c>
      <c r="F116" s="31">
        <v>124.19307832422587</v>
      </c>
      <c r="G116" s="31">
        <v>122.50983990534374</v>
      </c>
      <c r="H116" s="31">
        <v>125.80365430651227</v>
      </c>
      <c r="J116" s="22">
        <f t="shared" si="1"/>
        <v>-3.3907249977005449E-3</v>
      </c>
    </row>
    <row r="117" spans="1:10" x14ac:dyDescent="0.25">
      <c r="A117" s="29">
        <v>37</v>
      </c>
      <c r="B117" s="31">
        <v>124.37199874520402</v>
      </c>
      <c r="C117" s="31">
        <v>122.90116641866271</v>
      </c>
      <c r="D117" s="31">
        <v>125.85888975155278</v>
      </c>
      <c r="F117" s="31">
        <v>124.38392321535693</v>
      </c>
      <c r="G117" s="31">
        <v>122.70655882423115</v>
      </c>
      <c r="H117" s="31">
        <v>125.98822336985374</v>
      </c>
      <c r="J117" s="22">
        <f t="shared" si="1"/>
        <v>-1.1924470152905542E-2</v>
      </c>
    </row>
    <row r="118" spans="1:10" x14ac:dyDescent="0.25">
      <c r="A118" s="29">
        <v>37.5</v>
      </c>
      <c r="B118" s="31">
        <v>124.54996304332276</v>
      </c>
      <c r="C118" s="31">
        <v>123.08494995968317</v>
      </c>
      <c r="D118" s="31">
        <v>126.03077955700451</v>
      </c>
      <c r="F118" s="31">
        <v>124.57024303497333</v>
      </c>
      <c r="G118" s="31">
        <v>122.89863956805698</v>
      </c>
      <c r="H118" s="31">
        <v>126.16839143497543</v>
      </c>
      <c r="J118" s="22">
        <f t="shared" si="1"/>
        <v>-2.0279991650568263E-2</v>
      </c>
    </row>
    <row r="119" spans="1:10" x14ac:dyDescent="0.25">
      <c r="A119" s="29">
        <v>38</v>
      </c>
      <c r="B119" s="31">
        <v>124.72373412502063</v>
      </c>
      <c r="C119" s="31">
        <v>123.26442600665636</v>
      </c>
      <c r="D119" s="31">
        <v>126.19859768808033</v>
      </c>
      <c r="F119" s="31">
        <v>124.75219683655537</v>
      </c>
      <c r="G119" s="31">
        <v>123.08624426164566</v>
      </c>
      <c r="H119" s="31">
        <v>126.34431405815542</v>
      </c>
      <c r="J119" s="22">
        <f t="shared" si="1"/>
        <v>-2.8462711534743335E-2</v>
      </c>
    </row>
    <row r="120" spans="1:10" x14ac:dyDescent="0.25">
      <c r="A120" s="29">
        <v>38.5</v>
      </c>
      <c r="B120" s="31">
        <v>124.89345846626766</v>
      </c>
      <c r="C120" s="31">
        <v>123.43974424315435</v>
      </c>
      <c r="D120" s="31">
        <v>126.36248712426256</v>
      </c>
      <c r="F120" s="31">
        <v>124.92993630573248</v>
      </c>
      <c r="G120" s="31">
        <v>123.26952756086888</v>
      </c>
      <c r="H120" s="31">
        <v>126.51613955004889</v>
      </c>
      <c r="J120" s="22">
        <f t="shared" si="1"/>
        <v>-3.6477839464822637E-2</v>
      </c>
    </row>
    <row r="121" spans="1:10" x14ac:dyDescent="0.25">
      <c r="A121" s="29">
        <v>39</v>
      </c>
      <c r="B121" s="31">
        <v>125.05927579936007</v>
      </c>
      <c r="C121" s="31">
        <v>123.61104749690837</v>
      </c>
      <c r="D121" s="31">
        <v>126.52258422806366</v>
      </c>
      <c r="F121" s="31">
        <v>125.10360618202633</v>
      </c>
      <c r="G121" s="31">
        <v>123.44863707785851</v>
      </c>
      <c r="H121" s="31">
        <v>126.68400939269762</v>
      </c>
      <c r="J121" s="22">
        <f t="shared" si="1"/>
        <v>-4.4330382666259993E-2</v>
      </c>
    </row>
    <row r="122" spans="1:10" x14ac:dyDescent="0.25">
      <c r="A122" s="29">
        <v>39.5</v>
      </c>
      <c r="B122" s="31">
        <v>125.22131949659772</v>
      </c>
      <c r="C122" s="31">
        <v>123.77847212788119</v>
      </c>
      <c r="D122" s="31">
        <v>126.67901912343305</v>
      </c>
      <c r="F122" s="31">
        <v>125.27334465195247</v>
      </c>
      <c r="G122" s="31">
        <v>123.62371377749758</v>
      </c>
      <c r="H122" s="31">
        <v>126.84805862806681</v>
      </c>
      <c r="J122" s="22">
        <f t="shared" si="1"/>
        <v>-5.202515535475527E-2</v>
      </c>
    </row>
    <row r="123" spans="1:10" x14ac:dyDescent="0.25">
      <c r="A123" s="29">
        <v>40</v>
      </c>
      <c r="B123" s="31">
        <v>125.37971692806192</v>
      </c>
      <c r="C123" s="31">
        <v>123.9421483902745</v>
      </c>
      <c r="D123" s="31">
        <v>126.83191604848923</v>
      </c>
      <c r="F123" s="31">
        <v>125.43928371572468</v>
      </c>
      <c r="G123" s="31">
        <v>123.79489234742725</v>
      </c>
      <c r="H123" s="31">
        <v>127.00841622035195</v>
      </c>
      <c r="J123" s="22">
        <f t="shared" si="1"/>
        <v>-5.9566787662760134E-2</v>
      </c>
    </row>
    <row r="124" spans="1:10" x14ac:dyDescent="0.25">
      <c r="A124" s="29">
        <v>40.5</v>
      </c>
      <c r="B124" s="31">
        <v>125.53458979550967</v>
      </c>
      <c r="C124" s="31">
        <v>124.10220077049108</v>
      </c>
      <c r="D124" s="31">
        <v>126.98139368458716</v>
      </c>
      <c r="F124" s="31">
        <v>125.6015495296071</v>
      </c>
      <c r="G124" s="31">
        <v>123.96230154361086</v>
      </c>
      <c r="H124" s="31">
        <v>127.16520539409854</v>
      </c>
      <c r="J124" s="22">
        <f t="shared" si="1"/>
        <v>-6.6959734097423507E-2</v>
      </c>
    </row>
    <row r="125" spans="1:10" x14ac:dyDescent="0.25">
      <c r="A125" s="29">
        <v>41</v>
      </c>
      <c r="B125" s="31">
        <v>125.68605444422438</v>
      </c>
      <c r="C125" s="31">
        <v>124.25874830289496</v>
      </c>
      <c r="D125" s="31">
        <v>127.12756546355271</v>
      </c>
      <c r="F125" s="31">
        <v>125.76026272577997</v>
      </c>
      <c r="G125" s="31">
        <v>124.12606451331868</v>
      </c>
      <c r="H125" s="31">
        <v>127.31854394999777</v>
      </c>
      <c r="J125" s="22">
        <f t="shared" si="1"/>
        <v>-7.4208281555584676E-2</v>
      </c>
    </row>
    <row r="126" spans="1:10" x14ac:dyDescent="0.25">
      <c r="A126" s="29">
        <v>41.5</v>
      </c>
      <c r="B126" s="31">
        <v>125.83422215450253</v>
      </c>
      <c r="C126" s="31">
        <v>124.41190486505222</v>
      </c>
      <c r="D126" s="31">
        <v>127.27053985475543</v>
      </c>
      <c r="F126" s="31">
        <v>125.91553871142393</v>
      </c>
      <c r="G126" s="31">
        <v>124.2862990972357</v>
      </c>
      <c r="H126" s="31">
        <v>127.4685445600592</v>
      </c>
      <c r="J126" s="22">
        <f t="shared" si="1"/>
        <v>-8.1316556921407823E-2</v>
      </c>
    </row>
    <row r="127" spans="1:10" x14ac:dyDescent="0.25">
      <c r="A127" s="29">
        <v>42</v>
      </c>
      <c r="B127" s="31">
        <v>125.97919941431063</v>
      </c>
      <c r="C127" s="31">
        <v>124.56177945399222</v>
      </c>
      <c r="D127" s="31">
        <v>127.41042063354681</v>
      </c>
      <c r="F127" s="31">
        <v>126.06748794858062</v>
      </c>
      <c r="G127" s="31">
        <v>124.44311811225035</v>
      </c>
      <c r="H127" s="31">
        <v>127.61531504371419</v>
      </c>
      <c r="J127" s="22">
        <f t="shared" si="1"/>
        <v>-8.8288534269992169E-2</v>
      </c>
    </row>
    <row r="128" spans="1:10" x14ac:dyDescent="0.25">
      <c r="A128" s="29">
        <v>42.5</v>
      </c>
      <c r="B128" s="31">
        <v>126.12108817451696</v>
      </c>
      <c r="C128" s="31">
        <v>124.70847644489676</v>
      </c>
      <c r="D128" s="31">
        <v>127.54730713245995</v>
      </c>
      <c r="F128" s="31">
        <v>126.21621621621622</v>
      </c>
      <c r="G128" s="31">
        <v>124.59662961634996</v>
      </c>
      <c r="H128" s="31">
        <v>127.75895862627294</v>
      </c>
      <c r="J128" s="22">
        <f t="shared" si="1"/>
        <v>-9.5128041699268806E-2</v>
      </c>
    </row>
    <row r="129" spans="1:10" x14ac:dyDescent="0.25">
      <c r="A129" s="29">
        <v>43</v>
      </c>
      <c r="B129" s="31">
        <v>126.25998608798297</v>
      </c>
      <c r="C129" s="31">
        <v>124.85209583350816</v>
      </c>
      <c r="D129" s="31">
        <v>127.68129447644864</v>
      </c>
      <c r="F129" s="31">
        <v>126.36182485579445</v>
      </c>
      <c r="G129" s="31">
        <v>124.74693715693027</v>
      </c>
      <c r="H129" s="31">
        <v>127.8995741810363</v>
      </c>
      <c r="J129" s="22">
        <f t="shared" si="1"/>
        <v>-0.10183876781148626</v>
      </c>
    </row>
    <row r="130" spans="1:10" x14ac:dyDescent="0.25">
      <c r="A130" s="29">
        <v>43.5</v>
      </c>
      <c r="B130" s="31">
        <v>126.39598673369349</v>
      </c>
      <c r="C130" s="31">
        <v>124.99273346343897</v>
      </c>
      <c r="D130" s="31">
        <v>127.8124738033364</v>
      </c>
      <c r="F130" s="31">
        <v>126.50441100155682</v>
      </c>
      <c r="G130" s="31">
        <v>124.89414000371802</v>
      </c>
      <c r="H130" s="31">
        <v>128.03725645625599</v>
      </c>
      <c r="J130" s="22">
        <f t="shared" si="1"/>
        <v>-0.10842426786332737</v>
      </c>
    </row>
    <row r="131" spans="1:10" x14ac:dyDescent="0.25">
      <c r="A131" s="29">
        <v>44</v>
      </c>
      <c r="B131" s="31">
        <v>126.52917982700606</v>
      </c>
      <c r="C131" s="31">
        <v>125.13048123946905</v>
      </c>
      <c r="D131" s="31">
        <v>127.94093247054917</v>
      </c>
      <c r="F131" s="31">
        <v>126.64406779661017</v>
      </c>
      <c r="G131" s="31">
        <v>125.03833336740745</v>
      </c>
      <c r="H131" s="31">
        <v>128.17209628803829</v>
      </c>
      <c r="J131" s="22">
        <f t="shared" si="1"/>
        <v>-0.11488796960411207</v>
      </c>
    </row>
    <row r="132" spans="1:10" x14ac:dyDescent="0.25">
      <c r="A132" s="29">
        <v>44.5</v>
      </c>
      <c r="B132" s="31">
        <v>126.65965141701233</v>
      </c>
      <c r="C132" s="31">
        <v>125.26542732782819</v>
      </c>
      <c r="D132" s="31">
        <v>128.06675424911731</v>
      </c>
      <c r="F132" s="31">
        <v>126.78088459583122</v>
      </c>
      <c r="G132" s="31">
        <v>125.17960860502298</v>
      </c>
      <c r="H132" s="31">
        <v>128.30418080019615</v>
      </c>
      <c r="J132" s="22">
        <f t="shared" si="1"/>
        <v>-0.12123317881889761</v>
      </c>
    </row>
    <row r="133" spans="1:10" x14ac:dyDescent="0.25">
      <c r="A133" s="29">
        <v>45</v>
      </c>
      <c r="B133" s="31">
        <v>126.78748407192413</v>
      </c>
      <c r="C133" s="31">
        <v>125.39765634438047</v>
      </c>
      <c r="D133" s="31">
        <v>128.19001950585172</v>
      </c>
      <c r="F133" s="31">
        <v>126.91494715651737</v>
      </c>
      <c r="G133" s="31">
        <v>125.31805341293853</v>
      </c>
      <c r="H133" s="31">
        <v>128.43359359197379</v>
      </c>
      <c r="J133" s="22">
        <f t="shared" si="1"/>
        <v>-0.12746308459324496</v>
      </c>
    </row>
    <row r="134" spans="1:10" x14ac:dyDescent="0.25">
      <c r="A134" s="29">
        <v>45.5</v>
      </c>
      <c r="B134" s="31">
        <v>126.91275705332292</v>
      </c>
      <c r="C134" s="31">
        <v>125.52724953155524</v>
      </c>
      <c r="D134" s="31">
        <v>128.31080537452729</v>
      </c>
      <c r="F134" s="31">
        <v>127.04633781763827</v>
      </c>
      <c r="G134" s="31">
        <v>125.45375200841053</v>
      </c>
      <c r="H134" s="31">
        <v>128.56041491449398</v>
      </c>
      <c r="J134" s="22">
        <f t="shared" si="1"/>
        <v>-0.13358076431535437</v>
      </c>
    </row>
    <row r="135" spans="1:10" x14ac:dyDescent="0.25">
      <c r="A135" s="29">
        <v>46</v>
      </c>
      <c r="B135" s="31">
        <v>127.03554648004599</v>
      </c>
      <c r="C135" s="31">
        <v>125.65428492480166</v>
      </c>
      <c r="D135" s="31">
        <v>128.42918591683926</v>
      </c>
      <c r="F135" s="31">
        <v>127.17513566847558</v>
      </c>
      <c r="G135" s="31">
        <v>125.58678530041443</v>
      </c>
      <c r="H135" s="31">
        <v>128.68472183671039</v>
      </c>
      <c r="J135" s="22">
        <f t="shared" si="1"/>
        <v>-0.13958918842958212</v>
      </c>
    </row>
    <row r="136" spans="1:10" x14ac:dyDescent="0.25">
      <c r="A136" s="29">
        <v>46.5</v>
      </c>
      <c r="B136" s="31">
        <v>127.15592548242084</v>
      </c>
      <c r="C136" s="31">
        <v>125.77883750928352</v>
      </c>
      <c r="D136" s="31">
        <v>128.54523227383862</v>
      </c>
      <c r="F136" s="31">
        <v>127.30141670737665</v>
      </c>
      <c r="G136" s="31">
        <v>125.71723105051252</v>
      </c>
      <c r="H136" s="31">
        <v>128.80658840158623</v>
      </c>
      <c r="J136" s="22">
        <f t="shared" si="1"/>
        <v>-0.14549122495580491</v>
      </c>
    </row>
    <row r="137" spans="1:10" x14ac:dyDescent="0.25">
      <c r="A137" s="29">
        <v>47</v>
      </c>
      <c r="B137" s="31">
        <v>127.27396434750491</v>
      </c>
      <c r="C137" s="31">
        <v>125.90097936747573</v>
      </c>
      <c r="D137" s="31">
        <v>128.65901280849732</v>
      </c>
      <c r="F137" s="31">
        <v>127.42525399129173</v>
      </c>
      <c r="G137" s="31">
        <v>125.84516402442549</v>
      </c>
      <c r="H137" s="31">
        <v>128.92608577316381</v>
      </c>
      <c r="J137" s="22">
        <f t="shared" si="1"/>
        <v>-0.15128964378681076</v>
      </c>
    </row>
    <row r="138" spans="1:10" x14ac:dyDescent="0.25">
      <c r="A138" s="29">
        <v>47.5</v>
      </c>
      <c r="B138" s="31">
        <v>127.38973065593656</v>
      </c>
      <c r="C138" s="31">
        <v>126.02077981827244</v>
      </c>
      <c r="D138" s="31">
        <v>128.77059324000308</v>
      </c>
      <c r="F138" s="31">
        <v>127.546717776713</v>
      </c>
      <c r="G138" s="31">
        <v>125.97065613492836</v>
      </c>
      <c r="H138" s="31">
        <v>129.0432823751396</v>
      </c>
      <c r="J138" s="22">
        <f t="shared" si="1"/>
        <v>-0.15698712077643506</v>
      </c>
    </row>
    <row r="139" spans="1:10" x14ac:dyDescent="0.25">
      <c r="A139" s="29">
        <v>48</v>
      </c>
      <c r="B139" s="31">
        <v>127.50328941095708</v>
      </c>
      <c r="C139" s="31">
        <v>126.13830554817152</v>
      </c>
      <c r="D139" s="31">
        <v>128.88003677033859</v>
      </c>
      <c r="F139" s="31">
        <v>127.66587565258661</v>
      </c>
      <c r="G139" s="31">
        <v>126.09377657664469</v>
      </c>
      <c r="H139" s="31">
        <v>129.15824402151111</v>
      </c>
      <c r="J139" s="22">
        <f t="shared" si="1"/>
        <v>-0.16258624162952628</v>
      </c>
    </row>
    <row r="140" spans="1:10" x14ac:dyDescent="0.25">
      <c r="A140" s="29">
        <v>48.5</v>
      </c>
      <c r="B140" s="31">
        <v>127.61470316012164</v>
      </c>
      <c r="C140" s="31">
        <v>126.25362073505626</v>
      </c>
      <c r="D140" s="31">
        <v>128.98740420365732</v>
      </c>
      <c r="F140" s="31">
        <v>127.78279266572638</v>
      </c>
      <c r="G140" s="31">
        <v>126.21459195326982</v>
      </c>
      <c r="H140" s="31">
        <v>129.27103403982014</v>
      </c>
      <c r="J140" s="22">
        <f t="shared" si="1"/>
        <v>-0.16808950560474045</v>
      </c>
    </row>
    <row r="141" spans="1:10" x14ac:dyDescent="0.25">
      <c r="A141" s="29">
        <v>49</v>
      </c>
      <c r="B141" s="31">
        <v>127.72403211017759</v>
      </c>
      <c r="C141" s="31">
        <v>126.36678716505797</v>
      </c>
      <c r="D141" s="31">
        <v>129.09275405892964</v>
      </c>
      <c r="F141" s="31">
        <v>127.89753143921752</v>
      </c>
      <c r="G141" s="31">
        <v>126.33316639771485</v>
      </c>
      <c r="H141" s="31">
        <v>129.38171338747708</v>
      </c>
      <c r="J141" s="22">
        <f t="shared" si="1"/>
        <v>-0.17349932903992737</v>
      </c>
    </row>
    <row r="142" spans="1:10" x14ac:dyDescent="0.25">
      <c r="A142" s="29">
        <v>49.5</v>
      </c>
      <c r="B142" s="31">
        <v>127.83133423555365</v>
      </c>
      <c r="C142" s="31">
        <v>126.47786434294576</v>
      </c>
      <c r="D142" s="31">
        <v>129.19614267629757</v>
      </c>
      <c r="F142" s="31">
        <v>128.01015228426397</v>
      </c>
      <c r="G142" s="31">
        <v>126.44956168562661</v>
      </c>
      <c r="H142" s="31">
        <v>129.49034076161519</v>
      </c>
      <c r="J142" s="22">
        <f t="shared" si="1"/>
        <v>-0.17881804871031193</v>
      </c>
    </row>
    <row r="143" spans="1:10" x14ac:dyDescent="0.25">
      <c r="A143" s="29">
        <v>50</v>
      </c>
      <c r="B143" s="31">
        <v>127.93666538087105</v>
      </c>
      <c r="C143" s="31">
        <v>126.5869095964585</v>
      </c>
      <c r="D143" s="31">
        <v>129.2976243175446</v>
      </c>
      <c r="F143" s="31">
        <v>128.12071330589851</v>
      </c>
      <c r="G143" s="31">
        <v>126.56383734270574</v>
      </c>
      <c r="H143" s="31">
        <v>129.59697270289135</v>
      </c>
      <c r="J143" s="22">
        <f t="shared" si="1"/>
        <v>-0.18404792502745693</v>
      </c>
    </row>
    <row r="144" spans="1:10" x14ac:dyDescent="0.25">
      <c r="A144" s="29">
        <v>55</v>
      </c>
      <c r="B144" s="31">
        <v>128.89251526723979</v>
      </c>
      <c r="C144" s="31">
        <v>127.57684443401602</v>
      </c>
      <c r="D144" s="31">
        <v>130.21818427452038</v>
      </c>
      <c r="F144" s="31">
        <v>129.12442396313364</v>
      </c>
      <c r="G144" s="31">
        <v>127.60168911588471</v>
      </c>
      <c r="H144" s="31">
        <v>130.56462195901611</v>
      </c>
      <c r="J144" s="22">
        <f t="shared" si="1"/>
        <v>-0.23190869589384988</v>
      </c>
    </row>
    <row r="145" spans="1:10" x14ac:dyDescent="0.25">
      <c r="A145" s="29">
        <v>60</v>
      </c>
      <c r="B145" s="31">
        <v>129.70003569156282</v>
      </c>
      <c r="C145" s="31">
        <v>128.41369498654626</v>
      </c>
      <c r="D145" s="31">
        <v>130.99539055687057</v>
      </c>
      <c r="F145" s="31">
        <v>129.97294163123308</v>
      </c>
      <c r="G145" s="31">
        <v>128.47965738758032</v>
      </c>
      <c r="H145" s="31">
        <v>131.38210372761412</v>
      </c>
      <c r="J145" s="22">
        <f t="shared" si="1"/>
        <v>-0.27290593967026666</v>
      </c>
    </row>
    <row r="146" spans="1:10" x14ac:dyDescent="0.25">
      <c r="A146" s="29">
        <v>65</v>
      </c>
      <c r="B146" s="31">
        <v>130.39126740686336</v>
      </c>
      <c r="C146" s="31">
        <v>129.13042230069189</v>
      </c>
      <c r="D146" s="31">
        <v>131.66030975496997</v>
      </c>
      <c r="F146" s="31">
        <v>130.69967707212058</v>
      </c>
      <c r="G146" s="31">
        <v>129.23204554231688</v>
      </c>
      <c r="H146" s="31">
        <v>132.08185719634781</v>
      </c>
      <c r="J146" s="22">
        <f t="shared" si="1"/>
        <v>-0.30840966525721569</v>
      </c>
    </row>
    <row r="147" spans="1:10" x14ac:dyDescent="0.25">
      <c r="A147" s="29">
        <v>70</v>
      </c>
      <c r="B147" s="31">
        <v>130.98964280436854</v>
      </c>
      <c r="C147" s="31">
        <v>129.75115849248655</v>
      </c>
      <c r="D147" s="31">
        <v>132.23563652042688</v>
      </c>
      <c r="F147" s="31">
        <v>131.32909273518581</v>
      </c>
      <c r="G147" s="31">
        <v>129.88399877190875</v>
      </c>
      <c r="H147" s="31">
        <v>132.68760579274027</v>
      </c>
      <c r="J147" s="22">
        <f t="shared" si="1"/>
        <v>-0.33944993081726693</v>
      </c>
    </row>
    <row r="148" spans="1:10" x14ac:dyDescent="0.25">
      <c r="A148" s="29">
        <v>75</v>
      </c>
      <c r="B148" s="31">
        <v>131.51269495600508</v>
      </c>
      <c r="C148" s="31">
        <v>130.29397735545905</v>
      </c>
      <c r="D148" s="31">
        <v>132.73833568975965</v>
      </c>
      <c r="F148" s="31">
        <v>131.87951051145279</v>
      </c>
      <c r="G148" s="31">
        <v>130.45436912642498</v>
      </c>
      <c r="H148" s="31">
        <v>133.21710012840202</v>
      </c>
      <c r="J148" s="22">
        <f t="shared" si="1"/>
        <v>-0.36681555544771527</v>
      </c>
    </row>
    <row r="149" spans="1:10" x14ac:dyDescent="0.25">
      <c r="A149" s="29">
        <v>80</v>
      </c>
      <c r="B149" s="31">
        <v>131.97380419464477</v>
      </c>
      <c r="C149" s="31">
        <v>130.7726832494744</v>
      </c>
      <c r="D149" s="31">
        <v>133.18134321269119</v>
      </c>
      <c r="F149" s="31">
        <v>132.36492471213464</v>
      </c>
      <c r="G149" s="31">
        <v>130.95756833464841</v>
      </c>
      <c r="H149" s="31">
        <v>133.68388640185697</v>
      </c>
      <c r="J149" s="22">
        <f t="shared" si="1"/>
        <v>-0.39112051748986687</v>
      </c>
    </row>
    <row r="150" spans="1:10" x14ac:dyDescent="0.25">
      <c r="A150" s="29">
        <v>85</v>
      </c>
      <c r="B150" s="31">
        <v>132.38335886226676</v>
      </c>
      <c r="C150" s="31">
        <v>131.1980014721299</v>
      </c>
      <c r="D150" s="31">
        <v>133.57469512195121</v>
      </c>
      <c r="F150" s="31">
        <v>132.7962085308057</v>
      </c>
      <c r="G150" s="31">
        <v>131.40480242011722</v>
      </c>
      <c r="H150" s="31">
        <v>134.09848162973233</v>
      </c>
      <c r="J150" s="22">
        <f t="shared" si="1"/>
        <v>-0.41284966853893934</v>
      </c>
    </row>
    <row r="151" spans="1:10" x14ac:dyDescent="0.25">
      <c r="A151" s="29">
        <v>90</v>
      </c>
      <c r="B151" s="31">
        <v>132.74954733643227</v>
      </c>
      <c r="C151" s="31">
        <v>131.57839139712252</v>
      </c>
      <c r="D151" s="31">
        <v>133.92629701961448</v>
      </c>
      <c r="F151" s="31">
        <v>133.18193820966465</v>
      </c>
      <c r="G151" s="31">
        <v>131.80491608104265</v>
      </c>
      <c r="H151" s="31">
        <v>134.46917554374298</v>
      </c>
      <c r="J151" s="22">
        <f t="shared" si="1"/>
        <v>-0.43239087323237868</v>
      </c>
    </row>
    <row r="152" spans="1:10" x14ac:dyDescent="0.25">
      <c r="A152" s="29">
        <v>95</v>
      </c>
      <c r="B152" s="31">
        <v>133.07891111312236</v>
      </c>
      <c r="C152" s="31">
        <v>131.92061485361106</v>
      </c>
      <c r="D152" s="31">
        <v>134.24246089340429</v>
      </c>
      <c r="F152" s="31">
        <v>133.52896914973664</v>
      </c>
      <c r="G152" s="31">
        <v>132.16498353567604</v>
      </c>
      <c r="H152" s="31">
        <v>134.80259055894123</v>
      </c>
      <c r="J152" s="22">
        <f t="shared" si="1"/>
        <v>-0.4500580366142799</v>
      </c>
    </row>
    <row r="153" spans="1:10" x14ac:dyDescent="0.25">
      <c r="A153" s="29">
        <v>100</v>
      </c>
      <c r="B153" s="31">
        <v>133.37673902011664</v>
      </c>
      <c r="C153" s="31">
        <v>132.23014159325857</v>
      </c>
      <c r="D153" s="31">
        <v>134.5282874030859</v>
      </c>
      <c r="F153" s="31">
        <v>133.84284690709339</v>
      </c>
      <c r="G153" s="31">
        <v>132.4907304147246</v>
      </c>
      <c r="H153" s="31">
        <v>135.10408089009746</v>
      </c>
      <c r="J153" s="22">
        <f t="shared" si="1"/>
        <v>-0.46610788697674366</v>
      </c>
    </row>
    <row r="154" spans="1:10" x14ac:dyDescent="0.25">
      <c r="A154" s="29">
        <v>105</v>
      </c>
      <c r="B154" s="31">
        <v>133.64735336848167</v>
      </c>
      <c r="C154" s="31">
        <v>132.51144383856436</v>
      </c>
      <c r="D154" s="31">
        <v>134.78794315851155</v>
      </c>
      <c r="F154" s="31">
        <v>134.12810576703899</v>
      </c>
      <c r="G154" s="31">
        <v>132.78684050112361</v>
      </c>
      <c r="H154" s="31">
        <v>135.37802225917872</v>
      </c>
      <c r="J154" s="22">
        <f t="shared" si="1"/>
        <v>-0.48075239855731411</v>
      </c>
    </row>
    <row r="155" spans="1:10" x14ac:dyDescent="0.25">
      <c r="A155" s="29">
        <v>110</v>
      </c>
      <c r="B155" s="31">
        <v>133.89432109121734</v>
      </c>
      <c r="C155" s="31">
        <v>132.76821376868472</v>
      </c>
      <c r="D155" s="31">
        <v>135.02486516775232</v>
      </c>
      <c r="F155" s="31">
        <v>134.3884892086331</v>
      </c>
      <c r="G155" s="31">
        <v>133.05718239015604</v>
      </c>
      <c r="H155" s="31">
        <v>135.62802565581362</v>
      </c>
      <c r="J155" s="22">
        <f t="shared" si="1"/>
        <v>-0.49416811741576794</v>
      </c>
    </row>
    <row r="156" spans="1:10" x14ac:dyDescent="0.25">
      <c r="A156" s="29">
        <v>115</v>
      </c>
      <c r="B156" s="31">
        <v>134.12061185020221</v>
      </c>
      <c r="C156" s="31">
        <v>133.00352648204168</v>
      </c>
      <c r="D156" s="31">
        <v>135.24191383706884</v>
      </c>
      <c r="F156" s="31">
        <v>134.62711510340506</v>
      </c>
      <c r="G156" s="31">
        <v>133.30497944342983</v>
      </c>
      <c r="H156" s="31">
        <v>135.85709740618563</v>
      </c>
      <c r="J156" s="22">
        <f t="shared" si="1"/>
        <v>-0.50650325320285106</v>
      </c>
    </row>
    <row r="157" spans="1:10" x14ac:dyDescent="0.25">
      <c r="A157" s="29">
        <v>120</v>
      </c>
      <c r="B157" s="31">
        <v>134.32871802701681</v>
      </c>
      <c r="C157" s="31">
        <v>133.21996374312161</v>
      </c>
      <c r="D157" s="31">
        <v>135.44148901912797</v>
      </c>
      <c r="F157" s="31">
        <v>134.84660116302388</v>
      </c>
      <c r="G157" s="31">
        <v>133.53293892549215</v>
      </c>
      <c r="H157" s="31">
        <v>136.06776065189089</v>
      </c>
      <c r="J157" s="22">
        <f t="shared" si="1"/>
        <v>-0.5178831360070717</v>
      </c>
    </row>
    <row r="158" spans="1:10" x14ac:dyDescent="0.25">
      <c r="A158" s="29">
        <v>125</v>
      </c>
      <c r="B158" s="31">
        <v>134.52074690399488</v>
      </c>
      <c r="C158" s="31">
        <v>133.41970909876144</v>
      </c>
      <c r="D158" s="31">
        <v>135.62561911837543</v>
      </c>
      <c r="F158" s="31">
        <v>135.04916136495083</v>
      </c>
      <c r="G158" s="31">
        <v>133.74335131972936</v>
      </c>
      <c r="H158" s="31">
        <v>136.2621486734962</v>
      </c>
      <c r="J158" s="22">
        <f t="shared" si="1"/>
        <v>-0.52841446095595757</v>
      </c>
    </row>
    <row r="159" spans="1:10" x14ac:dyDescent="0.25">
      <c r="A159" s="29">
        <v>130</v>
      </c>
      <c r="B159" s="31">
        <v>134.69849227542193</v>
      </c>
      <c r="C159" s="31">
        <v>133.60462180505846</v>
      </c>
      <c r="D159" s="31">
        <v>135.79603027954937</v>
      </c>
      <c r="F159" s="31">
        <v>135.23668089845924</v>
      </c>
      <c r="G159" s="31">
        <v>133.93816755983485</v>
      </c>
      <c r="H159" s="31">
        <v>136.44207738883352</v>
      </c>
      <c r="J159" s="22">
        <f t="shared" si="1"/>
        <v>-0.53818862303731407</v>
      </c>
    </row>
    <row r="160" spans="1:10" x14ac:dyDescent="0.25">
      <c r="A160" s="29">
        <v>135</v>
      </c>
      <c r="B160" s="31">
        <v>134.86349065196032</v>
      </c>
      <c r="C160" s="31">
        <v>133.77629487491586</v>
      </c>
      <c r="D160" s="31">
        <v>135.95420066659003</v>
      </c>
      <c r="F160" s="31">
        <v>135.410775013424</v>
      </c>
      <c r="G160" s="31">
        <v>134.11905970138585</v>
      </c>
      <c r="H160" s="31">
        <v>136.60910225333123</v>
      </c>
      <c r="J160" s="22">
        <f t="shared" si="1"/>
        <v>-0.54728436146368153</v>
      </c>
    </row>
    <row r="161" spans="1:10" x14ac:dyDescent="0.25">
      <c r="A161" s="29">
        <v>140</v>
      </c>
      <c r="B161" s="31">
        <v>135.01706579156888</v>
      </c>
      <c r="C161" s="31">
        <v>133.93610108802346</v>
      </c>
      <c r="D161" s="31">
        <v>136.10140345037999</v>
      </c>
      <c r="F161" s="31">
        <v>135.57283566614825</v>
      </c>
      <c r="G161" s="31">
        <v>134.28746903314402</v>
      </c>
      <c r="H161" s="31">
        <v>136.76456334205682</v>
      </c>
      <c r="J161" s="22">
        <f t="shared" si="1"/>
        <v>-0.55576987457936866</v>
      </c>
    </row>
    <row r="162" spans="1:10" x14ac:dyDescent="0.25">
      <c r="A162" s="29">
        <v>145</v>
      </c>
      <c r="B162" s="31">
        <v>135.16036429092418</v>
      </c>
      <c r="C162" s="31">
        <v>134.08522977830637</v>
      </c>
      <c r="D162" s="31">
        <v>136.23874115376367</v>
      </c>
      <c r="F162" s="31">
        <v>135.72406881576748</v>
      </c>
      <c r="G162" s="31">
        <v>134.44464456051176</v>
      </c>
      <c r="H162" s="31">
        <v>136.90962138144249</v>
      </c>
      <c r="J162" s="22">
        <f t="shared" si="1"/>
        <v>-0.56370452484330258</v>
      </c>
    </row>
    <row r="163" spans="1:10" x14ac:dyDescent="0.25">
      <c r="A163" s="29">
        <v>150</v>
      </c>
      <c r="B163" s="31">
        <v>135.29438426324614</v>
      </c>
      <c r="C163" s="31">
        <v>134.22471648584693</v>
      </c>
      <c r="D163" s="31">
        <v>136.3671733153499</v>
      </c>
      <c r="F163" s="31">
        <v>135.86552448682721</v>
      </c>
      <c r="G163" s="31">
        <v>134.59167403639461</v>
      </c>
      <c r="H163" s="31">
        <v>137.0452867817506</v>
      </c>
      <c r="J163" s="22">
        <f t="shared" si="1"/>
        <v>-0.57114022358106808</v>
      </c>
    </row>
    <row r="164" spans="1:10" x14ac:dyDescent="0.25">
      <c r="A164" s="29">
        <v>155</v>
      </c>
      <c r="B164" s="31">
        <v>135.41999862017926</v>
      </c>
      <c r="C164" s="31">
        <v>134.35546703744066</v>
      </c>
      <c r="D164" s="31">
        <v>136.48753894080997</v>
      </c>
      <c r="F164" s="31">
        <v>135.99812118365429</v>
      </c>
      <c r="G164" s="31">
        <v>134.72950917061152</v>
      </c>
      <c r="H164" s="31">
        <v>137.17244320676377</v>
      </c>
      <c r="J164" s="22">
        <f t="shared" si="1"/>
        <v>-0.57812256347503421</v>
      </c>
    </row>
    <row r="165" spans="1:10" x14ac:dyDescent="0.25">
      <c r="A165" s="29">
        <v>160</v>
      </c>
      <c r="B165" s="31">
        <v>135.53797410621439</v>
      </c>
      <c r="C165" s="31">
        <v>134.47827723998884</v>
      </c>
      <c r="D165" s="31">
        <v>136.60057485263312</v>
      </c>
      <c r="F165" s="31">
        <v>136.12266585699103</v>
      </c>
      <c r="G165" s="31">
        <v>134.85898625335781</v>
      </c>
      <c r="H165" s="31">
        <v>137.29186684343037</v>
      </c>
      <c r="J165" s="22">
        <f t="shared" si="1"/>
        <v>-0.58469175077664204</v>
      </c>
    </row>
    <row r="166" spans="1:10" x14ac:dyDescent="0.25">
      <c r="A166" s="29">
        <v>165</v>
      </c>
      <c r="B166" s="31">
        <v>135.6489869630137</v>
      </c>
      <c r="C166" s="31">
        <v>134.59384909174497</v>
      </c>
      <c r="D166" s="31">
        <v>136.7069307866868</v>
      </c>
      <c r="F166" s="31">
        <v>136.23987034035656</v>
      </c>
      <c r="G166" s="31">
        <v>134.9808431373703</v>
      </c>
      <c r="H166" s="31">
        <v>137.40424225970563</v>
      </c>
      <c r="J166" s="22">
        <f t="shared" si="1"/>
        <v>-0.59088337734286256</v>
      </c>
    </row>
    <row r="167" spans="1:10" x14ac:dyDescent="0.25">
      <c r="A167" s="29">
        <v>170</v>
      </c>
      <c r="B167" s="31">
        <v>135.75363589981714</v>
      </c>
      <c r="C167" s="31">
        <v>134.70280420917638</v>
      </c>
      <c r="D167" s="31">
        <v>136.80718188914906</v>
      </c>
      <c r="F167" s="31">
        <v>136.35036496350364</v>
      </c>
      <c r="G167" s="31">
        <v>135.09573330741568</v>
      </c>
      <c r="H167" s="31">
        <v>137.51017553514717</v>
      </c>
      <c r="J167" s="22">
        <f t="shared" si="1"/>
        <v>-0.59672906368649592</v>
      </c>
    </row>
    <row r="168" spans="1:10" x14ac:dyDescent="0.25">
      <c r="A168" s="29">
        <v>175</v>
      </c>
      <c r="B168" s="31">
        <v>135.85245289538068</v>
      </c>
      <c r="C168" s="31">
        <v>134.80569501185533</v>
      </c>
      <c r="D168" s="31">
        <v>136.90183912150698</v>
      </c>
      <c r="F168" s="31">
        <v>136.4547098928621</v>
      </c>
      <c r="G168" s="31">
        <v>135.20423760373069</v>
      </c>
      <c r="H168" s="31">
        <v>137.61020519622377</v>
      </c>
      <c r="J168" s="22">
        <f t="shared" si="1"/>
        <v>-0.60225699748141892</v>
      </c>
    </row>
    <row r="169" spans="1:10" x14ac:dyDescent="0.25">
      <c r="A169" s="29">
        <v>180</v>
      </c>
      <c r="B169" s="31">
        <v>135.9459122429395</v>
      </c>
      <c r="C169" s="31">
        <v>134.90301409030357</v>
      </c>
      <c r="D169" s="31">
        <v>136.99135797107741</v>
      </c>
      <c r="F169" s="31">
        <v>136.55340462975497</v>
      </c>
      <c r="G169" s="31">
        <v>135.30687404346909</v>
      </c>
      <c r="H169" s="31">
        <v>137.70481137292751</v>
      </c>
      <c r="J169" s="22">
        <f t="shared" si="1"/>
        <v>-0.60749238681546558</v>
      </c>
    </row>
    <row r="170" spans="1:10" x14ac:dyDescent="0.25">
      <c r="A170" s="29">
        <v>185</v>
      </c>
      <c r="B170" s="31">
        <v>136.03443816280532</v>
      </c>
      <c r="C170" s="31">
        <v>134.99520209209874</v>
      </c>
      <c r="D170" s="31">
        <v>137.07614578048364</v>
      </c>
      <c r="F170" s="31">
        <v>136.64689600632661</v>
      </c>
      <c r="G170" s="31">
        <v>135.40410609068363</v>
      </c>
      <c r="H170" s="31">
        <v>137.79442350531573</v>
      </c>
      <c r="J170" s="22">
        <f t="shared" si="1"/>
        <v>-0.61245784352129817</v>
      </c>
    </row>
    <row r="171" spans="1:10" x14ac:dyDescent="0.25">
      <c r="A171" s="29">
        <v>190</v>
      </c>
      <c r="B171" s="31">
        <v>136.11841124042772</v>
      </c>
      <c r="C171" s="31">
        <v>135.08265439265205</v>
      </c>
      <c r="D171" s="31">
        <v>137.15656794496846</v>
      </c>
      <c r="F171" s="31">
        <v>136.73558494927443</v>
      </c>
      <c r="G171" s="31">
        <v>135.49634965343512</v>
      </c>
      <c r="H171" s="31">
        <v>137.87942686100453</v>
      </c>
      <c r="J171" s="22">
        <f t="shared" si="1"/>
        <v>-0.61717370884670686</v>
      </c>
    </row>
    <row r="172" spans="1:10" x14ac:dyDescent="0.25">
      <c r="A172" s="29">
        <v>195</v>
      </c>
      <c r="B172" s="31">
        <v>136.19817389603944</v>
      </c>
      <c r="C172" s="31">
        <v>135.16572676369537</v>
      </c>
      <c r="D172" s="31">
        <v>137.23295317645167</v>
      </c>
      <c r="F172" s="31">
        <v>136.81983222736946</v>
      </c>
      <c r="G172" s="31">
        <v>135.58397903087842</v>
      </c>
      <c r="H172" s="31">
        <v>137.96016807228312</v>
      </c>
      <c r="J172" s="22">
        <f t="shared" ref="J172:J173" si="2">B172-F172</f>
        <v>-0.62165833133002479</v>
      </c>
    </row>
    <row r="173" spans="1:10" x14ac:dyDescent="0.25">
      <c r="A173" s="29">
        <v>200</v>
      </c>
      <c r="B173" s="31">
        <v>136.27403505167752</v>
      </c>
      <c r="C173" s="31">
        <v>135.24474021088017</v>
      </c>
      <c r="D173" s="31">
        <v>137.30559799428053</v>
      </c>
      <c r="F173" s="31">
        <v>136.89996335654084</v>
      </c>
      <c r="G173" s="31">
        <v>135.66733198967367</v>
      </c>
      <c r="H173" s="31">
        <v>138.03695986069127</v>
      </c>
      <c r="J173" s="22">
        <f t="shared" si="2"/>
        <v>-0.62592830486332218</v>
      </c>
    </row>
  </sheetData>
  <mergeCells count="2">
    <mergeCell ref="B40:D40"/>
    <mergeCell ref="F40:H4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5"/>
  <sheetViews>
    <sheetView topLeftCell="A80" zoomScale="90" zoomScaleNormal="90" workbookViewId="0">
      <selection activeCell="M119" sqref="M119"/>
    </sheetView>
  </sheetViews>
  <sheetFormatPr defaultRowHeight="15" x14ac:dyDescent="0.25"/>
  <cols>
    <col min="1" max="1" width="27.42578125" customWidth="1"/>
    <col min="2" max="3" width="23.140625" bestFit="1" customWidth="1"/>
    <col min="4" max="4" width="33.42578125" bestFit="1" customWidth="1"/>
    <col min="5" max="5" width="25" bestFit="1" customWidth="1"/>
    <col min="6" max="6" width="26.7109375" bestFit="1" customWidth="1"/>
    <col min="7" max="7" width="23.140625" bestFit="1" customWidth="1"/>
    <col min="8" max="8" width="26.85546875" customWidth="1"/>
    <col min="9" max="9" width="23.140625" bestFit="1" customWidth="1"/>
    <col min="10" max="10" width="12.5703125" customWidth="1"/>
    <col min="11" max="11" width="10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102">
        <v>46.944400000000002</v>
      </c>
      <c r="C4" s="102">
        <v>76.777799999999999</v>
      </c>
      <c r="D4" s="102">
        <v>115.36109999999999</v>
      </c>
      <c r="E4" s="102"/>
      <c r="F4" s="102">
        <v>49.944400000000002</v>
      </c>
      <c r="G4" s="102">
        <v>82.888900000000007</v>
      </c>
      <c r="H4" s="102">
        <v>120.61109999999999</v>
      </c>
      <c r="I4" s="102"/>
      <c r="J4" s="102">
        <v>59.277799999999999</v>
      </c>
      <c r="K4" s="102">
        <v>91.638900000000007</v>
      </c>
      <c r="L4" s="102">
        <v>124.5</v>
      </c>
      <c r="M4" s="102"/>
      <c r="N4" s="102">
        <v>63.5</v>
      </c>
      <c r="O4" s="102">
        <v>97.388900000000007</v>
      </c>
      <c r="P4" s="102">
        <v>128.4444</v>
      </c>
      <c r="Q4" s="102"/>
      <c r="R4" s="102">
        <v>66.583299999999994</v>
      </c>
      <c r="S4" s="102">
        <v>103.58329999999999</v>
      </c>
      <c r="T4" s="102">
        <v>133.11109999999999</v>
      </c>
      <c r="U4" s="102"/>
      <c r="V4" s="102">
        <v>64.444400000000002</v>
      </c>
      <c r="W4" s="102">
        <v>109.83329999999999</v>
      </c>
      <c r="X4" s="102">
        <v>138.47219999999999</v>
      </c>
      <c r="Y4" s="102">
        <v>42.6111</v>
      </c>
    </row>
    <row r="5" spans="1:25" s="29" customFormat="1" x14ac:dyDescent="0.25">
      <c r="A5" s="42" t="s">
        <v>80</v>
      </c>
      <c r="B5" s="109">
        <v>44.8611</v>
      </c>
      <c r="C5" s="109">
        <v>77.833299999999994</v>
      </c>
      <c r="D5" s="109">
        <v>116</v>
      </c>
      <c r="E5" s="109"/>
      <c r="F5" s="109">
        <v>49.166699999999999</v>
      </c>
      <c r="G5" s="109">
        <v>87.222200000000001</v>
      </c>
      <c r="H5" s="109">
        <v>120.1944</v>
      </c>
      <c r="I5" s="109"/>
      <c r="J5" s="109">
        <v>52.972200000000001</v>
      </c>
      <c r="K5" s="109">
        <v>93.861099999999993</v>
      </c>
      <c r="L5" s="109">
        <v>123.38890000000001</v>
      </c>
      <c r="M5" s="109"/>
      <c r="N5" s="109">
        <v>57.583300000000001</v>
      </c>
      <c r="O5" s="109">
        <v>99.888900000000007</v>
      </c>
      <c r="P5" s="109">
        <v>127.63890000000001</v>
      </c>
      <c r="Q5" s="109"/>
      <c r="R5" s="109">
        <v>66.416700000000006</v>
      </c>
      <c r="S5" s="109">
        <v>106.3056</v>
      </c>
      <c r="T5" s="109">
        <v>132.72219999999999</v>
      </c>
      <c r="U5" s="109"/>
      <c r="V5" s="109">
        <v>67.5</v>
      </c>
      <c r="W5" s="109">
        <v>111.13890000000001</v>
      </c>
      <c r="X5" s="109">
        <v>136.3056</v>
      </c>
      <c r="Y5" s="109">
        <v>36.3889</v>
      </c>
    </row>
    <row r="6" spans="1:25" s="29" customFormat="1" x14ac:dyDescent="0.25">
      <c r="A6" s="42" t="s">
        <v>81</v>
      </c>
      <c r="B6" s="109">
        <v>44.777799999999999</v>
      </c>
      <c r="C6" s="109">
        <v>75.166700000000006</v>
      </c>
      <c r="D6" s="109">
        <v>116.33329999999999</v>
      </c>
      <c r="E6" s="109"/>
      <c r="F6" s="109">
        <v>45.555599999999998</v>
      </c>
      <c r="G6" s="109">
        <v>83.583299999999994</v>
      </c>
      <c r="H6" s="109">
        <v>121.0278</v>
      </c>
      <c r="I6" s="109"/>
      <c r="J6" s="109">
        <v>53.777799999999999</v>
      </c>
      <c r="K6" s="109">
        <v>91.916700000000006</v>
      </c>
      <c r="L6" s="109">
        <v>126.08329999999999</v>
      </c>
      <c r="M6" s="109"/>
      <c r="N6" s="109">
        <v>56.527799999999999</v>
      </c>
      <c r="O6" s="109">
        <v>96.888900000000007</v>
      </c>
      <c r="P6" s="109">
        <v>128.72219999999999</v>
      </c>
      <c r="Q6" s="109"/>
      <c r="R6" s="109">
        <v>61.333300000000001</v>
      </c>
      <c r="S6" s="109">
        <v>104.13890000000001</v>
      </c>
      <c r="T6" s="109">
        <v>133.91669999999999</v>
      </c>
      <c r="U6" s="109"/>
      <c r="V6" s="109">
        <v>62.166699999999999</v>
      </c>
      <c r="W6" s="109">
        <v>110.9722</v>
      </c>
      <c r="X6" s="109">
        <v>138.5</v>
      </c>
      <c r="Y6" s="109">
        <v>34.6111</v>
      </c>
    </row>
    <row r="7" spans="1:25" s="29" customFormat="1" x14ac:dyDescent="0.25">
      <c r="A7" s="42" t="s">
        <v>82</v>
      </c>
      <c r="B7" s="109">
        <v>37.027799999999999</v>
      </c>
      <c r="C7" s="109">
        <v>74.5</v>
      </c>
      <c r="D7" s="109">
        <v>116.9444</v>
      </c>
      <c r="E7" s="109"/>
      <c r="F7" s="109">
        <v>45.75</v>
      </c>
      <c r="G7" s="109">
        <v>83.638900000000007</v>
      </c>
      <c r="H7" s="109">
        <v>120.9722</v>
      </c>
      <c r="I7" s="109"/>
      <c r="J7" s="109">
        <v>53.416699999999999</v>
      </c>
      <c r="K7" s="109">
        <v>92.638900000000007</v>
      </c>
      <c r="L7" s="109">
        <v>124.58329999999999</v>
      </c>
      <c r="M7" s="109"/>
      <c r="N7" s="109">
        <v>57.666699999999999</v>
      </c>
      <c r="O7" s="109">
        <v>97.083299999999994</v>
      </c>
      <c r="P7" s="109">
        <v>129</v>
      </c>
      <c r="Q7" s="109"/>
      <c r="R7" s="109">
        <v>65.75</v>
      </c>
      <c r="S7" s="109">
        <v>103.91670000000001</v>
      </c>
      <c r="T7" s="109">
        <v>133.9444</v>
      </c>
      <c r="U7" s="109"/>
      <c r="V7" s="109">
        <v>64.333299999999994</v>
      </c>
      <c r="W7" s="109">
        <v>108.9444</v>
      </c>
      <c r="X7" s="109">
        <v>137.0556</v>
      </c>
      <c r="Y7" s="109">
        <v>32.5</v>
      </c>
    </row>
    <row r="8" spans="1:25" s="29" customFormat="1" x14ac:dyDescent="0.25">
      <c r="A8" s="42" t="s">
        <v>83</v>
      </c>
      <c r="B8" s="109">
        <v>39.777799999999999</v>
      </c>
      <c r="C8" s="109">
        <v>75</v>
      </c>
      <c r="D8" s="109">
        <v>116.2222</v>
      </c>
      <c r="E8" s="109"/>
      <c r="F8" s="109">
        <v>42.222200000000001</v>
      </c>
      <c r="G8" s="109">
        <v>83.444400000000002</v>
      </c>
      <c r="H8" s="109">
        <v>121</v>
      </c>
      <c r="I8" s="109"/>
      <c r="J8" s="109">
        <v>55.833300000000001</v>
      </c>
      <c r="K8" s="109">
        <v>92.277799999999999</v>
      </c>
      <c r="L8" s="109">
        <v>124.0556</v>
      </c>
      <c r="M8" s="109"/>
      <c r="N8" s="109">
        <v>59.722200000000001</v>
      </c>
      <c r="O8" s="109">
        <v>100.11109999999999</v>
      </c>
      <c r="P8" s="109">
        <v>129.27780000000001</v>
      </c>
      <c r="Q8" s="109"/>
      <c r="R8" s="109">
        <v>63.777799999999999</v>
      </c>
      <c r="S8" s="109">
        <v>105.2778</v>
      </c>
      <c r="T8" s="109">
        <v>133.47219999999999</v>
      </c>
      <c r="U8" s="109"/>
      <c r="V8" s="109">
        <v>61.472200000000001</v>
      </c>
      <c r="W8" s="109">
        <v>108.41670000000001</v>
      </c>
      <c r="X8" s="109">
        <v>137.33330000000001</v>
      </c>
      <c r="Y8" s="109">
        <v>46.055599999999998</v>
      </c>
    </row>
    <row r="9" spans="1:25" s="29" customFormat="1" x14ac:dyDescent="0.25">
      <c r="A9" s="47" t="s">
        <v>84</v>
      </c>
      <c r="B9" s="106">
        <v>36.444400000000002</v>
      </c>
      <c r="C9" s="107">
        <v>75.583299999999994</v>
      </c>
      <c r="D9" s="107">
        <v>116.41670000000001</v>
      </c>
      <c r="E9" s="107"/>
      <c r="F9" s="107">
        <v>45.305599999999998</v>
      </c>
      <c r="G9" s="107">
        <v>83.916700000000006</v>
      </c>
      <c r="H9" s="107">
        <v>120.08329999999999</v>
      </c>
      <c r="I9" s="107"/>
      <c r="J9" s="107">
        <v>48.722200000000001</v>
      </c>
      <c r="K9" s="107">
        <v>92.5</v>
      </c>
      <c r="L9" s="107">
        <v>123.5</v>
      </c>
      <c r="M9" s="107"/>
      <c r="N9" s="107">
        <v>54.055599999999998</v>
      </c>
      <c r="O9" s="107">
        <v>98.888900000000007</v>
      </c>
      <c r="P9" s="107">
        <v>127.8056</v>
      </c>
      <c r="Q9" s="107"/>
      <c r="R9" s="107">
        <v>64.944400000000002</v>
      </c>
      <c r="S9" s="107">
        <v>103.9722</v>
      </c>
      <c r="T9" s="107">
        <v>131.6944</v>
      </c>
      <c r="U9" s="107"/>
      <c r="V9" s="107">
        <v>66.25</v>
      </c>
      <c r="W9" s="107">
        <v>108.13890000000001</v>
      </c>
      <c r="X9" s="107">
        <v>135.22219999999999</v>
      </c>
      <c r="Y9" s="107">
        <v>35.777799999999999</v>
      </c>
    </row>
    <row r="10" spans="1:25" s="29" customFormat="1" x14ac:dyDescent="0.25">
      <c r="A10" s="42" t="s">
        <v>79</v>
      </c>
      <c r="B10" s="109">
        <v>43.583300000000001</v>
      </c>
      <c r="C10" s="109">
        <v>76.611099999999993</v>
      </c>
      <c r="D10" s="109">
        <v>114.5278</v>
      </c>
      <c r="E10" s="109"/>
      <c r="F10" s="109">
        <v>44.527799999999999</v>
      </c>
      <c r="G10" s="109">
        <v>81.388900000000007</v>
      </c>
      <c r="H10" s="109">
        <v>119.75</v>
      </c>
      <c r="I10" s="109"/>
      <c r="J10" s="109">
        <v>55.833300000000001</v>
      </c>
      <c r="K10" s="109">
        <v>90.166700000000006</v>
      </c>
      <c r="L10" s="109">
        <v>122.9722</v>
      </c>
      <c r="M10" s="109"/>
      <c r="N10" s="109">
        <v>60.027799999999999</v>
      </c>
      <c r="O10" s="109">
        <v>96.75</v>
      </c>
      <c r="P10" s="109">
        <v>127.0278</v>
      </c>
      <c r="Q10" s="109"/>
      <c r="R10" s="109">
        <v>63.1389</v>
      </c>
      <c r="S10" s="109">
        <v>102.7778</v>
      </c>
      <c r="T10" s="109">
        <v>131.22219999999999</v>
      </c>
      <c r="U10" s="109"/>
      <c r="V10" s="109">
        <v>62.222200000000001</v>
      </c>
      <c r="W10" s="109">
        <v>108.36109999999999</v>
      </c>
      <c r="X10" s="109">
        <v>136.58330000000001</v>
      </c>
      <c r="Y10" s="109">
        <v>36.555599999999998</v>
      </c>
    </row>
    <row r="11" spans="1:25" s="29" customFormat="1" x14ac:dyDescent="0.25">
      <c r="A11" s="42" t="s">
        <v>80</v>
      </c>
      <c r="B11" s="109">
        <v>40.472200000000001</v>
      </c>
      <c r="C11" s="109">
        <v>75.694400000000002</v>
      </c>
      <c r="D11" s="109">
        <v>115.2222</v>
      </c>
      <c r="E11" s="109"/>
      <c r="F11" s="109">
        <v>45.8611</v>
      </c>
      <c r="G11" s="109">
        <v>85.111099999999993</v>
      </c>
      <c r="H11" s="109">
        <v>119.63890000000001</v>
      </c>
      <c r="I11" s="109"/>
      <c r="J11" s="109">
        <v>52.444400000000002</v>
      </c>
      <c r="K11" s="109">
        <v>93.916700000000006</v>
      </c>
      <c r="L11" s="109">
        <v>123.4444</v>
      </c>
      <c r="M11" s="109"/>
      <c r="N11" s="109">
        <v>54.305599999999998</v>
      </c>
      <c r="O11" s="109">
        <v>99.138900000000007</v>
      </c>
      <c r="P11" s="109">
        <v>127.16670000000001</v>
      </c>
      <c r="Q11" s="109"/>
      <c r="R11" s="109">
        <v>62.3611</v>
      </c>
      <c r="S11" s="109">
        <v>105.58329999999999</v>
      </c>
      <c r="T11" s="109">
        <v>131.75</v>
      </c>
      <c r="U11" s="109"/>
      <c r="V11" s="109">
        <v>67.25</v>
      </c>
      <c r="W11" s="109">
        <v>110.9444</v>
      </c>
      <c r="X11" s="109">
        <v>136.22219999999999</v>
      </c>
      <c r="Y11" s="109">
        <v>34.805599999999998</v>
      </c>
    </row>
    <row r="12" spans="1:25" s="29" customFormat="1" x14ac:dyDescent="0.25">
      <c r="A12" s="42" t="s">
        <v>81</v>
      </c>
      <c r="B12" s="109">
        <v>48.555599999999998</v>
      </c>
      <c r="C12" s="109">
        <v>77.361099999999993</v>
      </c>
      <c r="D12" s="109">
        <v>117.6944</v>
      </c>
      <c r="E12" s="109"/>
      <c r="F12" s="109">
        <v>50.527799999999999</v>
      </c>
      <c r="G12" s="109">
        <v>86.194400000000002</v>
      </c>
      <c r="H12" s="109">
        <v>122.83329999999999</v>
      </c>
      <c r="I12" s="109"/>
      <c r="J12" s="109">
        <v>54</v>
      </c>
      <c r="K12" s="109">
        <v>92.972200000000001</v>
      </c>
      <c r="L12" s="109">
        <v>126.75</v>
      </c>
      <c r="M12" s="109"/>
      <c r="N12" s="109">
        <v>59.3889</v>
      </c>
      <c r="O12" s="109">
        <v>98.638900000000007</v>
      </c>
      <c r="P12" s="109">
        <v>129.83330000000001</v>
      </c>
      <c r="Q12" s="109"/>
      <c r="R12" s="109">
        <v>63.027799999999999</v>
      </c>
      <c r="S12" s="109">
        <v>105.4444</v>
      </c>
      <c r="T12" s="109">
        <v>134.47219999999999</v>
      </c>
      <c r="U12" s="109"/>
      <c r="V12" s="109">
        <v>64.777799999999999</v>
      </c>
      <c r="W12" s="109">
        <v>111.88890000000001</v>
      </c>
      <c r="X12" s="109">
        <v>139.33330000000001</v>
      </c>
      <c r="Y12" s="109">
        <v>42.777799999999999</v>
      </c>
    </row>
    <row r="13" spans="1:25" s="29" customFormat="1" x14ac:dyDescent="0.25">
      <c r="A13" s="42" t="s">
        <v>82</v>
      </c>
      <c r="B13" s="109">
        <v>42.25</v>
      </c>
      <c r="C13" s="109">
        <v>76.638900000000007</v>
      </c>
      <c r="D13" s="109">
        <v>117.4444</v>
      </c>
      <c r="E13" s="109"/>
      <c r="F13" s="109">
        <v>52.75</v>
      </c>
      <c r="G13" s="109">
        <v>87.361099999999993</v>
      </c>
      <c r="H13" s="109">
        <v>122.3056</v>
      </c>
      <c r="I13" s="109"/>
      <c r="J13" s="109">
        <v>57</v>
      </c>
      <c r="K13" s="109">
        <v>93.5</v>
      </c>
      <c r="L13" s="109">
        <v>126.16670000000001</v>
      </c>
      <c r="M13" s="109"/>
      <c r="N13" s="109">
        <v>61.3889</v>
      </c>
      <c r="O13" s="109">
        <v>100.16670000000001</v>
      </c>
      <c r="P13" s="109">
        <v>129.91669999999999</v>
      </c>
      <c r="Q13" s="109"/>
      <c r="R13" s="109">
        <v>67.472200000000001</v>
      </c>
      <c r="S13" s="109">
        <v>106.08329999999999</v>
      </c>
      <c r="T13" s="109">
        <v>133.9444</v>
      </c>
      <c r="U13" s="109"/>
      <c r="V13" s="109">
        <v>69.666700000000006</v>
      </c>
      <c r="W13" s="109">
        <v>111.5</v>
      </c>
      <c r="X13" s="109">
        <v>138.33330000000001</v>
      </c>
      <c r="Y13" s="109">
        <v>37.8889</v>
      </c>
    </row>
    <row r="14" spans="1:25" s="29" customFormat="1" x14ac:dyDescent="0.25">
      <c r="A14" s="42" t="s">
        <v>83</v>
      </c>
      <c r="B14" s="109">
        <v>42.222200000000001</v>
      </c>
      <c r="C14" s="109">
        <v>74.055599999999998</v>
      </c>
      <c r="D14" s="109">
        <v>115.38890000000001</v>
      </c>
      <c r="E14" s="109"/>
      <c r="F14" s="109">
        <v>49.416699999999999</v>
      </c>
      <c r="G14" s="109">
        <v>83.138900000000007</v>
      </c>
      <c r="H14" s="109">
        <v>120.33329999999999</v>
      </c>
      <c r="I14" s="109"/>
      <c r="J14" s="109">
        <v>57.5</v>
      </c>
      <c r="K14" s="109">
        <v>91.277799999999999</v>
      </c>
      <c r="L14" s="109">
        <v>123.63890000000001</v>
      </c>
      <c r="M14" s="109"/>
      <c r="N14" s="109">
        <v>61.194400000000002</v>
      </c>
      <c r="O14" s="109">
        <v>99.027799999999999</v>
      </c>
      <c r="P14" s="109">
        <v>127.9444</v>
      </c>
      <c r="Q14" s="109"/>
      <c r="R14" s="109">
        <v>65.638900000000007</v>
      </c>
      <c r="S14" s="109">
        <v>105.5278</v>
      </c>
      <c r="T14" s="109">
        <v>132.66669999999999</v>
      </c>
      <c r="U14" s="109"/>
      <c r="V14" s="109">
        <v>63.5</v>
      </c>
      <c r="W14" s="109">
        <v>109.0556</v>
      </c>
      <c r="X14" s="109">
        <v>134.88890000000001</v>
      </c>
      <c r="Y14" s="109">
        <v>41.722200000000001</v>
      </c>
    </row>
    <row r="15" spans="1:25" s="29" customFormat="1" x14ac:dyDescent="0.25">
      <c r="A15" s="47" t="s">
        <v>84</v>
      </c>
      <c r="B15" s="109">
        <v>36.805599999999998</v>
      </c>
      <c r="C15" s="109">
        <v>73.388900000000007</v>
      </c>
      <c r="D15" s="109">
        <v>115.38890000000001</v>
      </c>
      <c r="E15" s="109"/>
      <c r="F15" s="109">
        <v>43.222200000000001</v>
      </c>
      <c r="G15" s="109">
        <v>82.833299999999994</v>
      </c>
      <c r="H15" s="109">
        <v>119.33329999999999</v>
      </c>
      <c r="I15" s="109"/>
      <c r="J15" s="109">
        <v>46.527799999999999</v>
      </c>
      <c r="K15" s="109">
        <v>89.888900000000007</v>
      </c>
      <c r="L15" s="109">
        <v>123.2222</v>
      </c>
      <c r="M15" s="109"/>
      <c r="N15" s="109">
        <v>54.333300000000001</v>
      </c>
      <c r="O15" s="109">
        <v>98.833299999999994</v>
      </c>
      <c r="P15" s="109">
        <v>127.88890000000001</v>
      </c>
      <c r="Q15" s="109"/>
      <c r="R15" s="109">
        <v>64.611099999999993</v>
      </c>
      <c r="S15" s="109">
        <v>104.38890000000001</v>
      </c>
      <c r="T15" s="109">
        <v>131.77780000000001</v>
      </c>
      <c r="U15" s="109"/>
      <c r="V15" s="109">
        <v>65.194400000000002</v>
      </c>
      <c r="W15" s="109">
        <v>108.13890000000001</v>
      </c>
      <c r="X15" s="109">
        <v>134.86109999999999</v>
      </c>
      <c r="Y15" s="109">
        <v>34.555599999999998</v>
      </c>
    </row>
    <row r="16" spans="1:25" s="29" customFormat="1" x14ac:dyDescent="0.25">
      <c r="A16" s="50" t="s">
        <v>39</v>
      </c>
      <c r="B16" s="43">
        <f t="shared" ref="B16:Y16" si="0">AVERAGE(B4:B15)</f>
        <v>41.976849999999992</v>
      </c>
      <c r="C16" s="44">
        <f t="shared" si="0"/>
        <v>75.717591666666678</v>
      </c>
      <c r="D16" s="44">
        <f t="shared" si="0"/>
        <v>116.07869166666666</v>
      </c>
      <c r="E16" s="44" t="e">
        <f t="shared" si="0"/>
        <v>#DIV/0!</v>
      </c>
      <c r="F16" s="44">
        <f t="shared" si="0"/>
        <v>47.020841666666676</v>
      </c>
      <c r="G16" s="44">
        <f t="shared" si="0"/>
        <v>84.226841666666658</v>
      </c>
      <c r="H16" s="44">
        <f t="shared" si="0"/>
        <v>120.67359999999998</v>
      </c>
      <c r="I16" s="44" t="e">
        <f t="shared" si="0"/>
        <v>#DIV/0!</v>
      </c>
      <c r="J16" s="44">
        <f t="shared" si="0"/>
        <v>53.942124999999997</v>
      </c>
      <c r="K16" s="44">
        <f t="shared" si="0"/>
        <v>92.212974999999986</v>
      </c>
      <c r="L16" s="44">
        <f t="shared" si="0"/>
        <v>124.35879166666666</v>
      </c>
      <c r="M16" s="44" t="e">
        <f t="shared" si="0"/>
        <v>#DIV/0!</v>
      </c>
      <c r="N16" s="44">
        <f t="shared" si="0"/>
        <v>58.307875000000003</v>
      </c>
      <c r="O16" s="44">
        <f t="shared" si="0"/>
        <v>98.567133333333345</v>
      </c>
      <c r="P16" s="44">
        <f t="shared" si="0"/>
        <v>128.38889166666667</v>
      </c>
      <c r="Q16" s="44" t="e">
        <f t="shared" si="0"/>
        <v>#DIV/0!</v>
      </c>
      <c r="R16" s="44">
        <f t="shared" si="0"/>
        <v>64.587958333333333</v>
      </c>
      <c r="S16" s="44">
        <f t="shared" si="0"/>
        <v>104.74999999999999</v>
      </c>
      <c r="T16" s="44">
        <f t="shared" si="0"/>
        <v>132.89119166666669</v>
      </c>
      <c r="U16" s="44" t="e">
        <f t="shared" si="0"/>
        <v>#DIV/0!</v>
      </c>
      <c r="V16" s="44">
        <f t="shared" si="0"/>
        <v>64.89814166666666</v>
      </c>
      <c r="W16" s="44">
        <f t="shared" si="0"/>
        <v>109.77777499999998</v>
      </c>
      <c r="X16" s="44">
        <f t="shared" si="0"/>
        <v>136.92591666666667</v>
      </c>
      <c r="Y16" s="44">
        <f t="shared" si="0"/>
        <v>38.020849999999996</v>
      </c>
    </row>
    <row r="17" spans="1:25" s="29" customFormat="1" x14ac:dyDescent="0.25">
      <c r="A17" s="51" t="s">
        <v>44</v>
      </c>
      <c r="B17" s="48">
        <f t="shared" ref="B17:Y17" si="1">_xlfn.STDEV.S(B4:B15)</f>
        <v>3.9974870591637712</v>
      </c>
      <c r="C17" s="49">
        <f t="shared" si="1"/>
        <v>1.3635878965957482</v>
      </c>
      <c r="D17" s="49">
        <f t="shared" si="1"/>
        <v>0.95519590894732032</v>
      </c>
      <c r="E17" s="49" t="e">
        <f t="shared" si="1"/>
        <v>#DIV/0!</v>
      </c>
      <c r="F17" s="49">
        <f t="shared" si="1"/>
        <v>3.2436647894454014</v>
      </c>
      <c r="G17" s="49">
        <f t="shared" si="1"/>
        <v>1.8558689655244951</v>
      </c>
      <c r="H17" s="49">
        <f t="shared" si="1"/>
        <v>1.0473658239082022</v>
      </c>
      <c r="I17" s="49" t="e">
        <f t="shared" si="1"/>
        <v>#DIV/0!</v>
      </c>
      <c r="J17" s="49">
        <f t="shared" si="1"/>
        <v>3.6098574391707445</v>
      </c>
      <c r="K17" s="49">
        <f t="shared" si="1"/>
        <v>1.3142681275661974</v>
      </c>
      <c r="L17" s="49">
        <f t="shared" si="1"/>
        <v>1.2922726270611447</v>
      </c>
      <c r="M17" s="49" t="e">
        <f t="shared" si="1"/>
        <v>#DIV/0!</v>
      </c>
      <c r="N17" s="49">
        <f t="shared" si="1"/>
        <v>3.088277712172272</v>
      </c>
      <c r="O17" s="49">
        <f t="shared" si="1"/>
        <v>1.2474194951858404</v>
      </c>
      <c r="P17" s="49">
        <f t="shared" si="1"/>
        <v>0.9721066603079882</v>
      </c>
      <c r="Q17" s="49" t="e">
        <f t="shared" si="1"/>
        <v>#DIV/0!</v>
      </c>
      <c r="R17" s="49">
        <f t="shared" si="1"/>
        <v>1.882185851348148</v>
      </c>
      <c r="S17" s="49">
        <f t="shared" si="1"/>
        <v>1.1000688433002712</v>
      </c>
      <c r="T17" s="49">
        <f t="shared" si="1"/>
        <v>1.0868820388100422</v>
      </c>
      <c r="U17" s="49" t="e">
        <f t="shared" si="1"/>
        <v>#DIV/0!</v>
      </c>
      <c r="V17" s="49">
        <f t="shared" si="1"/>
        <v>2.4459254888890163</v>
      </c>
      <c r="W17" s="49">
        <f t="shared" si="1"/>
        <v>1.4306287029421083</v>
      </c>
      <c r="X17" s="49">
        <f t="shared" si="1"/>
        <v>1.5117925283543001</v>
      </c>
      <c r="Y17" s="49">
        <f t="shared" si="1"/>
        <v>4.2240334034707328</v>
      </c>
    </row>
    <row r="19" spans="1:25" x14ac:dyDescent="0.25">
      <c r="A19" s="52" t="s">
        <v>144</v>
      </c>
      <c r="B19" s="24">
        <f>AVERAGE(B4:B15,Y4:Y15)</f>
        <v>39.998849999999997</v>
      </c>
    </row>
    <row r="20" spans="1:25" x14ac:dyDescent="0.25">
      <c r="A20" s="52" t="s">
        <v>143</v>
      </c>
      <c r="B20" s="24">
        <f>_xlfn.STDEV.S(B4:B15,Y4:Y15)</f>
        <v>4.5009447645925471</v>
      </c>
    </row>
    <row r="21" spans="1:25" x14ac:dyDescent="0.25">
      <c r="A21" s="52" t="s">
        <v>146</v>
      </c>
      <c r="B21" s="24">
        <v>147.95699999999999</v>
      </c>
    </row>
    <row r="22" spans="1:25" x14ac:dyDescent="0.25">
      <c r="A22" s="52" t="s">
        <v>147</v>
      </c>
      <c r="B22" s="24">
        <v>48.069099999999999</v>
      </c>
    </row>
    <row r="24" spans="1:25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 t="s">
        <v>26</v>
      </c>
      <c r="N25" s="27" t="s">
        <v>27</v>
      </c>
      <c r="O25" s="19" t="s">
        <v>28</v>
      </c>
      <c r="P25" s="19" t="s">
        <v>29</v>
      </c>
      <c r="Q25" s="19" t="s">
        <v>30</v>
      </c>
      <c r="R25" s="27" t="s">
        <v>31</v>
      </c>
      <c r="S25" s="19" t="s">
        <v>32</v>
      </c>
      <c r="T25" s="19" t="s">
        <v>33</v>
      </c>
      <c r="U25" s="19" t="s">
        <v>34</v>
      </c>
      <c r="V25" s="27" t="s">
        <v>35</v>
      </c>
      <c r="W25" s="19" t="s">
        <v>36</v>
      </c>
      <c r="X25" s="19" t="s">
        <v>37</v>
      </c>
      <c r="Y25" s="19" t="s">
        <v>38</v>
      </c>
    </row>
    <row r="26" spans="1:25" s="29" customFormat="1" x14ac:dyDescent="0.25">
      <c r="A26" s="42" t="s">
        <v>79</v>
      </c>
      <c r="B26" s="43">
        <f t="shared" ref="B26:Y26" si="2">B4-$B$19</f>
        <v>6.9455500000000043</v>
      </c>
      <c r="C26" s="44">
        <f t="shared" si="2"/>
        <v>36.778950000000002</v>
      </c>
      <c r="D26" s="44">
        <f t="shared" si="2"/>
        <v>75.362249999999989</v>
      </c>
      <c r="E26" s="44">
        <f t="shared" si="2"/>
        <v>-39.998849999999997</v>
      </c>
      <c r="F26" s="44">
        <f t="shared" si="2"/>
        <v>9.9455500000000043</v>
      </c>
      <c r="G26" s="44">
        <f t="shared" si="2"/>
        <v>42.890050000000009</v>
      </c>
      <c r="H26" s="44">
        <f t="shared" si="2"/>
        <v>80.612249999999989</v>
      </c>
      <c r="I26" s="44">
        <f t="shared" si="2"/>
        <v>-39.998849999999997</v>
      </c>
      <c r="J26" s="44">
        <f t="shared" si="2"/>
        <v>19.278950000000002</v>
      </c>
      <c r="K26" s="44">
        <f t="shared" si="2"/>
        <v>51.640050000000009</v>
      </c>
      <c r="L26" s="44">
        <f t="shared" si="2"/>
        <v>84.501149999999996</v>
      </c>
      <c r="M26" s="44">
        <f t="shared" si="2"/>
        <v>-39.998849999999997</v>
      </c>
      <c r="N26" s="44">
        <f t="shared" si="2"/>
        <v>23.501150000000003</v>
      </c>
      <c r="O26" s="44">
        <f t="shared" si="2"/>
        <v>57.390050000000009</v>
      </c>
      <c r="P26" s="44">
        <f t="shared" si="2"/>
        <v>88.445549999999997</v>
      </c>
      <c r="Q26" s="44">
        <f t="shared" si="2"/>
        <v>-39.998849999999997</v>
      </c>
      <c r="R26" s="44">
        <f t="shared" si="2"/>
        <v>26.584449999999997</v>
      </c>
      <c r="S26" s="44">
        <f t="shared" si="2"/>
        <v>63.584449999999997</v>
      </c>
      <c r="T26" s="44">
        <f t="shared" si="2"/>
        <v>93.112249999999989</v>
      </c>
      <c r="U26" s="44">
        <f t="shared" si="2"/>
        <v>-39.998849999999997</v>
      </c>
      <c r="V26" s="44">
        <f t="shared" si="2"/>
        <v>24.445550000000004</v>
      </c>
      <c r="W26" s="44">
        <f t="shared" si="2"/>
        <v>69.834450000000004</v>
      </c>
      <c r="X26" s="44">
        <f t="shared" si="2"/>
        <v>98.473349999999982</v>
      </c>
      <c r="Y26" s="44">
        <f t="shared" si="2"/>
        <v>2.6122500000000031</v>
      </c>
    </row>
    <row r="27" spans="1:25" s="29" customFormat="1" x14ac:dyDescent="0.25">
      <c r="A27" s="42" t="s">
        <v>80</v>
      </c>
      <c r="B27" s="45">
        <f t="shared" ref="B27:Y27" si="3">B5-$B$19</f>
        <v>4.8622500000000031</v>
      </c>
      <c r="C27" s="46">
        <f t="shared" si="3"/>
        <v>37.834449999999997</v>
      </c>
      <c r="D27" s="46">
        <f t="shared" si="3"/>
        <v>76.001149999999996</v>
      </c>
      <c r="E27" s="46">
        <f t="shared" si="3"/>
        <v>-39.998849999999997</v>
      </c>
      <c r="F27" s="46">
        <f t="shared" si="3"/>
        <v>9.1678500000000014</v>
      </c>
      <c r="G27" s="46">
        <f t="shared" si="3"/>
        <v>47.223350000000003</v>
      </c>
      <c r="H27" s="46">
        <f t="shared" si="3"/>
        <v>80.195549999999997</v>
      </c>
      <c r="I27" s="46">
        <f t="shared" si="3"/>
        <v>-39.998849999999997</v>
      </c>
      <c r="J27" s="46">
        <f t="shared" si="3"/>
        <v>12.973350000000003</v>
      </c>
      <c r="K27" s="46">
        <f t="shared" si="3"/>
        <v>53.862249999999996</v>
      </c>
      <c r="L27" s="46">
        <f t="shared" si="3"/>
        <v>83.390050000000002</v>
      </c>
      <c r="M27" s="46">
        <f t="shared" si="3"/>
        <v>-39.998849999999997</v>
      </c>
      <c r="N27" s="46">
        <f t="shared" si="3"/>
        <v>17.584450000000004</v>
      </c>
      <c r="O27" s="46">
        <f t="shared" si="3"/>
        <v>59.890050000000009</v>
      </c>
      <c r="P27" s="46">
        <f t="shared" si="3"/>
        <v>87.640050000000002</v>
      </c>
      <c r="Q27" s="46">
        <f t="shared" si="3"/>
        <v>-39.998849999999997</v>
      </c>
      <c r="R27" s="46">
        <f t="shared" si="3"/>
        <v>26.417850000000008</v>
      </c>
      <c r="S27" s="46">
        <f t="shared" si="3"/>
        <v>66.306749999999994</v>
      </c>
      <c r="T27" s="46">
        <f t="shared" si="3"/>
        <v>92.723349999999982</v>
      </c>
      <c r="U27" s="46">
        <f t="shared" si="3"/>
        <v>-39.998849999999997</v>
      </c>
      <c r="V27" s="46">
        <f t="shared" si="3"/>
        <v>27.501150000000003</v>
      </c>
      <c r="W27" s="46">
        <f t="shared" si="3"/>
        <v>71.140050000000002</v>
      </c>
      <c r="X27" s="46">
        <f t="shared" si="3"/>
        <v>96.306749999999994</v>
      </c>
      <c r="Y27" s="46">
        <f t="shared" si="3"/>
        <v>-3.6099499999999978</v>
      </c>
    </row>
    <row r="28" spans="1:25" s="29" customFormat="1" x14ac:dyDescent="0.25">
      <c r="A28" s="42" t="s">
        <v>81</v>
      </c>
      <c r="B28" s="45">
        <f t="shared" ref="B28:Y28" si="4">B6-$B$19</f>
        <v>4.7789500000000018</v>
      </c>
      <c r="C28" s="46">
        <f t="shared" si="4"/>
        <v>35.167850000000008</v>
      </c>
      <c r="D28" s="46">
        <f t="shared" si="4"/>
        <v>76.334450000000004</v>
      </c>
      <c r="E28" s="46">
        <f t="shared" si="4"/>
        <v>-39.998849999999997</v>
      </c>
      <c r="F28" s="46">
        <f t="shared" si="4"/>
        <v>5.556750000000001</v>
      </c>
      <c r="G28" s="46">
        <f t="shared" si="4"/>
        <v>43.584449999999997</v>
      </c>
      <c r="H28" s="46">
        <f t="shared" si="4"/>
        <v>81.028950000000009</v>
      </c>
      <c r="I28" s="46">
        <f t="shared" si="4"/>
        <v>-39.998849999999997</v>
      </c>
      <c r="J28" s="46">
        <f t="shared" si="4"/>
        <v>13.778950000000002</v>
      </c>
      <c r="K28" s="46">
        <f t="shared" si="4"/>
        <v>51.917850000000008</v>
      </c>
      <c r="L28" s="46">
        <f t="shared" si="4"/>
        <v>86.084450000000004</v>
      </c>
      <c r="M28" s="46">
        <f t="shared" si="4"/>
        <v>-39.998849999999997</v>
      </c>
      <c r="N28" s="46">
        <f t="shared" si="4"/>
        <v>16.528950000000002</v>
      </c>
      <c r="O28" s="46">
        <f t="shared" si="4"/>
        <v>56.890050000000009</v>
      </c>
      <c r="P28" s="46">
        <f t="shared" si="4"/>
        <v>88.723349999999982</v>
      </c>
      <c r="Q28" s="46">
        <f t="shared" si="4"/>
        <v>-39.998849999999997</v>
      </c>
      <c r="R28" s="46">
        <f t="shared" si="4"/>
        <v>21.334450000000004</v>
      </c>
      <c r="S28" s="46">
        <f t="shared" si="4"/>
        <v>64.140050000000002</v>
      </c>
      <c r="T28" s="46">
        <f t="shared" si="4"/>
        <v>93.917849999999987</v>
      </c>
      <c r="U28" s="46">
        <f t="shared" si="4"/>
        <v>-39.998849999999997</v>
      </c>
      <c r="V28" s="46">
        <f t="shared" si="4"/>
        <v>22.167850000000001</v>
      </c>
      <c r="W28" s="46">
        <f t="shared" si="4"/>
        <v>70.973350000000011</v>
      </c>
      <c r="X28" s="46">
        <f t="shared" si="4"/>
        <v>98.501149999999996</v>
      </c>
      <c r="Y28" s="46">
        <f t="shared" si="4"/>
        <v>-5.3877499999999969</v>
      </c>
    </row>
    <row r="29" spans="1:25" s="29" customFormat="1" x14ac:dyDescent="0.25">
      <c r="A29" s="42" t="s">
        <v>82</v>
      </c>
      <c r="B29" s="45">
        <f t="shared" ref="B29:Y29" si="5">B7-$B$19</f>
        <v>-2.9710499999999982</v>
      </c>
      <c r="C29" s="46">
        <f t="shared" si="5"/>
        <v>34.501150000000003</v>
      </c>
      <c r="D29" s="46">
        <f t="shared" si="5"/>
        <v>76.945549999999997</v>
      </c>
      <c r="E29" s="46">
        <f t="shared" si="5"/>
        <v>-39.998849999999997</v>
      </c>
      <c r="F29" s="46">
        <f t="shared" si="5"/>
        <v>5.7511500000000026</v>
      </c>
      <c r="G29" s="46">
        <f t="shared" si="5"/>
        <v>43.640050000000009</v>
      </c>
      <c r="H29" s="46">
        <f t="shared" si="5"/>
        <v>80.973350000000011</v>
      </c>
      <c r="I29" s="46">
        <f t="shared" si="5"/>
        <v>-39.998849999999997</v>
      </c>
      <c r="J29" s="46">
        <f t="shared" si="5"/>
        <v>13.417850000000001</v>
      </c>
      <c r="K29" s="46">
        <f t="shared" si="5"/>
        <v>52.640050000000009</v>
      </c>
      <c r="L29" s="46">
        <f t="shared" si="5"/>
        <v>84.584450000000004</v>
      </c>
      <c r="M29" s="46">
        <f t="shared" si="5"/>
        <v>-39.998849999999997</v>
      </c>
      <c r="N29" s="46">
        <f t="shared" si="5"/>
        <v>17.667850000000001</v>
      </c>
      <c r="O29" s="46">
        <f t="shared" si="5"/>
        <v>57.084449999999997</v>
      </c>
      <c r="P29" s="46">
        <f t="shared" si="5"/>
        <v>89.001149999999996</v>
      </c>
      <c r="Q29" s="46">
        <f t="shared" si="5"/>
        <v>-39.998849999999997</v>
      </c>
      <c r="R29" s="46">
        <f t="shared" si="5"/>
        <v>25.751150000000003</v>
      </c>
      <c r="S29" s="46">
        <f t="shared" si="5"/>
        <v>63.917850000000008</v>
      </c>
      <c r="T29" s="46">
        <f t="shared" si="5"/>
        <v>93.945549999999997</v>
      </c>
      <c r="U29" s="46">
        <f t="shared" si="5"/>
        <v>-39.998849999999997</v>
      </c>
      <c r="V29" s="46">
        <f t="shared" si="5"/>
        <v>24.334449999999997</v>
      </c>
      <c r="W29" s="46">
        <f t="shared" si="5"/>
        <v>68.945549999999997</v>
      </c>
      <c r="X29" s="46">
        <f t="shared" si="5"/>
        <v>97.056749999999994</v>
      </c>
      <c r="Y29" s="46">
        <f t="shared" si="5"/>
        <v>-7.4988499999999974</v>
      </c>
    </row>
    <row r="30" spans="1:25" s="29" customFormat="1" x14ac:dyDescent="0.25">
      <c r="A30" s="42" t="s">
        <v>83</v>
      </c>
      <c r="B30" s="45">
        <f t="shared" ref="B30:Y30" si="6">B8-$B$19</f>
        <v>-0.22104999999999819</v>
      </c>
      <c r="C30" s="46">
        <f t="shared" si="6"/>
        <v>35.001150000000003</v>
      </c>
      <c r="D30" s="46">
        <f t="shared" si="6"/>
        <v>76.223350000000011</v>
      </c>
      <c r="E30" s="46">
        <f t="shared" si="6"/>
        <v>-39.998849999999997</v>
      </c>
      <c r="F30" s="46">
        <f t="shared" si="6"/>
        <v>2.2233500000000035</v>
      </c>
      <c r="G30" s="46">
        <f t="shared" si="6"/>
        <v>43.445550000000004</v>
      </c>
      <c r="H30" s="46">
        <f t="shared" si="6"/>
        <v>81.001149999999996</v>
      </c>
      <c r="I30" s="46">
        <f t="shared" si="6"/>
        <v>-39.998849999999997</v>
      </c>
      <c r="J30" s="46">
        <f t="shared" si="6"/>
        <v>15.834450000000004</v>
      </c>
      <c r="K30" s="46">
        <f t="shared" si="6"/>
        <v>52.278950000000002</v>
      </c>
      <c r="L30" s="46">
        <f t="shared" si="6"/>
        <v>84.056749999999994</v>
      </c>
      <c r="M30" s="46">
        <f t="shared" si="6"/>
        <v>-39.998849999999997</v>
      </c>
      <c r="N30" s="46">
        <f t="shared" si="6"/>
        <v>19.723350000000003</v>
      </c>
      <c r="O30" s="46">
        <f t="shared" si="6"/>
        <v>60.112249999999996</v>
      </c>
      <c r="P30" s="46">
        <f t="shared" si="6"/>
        <v>89.278950000000009</v>
      </c>
      <c r="Q30" s="46">
        <f t="shared" si="6"/>
        <v>-39.998849999999997</v>
      </c>
      <c r="R30" s="46">
        <f t="shared" si="6"/>
        <v>23.778950000000002</v>
      </c>
      <c r="S30" s="46">
        <f t="shared" si="6"/>
        <v>65.278950000000009</v>
      </c>
      <c r="T30" s="46">
        <f t="shared" si="6"/>
        <v>93.473349999999982</v>
      </c>
      <c r="U30" s="46">
        <f t="shared" si="6"/>
        <v>-39.998849999999997</v>
      </c>
      <c r="V30" s="46">
        <f t="shared" si="6"/>
        <v>21.473350000000003</v>
      </c>
      <c r="W30" s="46">
        <f t="shared" si="6"/>
        <v>68.417850000000016</v>
      </c>
      <c r="X30" s="46">
        <f t="shared" si="6"/>
        <v>97.334450000000004</v>
      </c>
      <c r="Y30" s="46">
        <f t="shared" si="6"/>
        <v>6.056750000000001</v>
      </c>
    </row>
    <row r="31" spans="1:25" s="29" customFormat="1" x14ac:dyDescent="0.25">
      <c r="A31" s="47" t="s">
        <v>84</v>
      </c>
      <c r="B31" s="48">
        <f t="shared" ref="B31:Y31" si="7">B9-$B$19</f>
        <v>-3.5544499999999957</v>
      </c>
      <c r="C31" s="49">
        <f t="shared" si="7"/>
        <v>35.584449999999997</v>
      </c>
      <c r="D31" s="49">
        <f t="shared" si="7"/>
        <v>76.417850000000016</v>
      </c>
      <c r="E31" s="49">
        <f t="shared" si="7"/>
        <v>-39.998849999999997</v>
      </c>
      <c r="F31" s="49">
        <f t="shared" si="7"/>
        <v>5.306750000000001</v>
      </c>
      <c r="G31" s="49">
        <f t="shared" si="7"/>
        <v>43.917850000000008</v>
      </c>
      <c r="H31" s="49">
        <f t="shared" si="7"/>
        <v>80.084450000000004</v>
      </c>
      <c r="I31" s="49">
        <f t="shared" si="7"/>
        <v>-39.998849999999997</v>
      </c>
      <c r="J31" s="49">
        <f t="shared" si="7"/>
        <v>8.7233500000000035</v>
      </c>
      <c r="K31" s="49">
        <f t="shared" si="7"/>
        <v>52.501150000000003</v>
      </c>
      <c r="L31" s="49">
        <f t="shared" si="7"/>
        <v>83.501149999999996</v>
      </c>
      <c r="M31" s="49">
        <f t="shared" si="7"/>
        <v>-39.998849999999997</v>
      </c>
      <c r="N31" s="49">
        <f t="shared" si="7"/>
        <v>14.056750000000001</v>
      </c>
      <c r="O31" s="49">
        <f t="shared" si="7"/>
        <v>58.890050000000009</v>
      </c>
      <c r="P31" s="49">
        <f t="shared" si="7"/>
        <v>87.806749999999994</v>
      </c>
      <c r="Q31" s="49">
        <f t="shared" si="7"/>
        <v>-39.998849999999997</v>
      </c>
      <c r="R31" s="49">
        <f t="shared" si="7"/>
        <v>24.945550000000004</v>
      </c>
      <c r="S31" s="49">
        <f t="shared" si="7"/>
        <v>63.973350000000003</v>
      </c>
      <c r="T31" s="49">
        <f t="shared" si="7"/>
        <v>91.695549999999997</v>
      </c>
      <c r="U31" s="49">
        <f t="shared" si="7"/>
        <v>-39.998849999999997</v>
      </c>
      <c r="V31" s="49">
        <f t="shared" si="7"/>
        <v>26.251150000000003</v>
      </c>
      <c r="W31" s="49">
        <f t="shared" si="7"/>
        <v>68.140050000000002</v>
      </c>
      <c r="X31" s="49">
        <f t="shared" si="7"/>
        <v>95.223349999999982</v>
      </c>
      <c r="Y31" s="49">
        <f t="shared" si="7"/>
        <v>-4.2210499999999982</v>
      </c>
    </row>
    <row r="32" spans="1:25" s="29" customFormat="1" x14ac:dyDescent="0.25">
      <c r="A32" s="42" t="s">
        <v>79</v>
      </c>
      <c r="B32" s="43">
        <f t="shared" ref="B32:Y32" si="8">B10-$B$19</f>
        <v>3.5844500000000039</v>
      </c>
      <c r="C32" s="44">
        <f t="shared" si="8"/>
        <v>36.612249999999996</v>
      </c>
      <c r="D32" s="44">
        <f t="shared" si="8"/>
        <v>74.528950000000009</v>
      </c>
      <c r="E32" s="44">
        <f t="shared" si="8"/>
        <v>-39.998849999999997</v>
      </c>
      <c r="F32" s="44">
        <f t="shared" si="8"/>
        <v>4.5289500000000018</v>
      </c>
      <c r="G32" s="44">
        <f t="shared" si="8"/>
        <v>41.390050000000009</v>
      </c>
      <c r="H32" s="44">
        <f t="shared" si="8"/>
        <v>79.751149999999996</v>
      </c>
      <c r="I32" s="44">
        <f t="shared" si="8"/>
        <v>-39.998849999999997</v>
      </c>
      <c r="J32" s="44">
        <f t="shared" si="8"/>
        <v>15.834450000000004</v>
      </c>
      <c r="K32" s="44">
        <f t="shared" si="8"/>
        <v>50.167850000000008</v>
      </c>
      <c r="L32" s="44">
        <f t="shared" si="8"/>
        <v>82.973350000000011</v>
      </c>
      <c r="M32" s="44">
        <f t="shared" si="8"/>
        <v>-39.998849999999997</v>
      </c>
      <c r="N32" s="44">
        <f t="shared" si="8"/>
        <v>20.028950000000002</v>
      </c>
      <c r="O32" s="44">
        <f t="shared" si="8"/>
        <v>56.751150000000003</v>
      </c>
      <c r="P32" s="44">
        <f t="shared" si="8"/>
        <v>87.028950000000009</v>
      </c>
      <c r="Q32" s="44">
        <f t="shared" si="8"/>
        <v>-39.998849999999997</v>
      </c>
      <c r="R32" s="44">
        <f t="shared" si="8"/>
        <v>23.140050000000002</v>
      </c>
      <c r="S32" s="44">
        <f t="shared" si="8"/>
        <v>62.778950000000002</v>
      </c>
      <c r="T32" s="44">
        <f t="shared" si="8"/>
        <v>91.223349999999982</v>
      </c>
      <c r="U32" s="44">
        <f t="shared" si="8"/>
        <v>-39.998849999999997</v>
      </c>
      <c r="V32" s="44">
        <f t="shared" si="8"/>
        <v>22.223350000000003</v>
      </c>
      <c r="W32" s="44">
        <f t="shared" si="8"/>
        <v>68.362249999999989</v>
      </c>
      <c r="X32" s="44">
        <f t="shared" si="8"/>
        <v>96.584450000000004</v>
      </c>
      <c r="Y32" s="44">
        <f t="shared" si="8"/>
        <v>-3.443249999999999</v>
      </c>
    </row>
    <row r="33" spans="1:25" s="29" customFormat="1" x14ac:dyDescent="0.25">
      <c r="A33" s="42" t="s">
        <v>80</v>
      </c>
      <c r="B33" s="45">
        <f t="shared" ref="B33:Y33" si="9">B11-$B$19</f>
        <v>0.47335000000000349</v>
      </c>
      <c r="C33" s="46">
        <f t="shared" si="9"/>
        <v>35.695550000000004</v>
      </c>
      <c r="D33" s="46">
        <f t="shared" si="9"/>
        <v>75.223350000000011</v>
      </c>
      <c r="E33" s="46">
        <f t="shared" si="9"/>
        <v>-39.998849999999997</v>
      </c>
      <c r="F33" s="46">
        <f t="shared" si="9"/>
        <v>5.8622500000000031</v>
      </c>
      <c r="G33" s="46">
        <f t="shared" si="9"/>
        <v>45.112249999999996</v>
      </c>
      <c r="H33" s="46">
        <f t="shared" si="9"/>
        <v>79.640050000000002</v>
      </c>
      <c r="I33" s="46">
        <f t="shared" si="9"/>
        <v>-39.998849999999997</v>
      </c>
      <c r="J33" s="46">
        <f t="shared" si="9"/>
        <v>12.445550000000004</v>
      </c>
      <c r="K33" s="46">
        <f t="shared" si="9"/>
        <v>53.917850000000008</v>
      </c>
      <c r="L33" s="46">
        <f t="shared" si="9"/>
        <v>83.445549999999997</v>
      </c>
      <c r="M33" s="46">
        <f t="shared" si="9"/>
        <v>-39.998849999999997</v>
      </c>
      <c r="N33" s="46">
        <f t="shared" si="9"/>
        <v>14.306750000000001</v>
      </c>
      <c r="O33" s="46">
        <f t="shared" si="9"/>
        <v>59.140050000000009</v>
      </c>
      <c r="P33" s="46">
        <f t="shared" si="9"/>
        <v>87.167850000000016</v>
      </c>
      <c r="Q33" s="46">
        <f t="shared" si="9"/>
        <v>-39.998849999999997</v>
      </c>
      <c r="R33" s="46">
        <f t="shared" si="9"/>
        <v>22.362250000000003</v>
      </c>
      <c r="S33" s="46">
        <f t="shared" si="9"/>
        <v>65.584450000000004</v>
      </c>
      <c r="T33" s="46">
        <f t="shared" si="9"/>
        <v>91.751149999999996</v>
      </c>
      <c r="U33" s="46">
        <f t="shared" si="9"/>
        <v>-39.998849999999997</v>
      </c>
      <c r="V33" s="46">
        <f t="shared" si="9"/>
        <v>27.251150000000003</v>
      </c>
      <c r="W33" s="46">
        <f t="shared" si="9"/>
        <v>70.945549999999997</v>
      </c>
      <c r="X33" s="46">
        <f t="shared" si="9"/>
        <v>96.223349999999982</v>
      </c>
      <c r="Y33" s="46">
        <f t="shared" si="9"/>
        <v>-5.193249999999999</v>
      </c>
    </row>
    <row r="34" spans="1:25" s="29" customFormat="1" x14ac:dyDescent="0.25">
      <c r="A34" s="42" t="s">
        <v>81</v>
      </c>
      <c r="B34" s="45">
        <f t="shared" ref="B34:Y34" si="10">B12-$B$19</f>
        <v>8.556750000000001</v>
      </c>
      <c r="C34" s="46">
        <f t="shared" si="10"/>
        <v>37.362249999999996</v>
      </c>
      <c r="D34" s="46">
        <f t="shared" si="10"/>
        <v>77.695549999999997</v>
      </c>
      <c r="E34" s="46">
        <f t="shared" si="10"/>
        <v>-39.998849999999997</v>
      </c>
      <c r="F34" s="46">
        <f t="shared" si="10"/>
        <v>10.528950000000002</v>
      </c>
      <c r="G34" s="46">
        <f t="shared" si="10"/>
        <v>46.195550000000004</v>
      </c>
      <c r="H34" s="46">
        <f t="shared" si="10"/>
        <v>82.834450000000004</v>
      </c>
      <c r="I34" s="46">
        <f t="shared" si="10"/>
        <v>-39.998849999999997</v>
      </c>
      <c r="J34" s="46">
        <f t="shared" si="10"/>
        <v>14.001150000000003</v>
      </c>
      <c r="K34" s="46">
        <f t="shared" si="10"/>
        <v>52.973350000000003</v>
      </c>
      <c r="L34" s="46">
        <f t="shared" si="10"/>
        <v>86.751149999999996</v>
      </c>
      <c r="M34" s="46">
        <f t="shared" si="10"/>
        <v>-39.998849999999997</v>
      </c>
      <c r="N34" s="46">
        <f t="shared" si="10"/>
        <v>19.390050000000002</v>
      </c>
      <c r="O34" s="46">
        <f t="shared" si="10"/>
        <v>58.640050000000009</v>
      </c>
      <c r="P34" s="46">
        <f t="shared" si="10"/>
        <v>89.834450000000004</v>
      </c>
      <c r="Q34" s="46">
        <f t="shared" si="10"/>
        <v>-39.998849999999997</v>
      </c>
      <c r="R34" s="46">
        <f t="shared" si="10"/>
        <v>23.028950000000002</v>
      </c>
      <c r="S34" s="46">
        <f t="shared" si="10"/>
        <v>65.445549999999997</v>
      </c>
      <c r="T34" s="46">
        <f t="shared" si="10"/>
        <v>94.473349999999982</v>
      </c>
      <c r="U34" s="46">
        <f t="shared" si="10"/>
        <v>-39.998849999999997</v>
      </c>
      <c r="V34" s="46">
        <f t="shared" si="10"/>
        <v>24.778950000000002</v>
      </c>
      <c r="W34" s="46">
        <f t="shared" si="10"/>
        <v>71.890050000000002</v>
      </c>
      <c r="X34" s="46">
        <f t="shared" si="10"/>
        <v>99.334450000000004</v>
      </c>
      <c r="Y34" s="46">
        <f t="shared" si="10"/>
        <v>2.7789500000000018</v>
      </c>
    </row>
    <row r="35" spans="1:25" s="29" customFormat="1" x14ac:dyDescent="0.25">
      <c r="A35" s="42" t="s">
        <v>82</v>
      </c>
      <c r="B35" s="45">
        <f t="shared" ref="B35:Y35" si="11">B13-$B$19</f>
        <v>2.2511500000000026</v>
      </c>
      <c r="C35" s="46">
        <f t="shared" si="11"/>
        <v>36.640050000000009</v>
      </c>
      <c r="D35" s="46">
        <f t="shared" si="11"/>
        <v>77.445549999999997</v>
      </c>
      <c r="E35" s="46">
        <f t="shared" si="11"/>
        <v>-39.998849999999997</v>
      </c>
      <c r="F35" s="46">
        <f t="shared" si="11"/>
        <v>12.751150000000003</v>
      </c>
      <c r="G35" s="46">
        <f t="shared" si="11"/>
        <v>47.362249999999996</v>
      </c>
      <c r="H35" s="46">
        <f t="shared" si="11"/>
        <v>82.306749999999994</v>
      </c>
      <c r="I35" s="46">
        <f t="shared" si="11"/>
        <v>-39.998849999999997</v>
      </c>
      <c r="J35" s="46">
        <f t="shared" si="11"/>
        <v>17.001150000000003</v>
      </c>
      <c r="K35" s="46">
        <f t="shared" si="11"/>
        <v>53.501150000000003</v>
      </c>
      <c r="L35" s="46">
        <f t="shared" si="11"/>
        <v>86.167850000000016</v>
      </c>
      <c r="M35" s="46">
        <f t="shared" si="11"/>
        <v>-39.998849999999997</v>
      </c>
      <c r="N35" s="46">
        <f t="shared" si="11"/>
        <v>21.390050000000002</v>
      </c>
      <c r="O35" s="46">
        <f t="shared" si="11"/>
        <v>60.167850000000008</v>
      </c>
      <c r="P35" s="46">
        <f t="shared" si="11"/>
        <v>89.917849999999987</v>
      </c>
      <c r="Q35" s="46">
        <f t="shared" si="11"/>
        <v>-39.998849999999997</v>
      </c>
      <c r="R35" s="46">
        <f t="shared" si="11"/>
        <v>27.473350000000003</v>
      </c>
      <c r="S35" s="46">
        <f t="shared" si="11"/>
        <v>66.084450000000004</v>
      </c>
      <c r="T35" s="46">
        <f t="shared" si="11"/>
        <v>93.945549999999997</v>
      </c>
      <c r="U35" s="46">
        <f t="shared" si="11"/>
        <v>-39.998849999999997</v>
      </c>
      <c r="V35" s="46">
        <f t="shared" si="11"/>
        <v>29.667850000000008</v>
      </c>
      <c r="W35" s="46">
        <f t="shared" si="11"/>
        <v>71.501149999999996</v>
      </c>
      <c r="X35" s="46">
        <f t="shared" si="11"/>
        <v>98.334450000000004</v>
      </c>
      <c r="Y35" s="46">
        <f t="shared" si="11"/>
        <v>-2.1099499999999978</v>
      </c>
    </row>
    <row r="36" spans="1:25" s="29" customFormat="1" x14ac:dyDescent="0.25">
      <c r="A36" s="42" t="s">
        <v>83</v>
      </c>
      <c r="B36" s="45">
        <f t="shared" ref="B36:Y36" si="12">B14-$B$19</f>
        <v>2.2233500000000035</v>
      </c>
      <c r="C36" s="46">
        <f t="shared" si="12"/>
        <v>34.056750000000001</v>
      </c>
      <c r="D36" s="46">
        <f t="shared" si="12"/>
        <v>75.390050000000002</v>
      </c>
      <c r="E36" s="46">
        <f t="shared" si="12"/>
        <v>-39.998849999999997</v>
      </c>
      <c r="F36" s="46">
        <f t="shared" si="12"/>
        <v>9.4178500000000014</v>
      </c>
      <c r="G36" s="46">
        <f t="shared" si="12"/>
        <v>43.140050000000009</v>
      </c>
      <c r="H36" s="46">
        <f t="shared" si="12"/>
        <v>80.334450000000004</v>
      </c>
      <c r="I36" s="46">
        <f t="shared" si="12"/>
        <v>-39.998849999999997</v>
      </c>
      <c r="J36" s="46">
        <f t="shared" si="12"/>
        <v>17.501150000000003</v>
      </c>
      <c r="K36" s="46">
        <f t="shared" si="12"/>
        <v>51.278950000000002</v>
      </c>
      <c r="L36" s="46">
        <f t="shared" si="12"/>
        <v>83.640050000000002</v>
      </c>
      <c r="M36" s="46">
        <f t="shared" si="12"/>
        <v>-39.998849999999997</v>
      </c>
      <c r="N36" s="46">
        <f t="shared" si="12"/>
        <v>21.195550000000004</v>
      </c>
      <c r="O36" s="46">
        <f t="shared" si="12"/>
        <v>59.028950000000002</v>
      </c>
      <c r="P36" s="46">
        <f t="shared" si="12"/>
        <v>87.945549999999997</v>
      </c>
      <c r="Q36" s="46">
        <f t="shared" si="12"/>
        <v>-39.998849999999997</v>
      </c>
      <c r="R36" s="46">
        <f t="shared" si="12"/>
        <v>25.640050000000009</v>
      </c>
      <c r="S36" s="46">
        <f t="shared" si="12"/>
        <v>65.528950000000009</v>
      </c>
      <c r="T36" s="46">
        <f t="shared" si="12"/>
        <v>92.667849999999987</v>
      </c>
      <c r="U36" s="46">
        <f t="shared" si="12"/>
        <v>-39.998849999999997</v>
      </c>
      <c r="V36" s="46">
        <f t="shared" si="12"/>
        <v>23.501150000000003</v>
      </c>
      <c r="W36" s="46">
        <f t="shared" si="12"/>
        <v>69.056749999999994</v>
      </c>
      <c r="X36" s="46">
        <f t="shared" si="12"/>
        <v>94.890050000000002</v>
      </c>
      <c r="Y36" s="46">
        <f t="shared" si="12"/>
        <v>1.7233500000000035</v>
      </c>
    </row>
    <row r="37" spans="1:25" s="29" customFormat="1" x14ac:dyDescent="0.25">
      <c r="A37" s="47" t="s">
        <v>84</v>
      </c>
      <c r="B37" s="48">
        <f t="shared" ref="B37:Y37" si="13">B15-$B$19</f>
        <v>-3.193249999999999</v>
      </c>
      <c r="C37" s="49">
        <f t="shared" si="13"/>
        <v>33.390050000000009</v>
      </c>
      <c r="D37" s="49">
        <f t="shared" si="13"/>
        <v>75.390050000000002</v>
      </c>
      <c r="E37" s="49">
        <f t="shared" si="13"/>
        <v>-39.998849999999997</v>
      </c>
      <c r="F37" s="49">
        <f t="shared" si="13"/>
        <v>3.2233500000000035</v>
      </c>
      <c r="G37" s="49">
        <f t="shared" si="13"/>
        <v>42.834449999999997</v>
      </c>
      <c r="H37" s="49">
        <f t="shared" si="13"/>
        <v>79.334450000000004</v>
      </c>
      <c r="I37" s="49">
        <f t="shared" si="13"/>
        <v>-39.998849999999997</v>
      </c>
      <c r="J37" s="49">
        <f t="shared" si="13"/>
        <v>6.5289500000000018</v>
      </c>
      <c r="K37" s="49">
        <f t="shared" si="13"/>
        <v>49.890050000000009</v>
      </c>
      <c r="L37" s="49">
        <f t="shared" si="13"/>
        <v>83.223350000000011</v>
      </c>
      <c r="M37" s="49">
        <f t="shared" si="13"/>
        <v>-39.998849999999997</v>
      </c>
      <c r="N37" s="49">
        <f t="shared" si="13"/>
        <v>14.334450000000004</v>
      </c>
      <c r="O37" s="49">
        <f t="shared" si="13"/>
        <v>58.834449999999997</v>
      </c>
      <c r="P37" s="49">
        <f t="shared" si="13"/>
        <v>87.890050000000002</v>
      </c>
      <c r="Q37" s="49">
        <f t="shared" si="13"/>
        <v>-39.998849999999997</v>
      </c>
      <c r="R37" s="49">
        <f t="shared" si="13"/>
        <v>24.612249999999996</v>
      </c>
      <c r="S37" s="49">
        <f t="shared" si="13"/>
        <v>64.390050000000002</v>
      </c>
      <c r="T37" s="49">
        <f t="shared" si="13"/>
        <v>91.778950000000009</v>
      </c>
      <c r="U37" s="49">
        <f t="shared" si="13"/>
        <v>-39.998849999999997</v>
      </c>
      <c r="V37" s="49">
        <f t="shared" si="13"/>
        <v>25.195550000000004</v>
      </c>
      <c r="W37" s="49">
        <f t="shared" si="13"/>
        <v>68.140050000000002</v>
      </c>
      <c r="X37" s="49">
        <f t="shared" si="13"/>
        <v>94.862249999999989</v>
      </c>
      <c r="Y37" s="49">
        <f t="shared" si="13"/>
        <v>-5.443249999999999</v>
      </c>
    </row>
    <row r="38" spans="1:25" s="29" customFormat="1" x14ac:dyDescent="0.25">
      <c r="A38" s="50" t="s">
        <v>39</v>
      </c>
      <c r="B38" s="43">
        <f>AVERAGE(B26:B37)</f>
        <v>1.9780000000000026</v>
      </c>
      <c r="C38" s="44">
        <f t="shared" ref="C38:Y38" si="14">AVERAGE(C26:C37)</f>
        <v>35.718741666666673</v>
      </c>
      <c r="D38" s="44">
        <f>AVERAGE(D26:D37)</f>
        <v>76.079841666666667</v>
      </c>
      <c r="E38" s="44">
        <f t="shared" si="14"/>
        <v>-39.998849999999997</v>
      </c>
      <c r="F38" s="44">
        <f t="shared" si="14"/>
        <v>7.0219916666666693</v>
      </c>
      <c r="G38" s="44">
        <f t="shared" si="14"/>
        <v>44.227991666666675</v>
      </c>
      <c r="H38" s="44">
        <f t="shared" si="14"/>
        <v>80.674750000000017</v>
      </c>
      <c r="I38" s="44">
        <f t="shared" si="14"/>
        <v>-39.998849999999997</v>
      </c>
      <c r="J38" s="44">
        <f t="shared" si="14"/>
        <v>13.943275000000002</v>
      </c>
      <c r="K38" s="44">
        <f t="shared" si="14"/>
        <v>52.214124999999996</v>
      </c>
      <c r="L38" s="44">
        <f t="shared" si="14"/>
        <v>84.359941666666671</v>
      </c>
      <c r="M38" s="44">
        <f t="shared" si="14"/>
        <v>-39.998849999999997</v>
      </c>
      <c r="N38" s="44">
        <f t="shared" si="14"/>
        <v>18.309025000000002</v>
      </c>
      <c r="O38" s="44">
        <f t="shared" si="14"/>
        <v>58.568283333333341</v>
      </c>
      <c r="P38" s="44">
        <f t="shared" si="14"/>
        <v>88.390041666666676</v>
      </c>
      <c r="Q38" s="44">
        <f t="shared" si="14"/>
        <v>-39.998849999999997</v>
      </c>
      <c r="R38" s="44">
        <f t="shared" si="14"/>
        <v>24.589108333333339</v>
      </c>
      <c r="S38" s="44">
        <f t="shared" si="14"/>
        <v>64.75115000000001</v>
      </c>
      <c r="T38" s="44">
        <f t="shared" si="14"/>
        <v>92.892341666666653</v>
      </c>
      <c r="U38" s="44">
        <f t="shared" si="14"/>
        <v>-39.998849999999997</v>
      </c>
      <c r="V38" s="44">
        <f t="shared" si="14"/>
        <v>24.899291666666674</v>
      </c>
      <c r="W38" s="44">
        <f t="shared" si="14"/>
        <v>69.778925000000001</v>
      </c>
      <c r="X38" s="44">
        <f t="shared" si="14"/>
        <v>96.927066666666676</v>
      </c>
      <c r="Y38" s="44">
        <f t="shared" si="14"/>
        <v>-1.977999999999998</v>
      </c>
    </row>
    <row r="39" spans="1:25" s="29" customFormat="1" x14ac:dyDescent="0.25">
      <c r="A39" s="51" t="s">
        <v>44</v>
      </c>
      <c r="B39" s="48">
        <f>_xlfn.STDEV.S(B26:B37)</f>
        <v>3.9974870591637717</v>
      </c>
      <c r="C39" s="49">
        <f t="shared" ref="C39:Y39" si="15">_xlfn.STDEV.S(C26:C37)</f>
        <v>1.3635878965957482</v>
      </c>
      <c r="D39" s="49">
        <f t="shared" si="15"/>
        <v>0.9551959089473181</v>
      </c>
      <c r="E39" s="49">
        <f t="shared" si="15"/>
        <v>0</v>
      </c>
      <c r="F39" s="49">
        <f t="shared" si="15"/>
        <v>3.2436647894454</v>
      </c>
      <c r="G39" s="49">
        <f t="shared" si="15"/>
        <v>1.8558689655244953</v>
      </c>
      <c r="H39" s="49">
        <f t="shared" si="15"/>
        <v>1.0473658239082031</v>
      </c>
      <c r="I39" s="49">
        <f t="shared" si="15"/>
        <v>0</v>
      </c>
      <c r="J39" s="49">
        <f t="shared" si="15"/>
        <v>3.609857439170741</v>
      </c>
      <c r="K39" s="49">
        <f t="shared" si="15"/>
        <v>1.3142681275661974</v>
      </c>
      <c r="L39" s="49">
        <f t="shared" si="15"/>
        <v>1.2922726270611458</v>
      </c>
      <c r="M39" s="49">
        <f t="shared" si="15"/>
        <v>0</v>
      </c>
      <c r="N39" s="49">
        <f t="shared" si="15"/>
        <v>3.0882777121722742</v>
      </c>
      <c r="O39" s="49">
        <f t="shared" si="15"/>
        <v>1.2474194951858406</v>
      </c>
      <c r="P39" s="49">
        <f t="shared" si="15"/>
        <v>0.97210666030798476</v>
      </c>
      <c r="Q39" s="49">
        <f t="shared" si="15"/>
        <v>0</v>
      </c>
      <c r="R39" s="49">
        <f t="shared" si="15"/>
        <v>1.882185851348148</v>
      </c>
      <c r="S39" s="49">
        <f t="shared" si="15"/>
        <v>1.1000688433002723</v>
      </c>
      <c r="T39" s="49">
        <f t="shared" si="15"/>
        <v>1.0868820388100422</v>
      </c>
      <c r="U39" s="49">
        <f t="shared" si="15"/>
        <v>0</v>
      </c>
      <c r="V39" s="49">
        <f t="shared" si="15"/>
        <v>2.4459254888890163</v>
      </c>
      <c r="W39" s="49">
        <f t="shared" si="15"/>
        <v>1.4306287029421081</v>
      </c>
      <c r="X39" s="49">
        <f t="shared" si="15"/>
        <v>1.5117925283542999</v>
      </c>
      <c r="Y39" s="49">
        <f t="shared" si="15"/>
        <v>4.2240334034707114</v>
      </c>
    </row>
    <row r="40" spans="1:25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2" spans="1:25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 t="s">
        <v>26</v>
      </c>
      <c r="N43" s="27" t="s">
        <v>27</v>
      </c>
      <c r="O43" s="19" t="s">
        <v>28</v>
      </c>
      <c r="P43" s="19" t="s">
        <v>29</v>
      </c>
      <c r="Q43" s="19" t="s">
        <v>30</v>
      </c>
      <c r="R43" s="27" t="s">
        <v>31</v>
      </c>
      <c r="S43" s="19" t="s">
        <v>32</v>
      </c>
      <c r="T43" s="19" t="s">
        <v>33</v>
      </c>
      <c r="U43" s="19" t="s">
        <v>34</v>
      </c>
      <c r="V43" s="27" t="s">
        <v>35</v>
      </c>
      <c r="W43" s="19" t="s">
        <v>36</v>
      </c>
      <c r="X43" s="19" t="s">
        <v>37</v>
      </c>
      <c r="Y43" s="19" t="s">
        <v>38</v>
      </c>
    </row>
    <row r="44" spans="1:25" s="29" customFormat="1" x14ac:dyDescent="0.25">
      <c r="A44" s="42" t="s">
        <v>79</v>
      </c>
      <c r="B44" s="43">
        <f t="shared" ref="B44:Y44" si="16">(B4-$B$19)/$B$20</f>
        <v>1.5431315786495232</v>
      </c>
      <c r="C44" s="44">
        <f t="shared" si="16"/>
        <v>8.1713844367360178</v>
      </c>
      <c r="D44" s="44">
        <f t="shared" si="16"/>
        <v>16.743651375784488</v>
      </c>
      <c r="E44" s="44">
        <f t="shared" si="16"/>
        <v>-8.8867675770335595</v>
      </c>
      <c r="F44" s="44">
        <f t="shared" si="16"/>
        <v>2.2096583095705542</v>
      </c>
      <c r="G44" s="44">
        <f t="shared" si="16"/>
        <v>9.5291216051798582</v>
      </c>
      <c r="H44" s="44">
        <f t="shared" si="16"/>
        <v>17.910073154896292</v>
      </c>
      <c r="I44" s="44">
        <f t="shared" si="16"/>
        <v>-8.8867675770335595</v>
      </c>
      <c r="J44" s="44">
        <f t="shared" si="16"/>
        <v>4.2833118396966707</v>
      </c>
      <c r="K44" s="44">
        <f t="shared" si="16"/>
        <v>11.473157903699532</v>
      </c>
      <c r="L44" s="44">
        <f t="shared" si="16"/>
        <v>18.774091756189225</v>
      </c>
      <c r="M44" s="44">
        <f t="shared" si="16"/>
        <v>-8.8867675770335595</v>
      </c>
      <c r="N44" s="44">
        <f t="shared" si="16"/>
        <v>5.2213815607949297</v>
      </c>
      <c r="O44" s="44">
        <f t="shared" si="16"/>
        <v>12.750667471298174</v>
      </c>
      <c r="P44" s="44">
        <f t="shared" si="16"/>
        <v>19.650441102004198</v>
      </c>
      <c r="Q44" s="44">
        <f t="shared" si="16"/>
        <v>-8.8867675770335595</v>
      </c>
      <c r="R44" s="44">
        <f t="shared" si="16"/>
        <v>5.9064155172778667</v>
      </c>
      <c r="S44" s="44">
        <f t="shared" si="16"/>
        <v>14.126911865303917</v>
      </c>
      <c r="T44" s="44">
        <f t="shared" si="16"/>
        <v>20.687267867067256</v>
      </c>
      <c r="U44" s="44">
        <f t="shared" si="16"/>
        <v>-8.8867675770335595</v>
      </c>
      <c r="V44" s="44">
        <f t="shared" si="16"/>
        <v>5.4312041756888707</v>
      </c>
      <c r="W44" s="44">
        <f t="shared" si="16"/>
        <v>15.515509221389399</v>
      </c>
      <c r="X44" s="44">
        <f t="shared" si="16"/>
        <v>21.878373352780834</v>
      </c>
      <c r="Y44" s="44">
        <f t="shared" si="16"/>
        <v>0.58037815094948841</v>
      </c>
    </row>
    <row r="45" spans="1:25" s="29" customFormat="1" x14ac:dyDescent="0.25">
      <c r="A45" s="42" t="s">
        <v>80</v>
      </c>
      <c r="B45" s="45">
        <f t="shared" ref="B45:Y45" si="17">(B5-$B$19)/$B$20</f>
        <v>1.0802731991402617</v>
      </c>
      <c r="C45" s="46">
        <f t="shared" si="17"/>
        <v>8.4058907582317328</v>
      </c>
      <c r="D45" s="46">
        <f t="shared" si="17"/>
        <v>16.885599351912973</v>
      </c>
      <c r="E45" s="46">
        <f t="shared" si="17"/>
        <v>-8.8867675770335595</v>
      </c>
      <c r="F45" s="46">
        <f t="shared" si="17"/>
        <v>2.0368723633581252</v>
      </c>
      <c r="G45" s="46">
        <f t="shared" si="17"/>
        <v>10.491875032879891</v>
      </c>
      <c r="H45" s="46">
        <f t="shared" si="17"/>
        <v>17.817492591971362</v>
      </c>
      <c r="I45" s="46">
        <f t="shared" si="17"/>
        <v>-8.8867675770335595</v>
      </c>
      <c r="J45" s="46">
        <f t="shared" si="17"/>
        <v>2.8823615215314535</v>
      </c>
      <c r="K45" s="46">
        <f t="shared" si="17"/>
        <v>11.966876470850433</v>
      </c>
      <c r="L45" s="46">
        <f t="shared" si="17"/>
        <v>18.527232472613775</v>
      </c>
      <c r="M45" s="46">
        <f t="shared" si="17"/>
        <v>-8.8867675770335595</v>
      </c>
      <c r="N45" s="46">
        <f t="shared" si="17"/>
        <v>3.9068353245147756</v>
      </c>
      <c r="O45" s="46">
        <f t="shared" si="17"/>
        <v>13.306106413732367</v>
      </c>
      <c r="P45" s="46">
        <f t="shared" si="17"/>
        <v>19.471478674751904</v>
      </c>
      <c r="Q45" s="46">
        <f t="shared" si="17"/>
        <v>-8.8867675770335595</v>
      </c>
      <c r="R45" s="46">
        <f t="shared" si="17"/>
        <v>5.8694010661540554</v>
      </c>
      <c r="S45" s="46">
        <f t="shared" si="17"/>
        <v>14.731740438499356</v>
      </c>
      <c r="T45" s="46">
        <f t="shared" si="17"/>
        <v>20.600863785182192</v>
      </c>
      <c r="U45" s="46">
        <f t="shared" si="17"/>
        <v>-8.8867675770335595</v>
      </c>
      <c r="V45" s="46">
        <f t="shared" si="17"/>
        <v>6.1100838686896379</v>
      </c>
      <c r="W45" s="46">
        <f t="shared" si="17"/>
        <v>15.805581654686232</v>
      </c>
      <c r="X45" s="46">
        <f t="shared" si="17"/>
        <v>21.397007747709669</v>
      </c>
      <c r="Y45" s="46">
        <f t="shared" si="17"/>
        <v>-0.80204272409612487</v>
      </c>
    </row>
    <row r="46" spans="1:25" s="29" customFormat="1" x14ac:dyDescent="0.25">
      <c r="A46" s="42" t="s">
        <v>81</v>
      </c>
      <c r="B46" s="45">
        <f t="shared" ref="B46:Y46" si="18">(B6-$B$19)/$B$20</f>
        <v>1.0617659735783542</v>
      </c>
      <c r="C46" s="46">
        <f t="shared" si="18"/>
        <v>7.813437364673729</v>
      </c>
      <c r="D46" s="46">
        <f t="shared" si="18"/>
        <v>16.959650471718302</v>
      </c>
      <c r="E46" s="46">
        <f t="shared" si="18"/>
        <v>-8.8867675770335595</v>
      </c>
      <c r="F46" s="46">
        <f t="shared" si="18"/>
        <v>1.23457413734848</v>
      </c>
      <c r="G46" s="46">
        <f t="shared" si="18"/>
        <v>9.6834003258303767</v>
      </c>
      <c r="H46" s="46">
        <f t="shared" si="18"/>
        <v>18.002653717821229</v>
      </c>
      <c r="I46" s="46">
        <f t="shared" si="18"/>
        <v>-8.8867675770335595</v>
      </c>
      <c r="J46" s="46">
        <f t="shared" si="18"/>
        <v>3.0613461663414472</v>
      </c>
      <c r="K46" s="46">
        <f t="shared" si="18"/>
        <v>11.534878278982818</v>
      </c>
      <c r="L46" s="46">
        <f t="shared" si="18"/>
        <v>19.125862347211651</v>
      </c>
      <c r="M46" s="46">
        <f t="shared" si="18"/>
        <v>-8.8867675770335595</v>
      </c>
      <c r="N46" s="46">
        <f t="shared" si="18"/>
        <v>3.6723290030190592</v>
      </c>
      <c r="O46" s="46">
        <f t="shared" si="18"/>
        <v>12.639579682811336</v>
      </c>
      <c r="P46" s="46">
        <f t="shared" si="18"/>
        <v>19.712161477287481</v>
      </c>
      <c r="Q46" s="46">
        <f t="shared" si="18"/>
        <v>-8.8867675770335595</v>
      </c>
      <c r="R46" s="46">
        <f t="shared" si="18"/>
        <v>4.7399937381660644</v>
      </c>
      <c r="S46" s="46">
        <f t="shared" si="18"/>
        <v>14.250352615870492</v>
      </c>
      <c r="T46" s="46">
        <f t="shared" si="18"/>
        <v>20.866252511877249</v>
      </c>
      <c r="U46" s="46">
        <f t="shared" si="18"/>
        <v>-8.8867675770335595</v>
      </c>
      <c r="V46" s="46">
        <f t="shared" si="18"/>
        <v>4.9251548640159264</v>
      </c>
      <c r="W46" s="46">
        <f t="shared" si="18"/>
        <v>15.768544986004722</v>
      </c>
      <c r="X46" s="46">
        <f t="shared" si="18"/>
        <v>21.884549833820703</v>
      </c>
      <c r="Y46" s="46">
        <f t="shared" si="18"/>
        <v>-1.1970264648399276</v>
      </c>
    </row>
    <row r="47" spans="1:25" s="29" customFormat="1" x14ac:dyDescent="0.25">
      <c r="A47" s="42" t="s">
        <v>82</v>
      </c>
      <c r="B47" s="45">
        <f t="shared" ref="B47:Y47" si="19">(B7-$B$19)/$B$20</f>
        <v>-0.66009474796764267</v>
      </c>
      <c r="C47" s="46">
        <f t="shared" si="19"/>
        <v>7.6653129075053767</v>
      </c>
      <c r="D47" s="46">
        <f t="shared" si="19"/>
        <v>17.095421966806914</v>
      </c>
      <c r="E47" s="46">
        <f t="shared" si="19"/>
        <v>-8.8867675770335595</v>
      </c>
      <c r="F47" s="46">
        <f t="shared" si="19"/>
        <v>1.2777650695121632</v>
      </c>
      <c r="G47" s="46">
        <f t="shared" si="19"/>
        <v>9.6957532879101151</v>
      </c>
      <c r="H47" s="46">
        <f t="shared" si="19"/>
        <v>17.99030075574149</v>
      </c>
      <c r="I47" s="46">
        <f t="shared" si="19"/>
        <v>-8.8867675770335595</v>
      </c>
      <c r="J47" s="46">
        <f t="shared" si="19"/>
        <v>2.9811185654962524</v>
      </c>
      <c r="K47" s="46">
        <f t="shared" si="19"/>
        <v>11.695333480673209</v>
      </c>
      <c r="L47" s="46">
        <f t="shared" si="19"/>
        <v>18.792598981751134</v>
      </c>
      <c r="M47" s="46">
        <f t="shared" si="19"/>
        <v>-8.8867675770335595</v>
      </c>
      <c r="N47" s="46">
        <f t="shared" si="19"/>
        <v>3.9253647676343797</v>
      </c>
      <c r="O47" s="46">
        <f t="shared" si="19"/>
        <v>12.682770614975016</v>
      </c>
      <c r="P47" s="46">
        <f t="shared" si="19"/>
        <v>19.773881852570774</v>
      </c>
      <c r="Q47" s="46">
        <f t="shared" si="19"/>
        <v>-8.8867675770335595</v>
      </c>
      <c r="R47" s="46">
        <f t="shared" si="19"/>
        <v>5.7212766089857032</v>
      </c>
      <c r="S47" s="46">
        <f t="shared" si="19"/>
        <v>14.200985202666942</v>
      </c>
      <c r="T47" s="46">
        <f t="shared" si="19"/>
        <v>20.872406775359423</v>
      </c>
      <c r="U47" s="46">
        <f t="shared" si="19"/>
        <v>-8.8867675770335595</v>
      </c>
      <c r="V47" s="46">
        <f t="shared" si="19"/>
        <v>5.406520469087094</v>
      </c>
      <c r="W47" s="46">
        <f t="shared" si="19"/>
        <v>15.318017351017497</v>
      </c>
      <c r="X47" s="46">
        <f t="shared" si="19"/>
        <v>21.563639430439924</v>
      </c>
      <c r="Y47" s="46">
        <f t="shared" si="19"/>
        <v>-1.6660613253890573</v>
      </c>
    </row>
    <row r="48" spans="1:25" s="29" customFormat="1" x14ac:dyDescent="0.25">
      <c r="A48" s="42" t="s">
        <v>83</v>
      </c>
      <c r="B48" s="45">
        <f t="shared" ref="B48:Y48" si="20">(B8-$B$19)/$B$20</f>
        <v>-4.9111911290030903E-2</v>
      </c>
      <c r="C48" s="46">
        <f t="shared" si="20"/>
        <v>7.7764006959922156</v>
      </c>
      <c r="D48" s="46">
        <f t="shared" si="20"/>
        <v>16.934966765116524</v>
      </c>
      <c r="E48" s="46">
        <f t="shared" si="20"/>
        <v>-8.8867675770335595</v>
      </c>
      <c r="F48" s="46">
        <f t="shared" si="20"/>
        <v>0.49397406906442554</v>
      </c>
      <c r="G48" s="46">
        <f t="shared" si="20"/>
        <v>9.6525401381887335</v>
      </c>
      <c r="H48" s="46">
        <f t="shared" si="20"/>
        <v>17.996477236781356</v>
      </c>
      <c r="I48" s="46">
        <f t="shared" si="20"/>
        <v>-8.8867675770335595</v>
      </c>
      <c r="J48" s="46">
        <f t="shared" si="20"/>
        <v>3.5180280648108408</v>
      </c>
      <c r="K48" s="46">
        <f t="shared" si="20"/>
        <v>11.615105879828013</v>
      </c>
      <c r="L48" s="46">
        <f t="shared" si="20"/>
        <v>18.675356929782122</v>
      </c>
      <c r="M48" s="46">
        <f t="shared" si="20"/>
        <v>-8.8867675770335595</v>
      </c>
      <c r="N48" s="46">
        <f t="shared" si="20"/>
        <v>4.3820466661037729</v>
      </c>
      <c r="O48" s="46">
        <f t="shared" si="20"/>
        <v>13.355473826935915</v>
      </c>
      <c r="P48" s="46">
        <f t="shared" si="20"/>
        <v>19.835602227854064</v>
      </c>
      <c r="Q48" s="46">
        <f t="shared" si="20"/>
        <v>-8.8867675770335595</v>
      </c>
      <c r="R48" s="46">
        <f t="shared" si="20"/>
        <v>5.283101936078217</v>
      </c>
      <c r="S48" s="46">
        <f t="shared" si="20"/>
        <v>14.503388380485815</v>
      </c>
      <c r="T48" s="46">
        <f t="shared" si="20"/>
        <v>20.767495467912447</v>
      </c>
      <c r="U48" s="46">
        <f t="shared" si="20"/>
        <v>-8.8867675770335595</v>
      </c>
      <c r="V48" s="46">
        <f t="shared" si="20"/>
        <v>4.7708539258077076</v>
      </c>
      <c r="W48" s="46">
        <f t="shared" si="20"/>
        <v>15.200775299048491</v>
      </c>
      <c r="X48" s="46">
        <f t="shared" si="20"/>
        <v>21.625337588165518</v>
      </c>
      <c r="Y48" s="46">
        <f t="shared" si="20"/>
        <v>1.3456619258353184</v>
      </c>
    </row>
    <row r="49" spans="1:25" s="29" customFormat="1" x14ac:dyDescent="0.25">
      <c r="A49" s="47" t="s">
        <v>84</v>
      </c>
      <c r="B49" s="48">
        <f t="shared" ref="B49:Y49" si="21">(B9-$B$19)/$B$20</f>
        <v>-0.78971197957408523</v>
      </c>
      <c r="C49" s="49">
        <f t="shared" si="21"/>
        <v>7.9059957100409601</v>
      </c>
      <c r="D49" s="49">
        <f t="shared" si="21"/>
        <v>16.978179914837906</v>
      </c>
      <c r="E49" s="49">
        <f t="shared" si="21"/>
        <v>-8.8867675770335595</v>
      </c>
      <c r="F49" s="49">
        <f t="shared" si="21"/>
        <v>1.1790302431050608</v>
      </c>
      <c r="G49" s="49">
        <f t="shared" si="21"/>
        <v>9.7574736631934034</v>
      </c>
      <c r="H49" s="49">
        <f t="shared" si="21"/>
        <v>17.792808885369588</v>
      </c>
      <c r="I49" s="49">
        <f t="shared" si="21"/>
        <v>-8.8867675770335595</v>
      </c>
      <c r="J49" s="49">
        <f t="shared" si="21"/>
        <v>1.938115319393326</v>
      </c>
      <c r="K49" s="49">
        <f t="shared" si="21"/>
        <v>11.664473293031563</v>
      </c>
      <c r="L49" s="49">
        <f t="shared" si="21"/>
        <v>18.551916179215549</v>
      </c>
      <c r="M49" s="49">
        <f t="shared" si="21"/>
        <v>-8.8867675770335595</v>
      </c>
      <c r="N49" s="49">
        <f t="shared" si="21"/>
        <v>3.1230665416247345</v>
      </c>
      <c r="O49" s="49">
        <f t="shared" si="21"/>
        <v>13.08393083675869</v>
      </c>
      <c r="P49" s="49">
        <f t="shared" si="21"/>
        <v>19.508515343433412</v>
      </c>
      <c r="Q49" s="49">
        <f t="shared" si="21"/>
        <v>-8.8867675770335595</v>
      </c>
      <c r="R49" s="49">
        <f t="shared" si="21"/>
        <v>5.5422919641757096</v>
      </c>
      <c r="S49" s="49">
        <f t="shared" si="21"/>
        <v>14.213315947188981</v>
      </c>
      <c r="T49" s="49">
        <f t="shared" si="21"/>
        <v>20.37251172716865</v>
      </c>
      <c r="U49" s="49">
        <f t="shared" si="21"/>
        <v>-8.8867675770335595</v>
      </c>
      <c r="V49" s="49">
        <f t="shared" si="21"/>
        <v>5.8323643974725421</v>
      </c>
      <c r="W49" s="49">
        <f t="shared" si="21"/>
        <v>15.139054923765201</v>
      </c>
      <c r="X49" s="49">
        <f t="shared" si="21"/>
        <v>21.156302727616382</v>
      </c>
      <c r="Y49" s="49">
        <f t="shared" si="21"/>
        <v>-0.93781421918473895</v>
      </c>
    </row>
    <row r="50" spans="1:25" s="29" customFormat="1" x14ac:dyDescent="0.25">
      <c r="A50" s="42" t="s">
        <v>79</v>
      </c>
      <c r="B50" s="43">
        <f t="shared" ref="B50:Y50" si="22">(B10-$B$19)/$B$20</f>
        <v>0.79637724688329747</v>
      </c>
      <c r="C50" s="44">
        <f t="shared" si="22"/>
        <v>8.1343477680545053</v>
      </c>
      <c r="D50" s="44">
        <f t="shared" si="22"/>
        <v>16.558512467492328</v>
      </c>
      <c r="E50" s="44">
        <f t="shared" si="22"/>
        <v>-8.8867675770335595</v>
      </c>
      <c r="F50" s="44">
        <f t="shared" si="22"/>
        <v>1.0062220793349348</v>
      </c>
      <c r="G50" s="44">
        <f t="shared" si="22"/>
        <v>9.1958582397193425</v>
      </c>
      <c r="H50" s="44">
        <f t="shared" si="22"/>
        <v>17.718757765564259</v>
      </c>
      <c r="I50" s="44">
        <f t="shared" si="22"/>
        <v>-8.8867675770335595</v>
      </c>
      <c r="J50" s="44">
        <f t="shared" si="22"/>
        <v>3.5180280648108408</v>
      </c>
      <c r="K50" s="44">
        <f t="shared" si="22"/>
        <v>11.146071019278883</v>
      </c>
      <c r="L50" s="44">
        <f t="shared" si="22"/>
        <v>18.434651909688846</v>
      </c>
      <c r="M50" s="44">
        <f t="shared" si="22"/>
        <v>-8.8867675770335595</v>
      </c>
      <c r="N50" s="44">
        <f t="shared" si="22"/>
        <v>4.4499435224269286</v>
      </c>
      <c r="O50" s="44">
        <f t="shared" si="22"/>
        <v>12.608719495169691</v>
      </c>
      <c r="P50" s="44">
        <f t="shared" si="22"/>
        <v>19.335707179663292</v>
      </c>
      <c r="Q50" s="44">
        <f t="shared" si="22"/>
        <v>-8.8867675770335595</v>
      </c>
      <c r="R50" s="44">
        <f t="shared" si="22"/>
        <v>5.1411539599497349</v>
      </c>
      <c r="S50" s="44">
        <f t="shared" si="22"/>
        <v>13.947949438051621</v>
      </c>
      <c r="T50" s="44">
        <f t="shared" si="22"/>
        <v>20.267600419721674</v>
      </c>
      <c r="U50" s="44">
        <f t="shared" si="22"/>
        <v>-8.8867675770335595</v>
      </c>
      <c r="V50" s="44">
        <f t="shared" si="22"/>
        <v>4.9374856085379655</v>
      </c>
      <c r="W50" s="44">
        <f t="shared" si="22"/>
        <v>15.188422336968749</v>
      </c>
      <c r="X50" s="44">
        <f t="shared" si="22"/>
        <v>21.458705905435259</v>
      </c>
      <c r="Y50" s="44">
        <f t="shared" si="22"/>
        <v>-0.7650060554146132</v>
      </c>
    </row>
    <row r="51" spans="1:25" s="29" customFormat="1" x14ac:dyDescent="0.25">
      <c r="A51" s="42" t="s">
        <v>80</v>
      </c>
      <c r="B51" s="45">
        <f t="shared" ref="B51:Y51" si="23">(B11-$B$19)/$B$20</f>
        <v>0.10516680936049079</v>
      </c>
      <c r="C51" s="46">
        <f t="shared" si="23"/>
        <v>7.9306794166427377</v>
      </c>
      <c r="D51" s="46">
        <f t="shared" si="23"/>
        <v>16.712791188142848</v>
      </c>
      <c r="E51" s="46">
        <f t="shared" si="23"/>
        <v>-8.8867675770335595</v>
      </c>
      <c r="F51" s="46">
        <f t="shared" si="23"/>
        <v>1.3024487761139387</v>
      </c>
      <c r="G51" s="46">
        <f t="shared" si="23"/>
        <v>10.02284017233076</v>
      </c>
      <c r="H51" s="46">
        <f t="shared" si="23"/>
        <v>17.694074058962485</v>
      </c>
      <c r="I51" s="46">
        <f t="shared" si="23"/>
        <v>-8.8867675770335595</v>
      </c>
      <c r="J51" s="46">
        <f t="shared" si="23"/>
        <v>2.7650972520047468</v>
      </c>
      <c r="K51" s="46">
        <f t="shared" si="23"/>
        <v>11.979229432930174</v>
      </c>
      <c r="L51" s="46">
        <f t="shared" si="23"/>
        <v>18.539563217135814</v>
      </c>
      <c r="M51" s="46">
        <f t="shared" si="23"/>
        <v>-8.8867675770335595</v>
      </c>
      <c r="N51" s="46">
        <f t="shared" si="23"/>
        <v>3.1786104358681539</v>
      </c>
      <c r="O51" s="46">
        <f t="shared" si="23"/>
        <v>13.139474731002108</v>
      </c>
      <c r="P51" s="46">
        <f t="shared" si="23"/>
        <v>19.366567367304935</v>
      </c>
      <c r="Q51" s="46">
        <f t="shared" si="23"/>
        <v>-8.8867675770335595</v>
      </c>
      <c r="R51" s="46">
        <f t="shared" si="23"/>
        <v>4.9683457961796096</v>
      </c>
      <c r="S51" s="46">
        <f t="shared" si="23"/>
        <v>14.571263019251273</v>
      </c>
      <c r="T51" s="46">
        <f t="shared" si="23"/>
        <v>20.384864689248385</v>
      </c>
      <c r="U51" s="46">
        <f t="shared" si="23"/>
        <v>-8.8867675770335595</v>
      </c>
      <c r="V51" s="46">
        <f t="shared" si="23"/>
        <v>6.0545399744462189</v>
      </c>
      <c r="W51" s="46">
        <f t="shared" si="23"/>
        <v>15.762368504964851</v>
      </c>
      <c r="X51" s="46">
        <f t="shared" si="23"/>
        <v>21.378478304590061</v>
      </c>
      <c r="Y51" s="46">
        <f t="shared" si="23"/>
        <v>-1.1538133151185479</v>
      </c>
    </row>
    <row r="52" spans="1:25" s="29" customFormat="1" x14ac:dyDescent="0.25">
      <c r="A52" s="42" t="s">
        <v>81</v>
      </c>
      <c r="B52" s="45">
        <f t="shared" ref="B52:Y52" si="24">(B12-$B$19)/$B$20</f>
        <v>1.901100868269511</v>
      </c>
      <c r="C52" s="46">
        <f t="shared" si="24"/>
        <v>8.3009794507847623</v>
      </c>
      <c r="D52" s="46">
        <f t="shared" si="24"/>
        <v>17.262053649537169</v>
      </c>
      <c r="E52" s="46">
        <f t="shared" si="24"/>
        <v>-8.8867675770335595</v>
      </c>
      <c r="F52" s="46">
        <f t="shared" si="24"/>
        <v>2.3392755411769968</v>
      </c>
      <c r="G52" s="46">
        <f t="shared" si="24"/>
        <v>10.263522974866346</v>
      </c>
      <c r="H52" s="46">
        <f t="shared" si="24"/>
        <v>18.403791722047199</v>
      </c>
      <c r="I52" s="46">
        <f t="shared" si="24"/>
        <v>-8.8867675770335595</v>
      </c>
      <c r="J52" s="46">
        <f t="shared" si="24"/>
        <v>3.1107135795449983</v>
      </c>
      <c r="K52" s="46">
        <f t="shared" si="24"/>
        <v>11.769384600478533</v>
      </c>
      <c r="L52" s="46">
        <f t="shared" si="24"/>
        <v>19.273986804379998</v>
      </c>
      <c r="M52" s="46">
        <f t="shared" si="24"/>
        <v>-8.8867675770335595</v>
      </c>
      <c r="N52" s="46">
        <f t="shared" si="24"/>
        <v>4.3079955462984465</v>
      </c>
      <c r="O52" s="46">
        <f t="shared" si="24"/>
        <v>13.028386942515271</v>
      </c>
      <c r="P52" s="46">
        <f t="shared" si="24"/>
        <v>19.959020760862941</v>
      </c>
      <c r="Q52" s="46">
        <f t="shared" si="24"/>
        <v>-8.8867675770335595</v>
      </c>
      <c r="R52" s="46">
        <f t="shared" si="24"/>
        <v>5.11647025334796</v>
      </c>
      <c r="S52" s="46">
        <f t="shared" si="24"/>
        <v>14.540402831609628</v>
      </c>
      <c r="T52" s="46">
        <f t="shared" si="24"/>
        <v>20.989671044886126</v>
      </c>
      <c r="U52" s="46">
        <f t="shared" si="24"/>
        <v>-8.8867675770335595</v>
      </c>
      <c r="V52" s="46">
        <f t="shared" si="24"/>
        <v>5.5052775130518947</v>
      </c>
      <c r="W52" s="46">
        <f t="shared" si="24"/>
        <v>15.972213337416489</v>
      </c>
      <c r="X52" s="46">
        <f t="shared" si="24"/>
        <v>22.06968874211287</v>
      </c>
      <c r="Y52" s="46">
        <f t="shared" si="24"/>
        <v>0.61741481963100009</v>
      </c>
    </row>
    <row r="53" spans="1:25" s="29" customFormat="1" x14ac:dyDescent="0.25">
      <c r="A53" s="42" t="s">
        <v>82</v>
      </c>
      <c r="B53" s="45">
        <f t="shared" ref="B53:Y53" si="25">(B13-$B$19)/$B$20</f>
        <v>0.50015055010429355</v>
      </c>
      <c r="C53" s="46">
        <f t="shared" si="25"/>
        <v>8.1405242490943763</v>
      </c>
      <c r="D53" s="46">
        <f t="shared" si="25"/>
        <v>17.206509755293752</v>
      </c>
      <c r="E53" s="46">
        <f t="shared" si="25"/>
        <v>-8.8867675770335595</v>
      </c>
      <c r="F53" s="46">
        <f t="shared" si="25"/>
        <v>2.832994108327902</v>
      </c>
      <c r="G53" s="46">
        <f t="shared" si="25"/>
        <v>10.522735220521533</v>
      </c>
      <c r="H53" s="46">
        <f t="shared" si="25"/>
        <v>18.286549670078188</v>
      </c>
      <c r="I53" s="46">
        <f t="shared" si="25"/>
        <v>-8.8867675770335595</v>
      </c>
      <c r="J53" s="46">
        <f t="shared" si="25"/>
        <v>3.7772403104660297</v>
      </c>
      <c r="K53" s="46">
        <f t="shared" si="25"/>
        <v>11.88664887000524</v>
      </c>
      <c r="L53" s="46">
        <f t="shared" si="25"/>
        <v>19.144391790331259</v>
      </c>
      <c r="M53" s="46">
        <f t="shared" si="25"/>
        <v>-8.8867675770335595</v>
      </c>
      <c r="N53" s="46">
        <f t="shared" si="25"/>
        <v>4.7523467002458002</v>
      </c>
      <c r="O53" s="46">
        <f t="shared" si="25"/>
        <v>13.367826789015654</v>
      </c>
      <c r="P53" s="46">
        <f t="shared" si="25"/>
        <v>19.977550203982542</v>
      </c>
      <c r="Q53" s="46">
        <f t="shared" si="25"/>
        <v>-8.8867675770335595</v>
      </c>
      <c r="R53" s="46">
        <f t="shared" si="25"/>
        <v>6.1039073876497705</v>
      </c>
      <c r="S53" s="46">
        <f t="shared" si="25"/>
        <v>14.682350807738111</v>
      </c>
      <c r="T53" s="46">
        <f t="shared" si="25"/>
        <v>20.872406775359423</v>
      </c>
      <c r="U53" s="46">
        <f t="shared" si="25"/>
        <v>-8.8867675770335595</v>
      </c>
      <c r="V53" s="46">
        <f t="shared" si="25"/>
        <v>6.591471691318505</v>
      </c>
      <c r="W53" s="46">
        <f t="shared" si="25"/>
        <v>15.885809255531425</v>
      </c>
      <c r="X53" s="46">
        <f t="shared" si="25"/>
        <v>21.847513165139194</v>
      </c>
      <c r="Y53" s="46">
        <f t="shared" si="25"/>
        <v>-0.46877935863560932</v>
      </c>
    </row>
    <row r="54" spans="1:25" s="29" customFormat="1" x14ac:dyDescent="0.25">
      <c r="A54" s="42" t="s">
        <v>83</v>
      </c>
      <c r="B54" s="45">
        <f t="shared" ref="B54:Y54" si="26">(B14-$B$19)/$B$20</f>
        <v>0.49397406906442554</v>
      </c>
      <c r="C54" s="46">
        <f t="shared" si="26"/>
        <v>7.5665780810982746</v>
      </c>
      <c r="D54" s="46">
        <f t="shared" si="26"/>
        <v>16.749827856824361</v>
      </c>
      <c r="E54" s="46">
        <f t="shared" si="26"/>
        <v>-8.8867675770335595</v>
      </c>
      <c r="F54" s="46">
        <f t="shared" si="26"/>
        <v>2.0924162576015441</v>
      </c>
      <c r="G54" s="46">
        <f t="shared" si="26"/>
        <v>9.5846654994232772</v>
      </c>
      <c r="H54" s="46">
        <f t="shared" si="26"/>
        <v>17.848352779613009</v>
      </c>
      <c r="I54" s="46">
        <f t="shared" si="26"/>
        <v>-8.8867675770335595</v>
      </c>
      <c r="J54" s="46">
        <f t="shared" si="26"/>
        <v>3.8883280989528681</v>
      </c>
      <c r="K54" s="46">
        <f t="shared" si="26"/>
        <v>11.392930302854335</v>
      </c>
      <c r="L54" s="46">
        <f t="shared" si="26"/>
        <v>18.582776366857193</v>
      </c>
      <c r="M54" s="46">
        <f t="shared" si="26"/>
        <v>-8.8867675770335595</v>
      </c>
      <c r="N54" s="46">
        <f t="shared" si="26"/>
        <v>4.7091335505244203</v>
      </c>
      <c r="O54" s="46">
        <f t="shared" si="26"/>
        <v>13.114791024400333</v>
      </c>
      <c r="P54" s="46">
        <f t="shared" si="26"/>
        <v>19.53935331351736</v>
      </c>
      <c r="Q54" s="46">
        <f t="shared" si="26"/>
        <v>-8.8867675770335595</v>
      </c>
      <c r="R54" s="46">
        <f t="shared" si="26"/>
        <v>5.6965929023839292</v>
      </c>
      <c r="S54" s="46">
        <f t="shared" si="26"/>
        <v>14.558932274729234</v>
      </c>
      <c r="T54" s="46">
        <f t="shared" si="26"/>
        <v>20.588533040660153</v>
      </c>
      <c r="U54" s="46">
        <f t="shared" si="26"/>
        <v>-8.8867675770335595</v>
      </c>
      <c r="V54" s="46">
        <f t="shared" si="26"/>
        <v>5.2213815607949297</v>
      </c>
      <c r="W54" s="46">
        <f t="shared" si="26"/>
        <v>15.342723275176969</v>
      </c>
      <c r="X54" s="46">
        <f t="shared" si="26"/>
        <v>21.08225160781106</v>
      </c>
      <c r="Y54" s="46">
        <f t="shared" si="26"/>
        <v>0.38288628057758706</v>
      </c>
    </row>
    <row r="55" spans="1:25" s="29" customFormat="1" x14ac:dyDescent="0.25">
      <c r="A55" s="47" t="s">
        <v>84</v>
      </c>
      <c r="B55" s="48">
        <f t="shared" ref="B55:Y55" si="27">(B15-$B$19)/$B$20</f>
        <v>-0.70946216117119387</v>
      </c>
      <c r="C55" s="49">
        <f t="shared" si="27"/>
        <v>7.4184536239299259</v>
      </c>
      <c r="D55" s="49">
        <f t="shared" si="27"/>
        <v>16.749827856824361</v>
      </c>
      <c r="E55" s="49">
        <f t="shared" si="27"/>
        <v>-8.8867675770335595</v>
      </c>
      <c r="F55" s="49">
        <f t="shared" si="27"/>
        <v>0.71614964603810261</v>
      </c>
      <c r="G55" s="49">
        <f t="shared" si="27"/>
        <v>9.5167686431001179</v>
      </c>
      <c r="H55" s="49">
        <f t="shared" si="27"/>
        <v>17.62617720263933</v>
      </c>
      <c r="I55" s="49">
        <f t="shared" si="27"/>
        <v>-8.8867675770335595</v>
      </c>
      <c r="J55" s="49">
        <f t="shared" si="27"/>
        <v>1.4505732332822889</v>
      </c>
      <c r="K55" s="49">
        <f t="shared" si="27"/>
        <v>11.084350643995597</v>
      </c>
      <c r="L55" s="49">
        <f t="shared" si="27"/>
        <v>18.490195803932266</v>
      </c>
      <c r="M55" s="49">
        <f t="shared" si="27"/>
        <v>-8.8867675770335595</v>
      </c>
      <c r="N55" s="49">
        <f t="shared" si="27"/>
        <v>3.1847646993503251</v>
      </c>
      <c r="O55" s="49">
        <f t="shared" si="27"/>
        <v>13.071577874678951</v>
      </c>
      <c r="P55" s="49">
        <f t="shared" si="27"/>
        <v>19.527022568995321</v>
      </c>
      <c r="Q55" s="49">
        <f t="shared" si="27"/>
        <v>-8.8867675770335595</v>
      </c>
      <c r="R55" s="49">
        <f t="shared" si="27"/>
        <v>5.4682408443703814</v>
      </c>
      <c r="S55" s="49">
        <f t="shared" si="27"/>
        <v>14.305896510113913</v>
      </c>
      <c r="T55" s="49">
        <f t="shared" si="27"/>
        <v>20.391041170288254</v>
      </c>
      <c r="U55" s="49">
        <f t="shared" si="27"/>
        <v>-8.8867675770335595</v>
      </c>
      <c r="V55" s="49">
        <f t="shared" si="27"/>
        <v>5.5978358584191286</v>
      </c>
      <c r="W55" s="49">
        <f t="shared" si="27"/>
        <v>15.139054923765201</v>
      </c>
      <c r="X55" s="49">
        <f t="shared" si="27"/>
        <v>21.07607512677119</v>
      </c>
      <c r="Y55" s="49">
        <f t="shared" si="27"/>
        <v>-1.2093572093619671</v>
      </c>
    </row>
    <row r="56" spans="1:25" s="29" customFormat="1" x14ac:dyDescent="0.25">
      <c r="A56" s="50" t="s">
        <v>39</v>
      </c>
      <c r="B56" s="43">
        <f>AVERAGE(B44:B55)</f>
        <v>0.43946329125393363</v>
      </c>
      <c r="C56" s="44">
        <f t="shared" ref="C56" si="28">AVERAGE(C44:C55)</f>
        <v>7.9358320385653833</v>
      </c>
      <c r="D56" s="44">
        <f>AVERAGE(D44:D55)</f>
        <v>16.903082718357663</v>
      </c>
      <c r="E56" s="44">
        <f t="shared" ref="E56:Y56" si="29">AVERAGE(E44:E55)</f>
        <v>-8.8867675770335612</v>
      </c>
      <c r="F56" s="44">
        <f t="shared" si="29"/>
        <v>1.5601150500460192</v>
      </c>
      <c r="G56" s="44">
        <f t="shared" si="29"/>
        <v>9.8263795669286456</v>
      </c>
      <c r="H56" s="44">
        <f t="shared" si="29"/>
        <v>17.923959128457149</v>
      </c>
      <c r="I56" s="44">
        <f t="shared" si="29"/>
        <v>-8.8867675770335612</v>
      </c>
      <c r="J56" s="44">
        <f t="shared" si="29"/>
        <v>3.0978551680276474</v>
      </c>
      <c r="K56" s="44">
        <f t="shared" si="29"/>
        <v>11.600703348050693</v>
      </c>
      <c r="L56" s="44">
        <f t="shared" si="29"/>
        <v>18.742718713257407</v>
      </c>
      <c r="M56" s="44">
        <f t="shared" si="29"/>
        <v>-8.8867675770335612</v>
      </c>
      <c r="N56" s="44">
        <f t="shared" si="29"/>
        <v>4.0678181932004769</v>
      </c>
      <c r="O56" s="44">
        <f t="shared" si="29"/>
        <v>13.012442141941127</v>
      </c>
      <c r="P56" s="44">
        <f t="shared" si="29"/>
        <v>19.638108506019019</v>
      </c>
      <c r="Q56" s="44">
        <f t="shared" si="29"/>
        <v>-8.8867675770335612</v>
      </c>
      <c r="R56" s="44">
        <f t="shared" si="29"/>
        <v>5.4630993312265836</v>
      </c>
      <c r="S56" s="44">
        <f t="shared" si="29"/>
        <v>14.386124110959109</v>
      </c>
      <c r="T56" s="44">
        <f t="shared" si="29"/>
        <v>20.638409606227601</v>
      </c>
      <c r="U56" s="44">
        <f t="shared" si="29"/>
        <v>-8.8867675770335612</v>
      </c>
      <c r="V56" s="44">
        <f t="shared" si="29"/>
        <v>5.5320144922775354</v>
      </c>
      <c r="W56" s="44">
        <f t="shared" si="29"/>
        <v>15.503172922477937</v>
      </c>
      <c r="X56" s="44">
        <f t="shared" si="29"/>
        <v>21.534826961032721</v>
      </c>
      <c r="Y56" s="44">
        <f t="shared" si="29"/>
        <v>-0.43946329125393263</v>
      </c>
    </row>
    <row r="57" spans="1:25" s="29" customFormat="1" x14ac:dyDescent="0.25">
      <c r="A57" s="51" t="s">
        <v>44</v>
      </c>
      <c r="B57" s="48">
        <f>_xlfn.STDEV.S(B44:B55)</f>
        <v>0.88814399381451825</v>
      </c>
      <c r="C57" s="49">
        <f t="shared" ref="C57:Y57" si="30">_xlfn.STDEV.S(C44:C55)</f>
        <v>0.30295592768048291</v>
      </c>
      <c r="D57" s="49">
        <f t="shared" si="30"/>
        <v>0.2122212021932659</v>
      </c>
      <c r="E57" s="49">
        <f t="shared" si="30"/>
        <v>1.8553442084620055E-15</v>
      </c>
      <c r="F57" s="49">
        <f t="shared" si="30"/>
        <v>0.72066309610423229</v>
      </c>
      <c r="G57" s="49">
        <f t="shared" si="30"/>
        <v>0.41232875820294573</v>
      </c>
      <c r="H57" s="49">
        <f t="shared" si="30"/>
        <v>0.23269910622931544</v>
      </c>
      <c r="I57" s="49">
        <f t="shared" si="30"/>
        <v>1.8553442084620055E-15</v>
      </c>
      <c r="J57" s="49">
        <f t="shared" si="30"/>
        <v>0.80202215934047794</v>
      </c>
      <c r="K57" s="49">
        <f t="shared" si="30"/>
        <v>0.29199827954013413</v>
      </c>
      <c r="L57" s="49">
        <f t="shared" si="30"/>
        <v>0.28711141652459915</v>
      </c>
      <c r="M57" s="49">
        <f t="shared" si="30"/>
        <v>1.8553442084620055E-15</v>
      </c>
      <c r="N57" s="49">
        <f t="shared" si="30"/>
        <v>0.68613988255682101</v>
      </c>
      <c r="O57" s="49">
        <f t="shared" si="30"/>
        <v>0.27714614607112703</v>
      </c>
      <c r="P57" s="49">
        <f t="shared" si="30"/>
        <v>0.21597835813388111</v>
      </c>
      <c r="Q57" s="49">
        <f t="shared" si="30"/>
        <v>1.8553442084620055E-15</v>
      </c>
      <c r="R57" s="49">
        <f t="shared" si="30"/>
        <v>0.41817572749496629</v>
      </c>
      <c r="S57" s="49">
        <f t="shared" si="30"/>
        <v>0.24440842997100343</v>
      </c>
      <c r="T57" s="49">
        <f t="shared" si="30"/>
        <v>0.2414786440749479</v>
      </c>
      <c r="U57" s="49">
        <f t="shared" si="30"/>
        <v>1.8553442084620055E-15</v>
      </c>
      <c r="V57" s="49">
        <f t="shared" si="30"/>
        <v>0.54342490672854027</v>
      </c>
      <c r="W57" s="49">
        <f t="shared" si="30"/>
        <v>0.31785075751126607</v>
      </c>
      <c r="X57" s="49">
        <f t="shared" si="30"/>
        <v>0.33588337725161044</v>
      </c>
      <c r="Y57" s="49">
        <f t="shared" si="30"/>
        <v>0.9384770585721901</v>
      </c>
    </row>
    <row r="59" spans="1:25" ht="18.75" x14ac:dyDescent="0.3">
      <c r="A59" s="17" t="s">
        <v>41</v>
      </c>
    </row>
    <row r="61" spans="1:25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46</v>
      </c>
      <c r="G61" s="31" t="s">
        <v>47</v>
      </c>
      <c r="H61" s="55" t="s">
        <v>150</v>
      </c>
      <c r="I61" s="53" t="s">
        <v>86</v>
      </c>
      <c r="J61" s="53" t="s">
        <v>55</v>
      </c>
    </row>
    <row r="62" spans="1:25" x14ac:dyDescent="0.25">
      <c r="A62" t="s">
        <v>85</v>
      </c>
      <c r="B62" s="32">
        <f>'Cell dilutions'!B32</f>
        <v>0</v>
      </c>
      <c r="C62" s="28">
        <f>B19</f>
        <v>39.998849999999997</v>
      </c>
      <c r="D62" s="31">
        <f>AVERAGE(B26:B37,Y26:Y37)</f>
        <v>2.3684757858670005E-15</v>
      </c>
      <c r="E62" s="31">
        <f>_xlfn.STDEV.S(B26:B37,Y26:Y37)</f>
        <v>4.5009447645925453</v>
      </c>
      <c r="F62" s="31">
        <v>2.3684757858670005E-15</v>
      </c>
      <c r="G62" s="31">
        <v>4.5009447645925453</v>
      </c>
      <c r="H62" s="28">
        <f>1/E62^2</f>
        <v>4.9361987003586315E-2</v>
      </c>
      <c r="I62" s="92">
        <f>H62/(SUM($H$62:$H$79)/COUNT($H$62:$H$79))</f>
        <v>9.4058259473583428E-2</v>
      </c>
      <c r="J62" s="31">
        <f>B62/D62</f>
        <v>0</v>
      </c>
      <c r="K62" s="31">
        <f>LN(C62)</f>
        <v>3.688850703700647</v>
      </c>
    </row>
    <row r="63" spans="1:25" x14ac:dyDescent="0.25">
      <c r="A63" t="s">
        <v>19</v>
      </c>
      <c r="B63" s="32">
        <f>'Cell dilutions'!C32</f>
        <v>0.21726616033128443</v>
      </c>
      <c r="C63" s="28">
        <f>F16</f>
        <v>47.020841666666676</v>
      </c>
      <c r="D63" s="31">
        <f>F38</f>
        <v>7.0219916666666693</v>
      </c>
      <c r="E63" s="31">
        <f>F39</f>
        <v>3.2436647894454</v>
      </c>
      <c r="F63" s="31"/>
      <c r="G63" s="31"/>
      <c r="H63" s="28">
        <f>1/E63^2</f>
        <v>9.5044735627904012E-2</v>
      </c>
      <c r="I63" s="92">
        <f>H63/(SUM($H$62:$H$79)/COUNT($H$62:$H$79))</f>
        <v>0.18110580525532802</v>
      </c>
      <c r="J63" s="31">
        <f>B63/D63</f>
        <v>3.0940817170525128E-2</v>
      </c>
      <c r="K63" s="31">
        <f>LN(C63)</f>
        <v>3.8505909431360359</v>
      </c>
    </row>
    <row r="64" spans="1:25" x14ac:dyDescent="0.25">
      <c r="A64" t="s">
        <v>23</v>
      </c>
      <c r="B64" s="32">
        <f>'Cell dilutions'!D32</f>
        <v>0.44901673135132125</v>
      </c>
      <c r="C64" s="28">
        <f>J16</f>
        <v>53.942124999999997</v>
      </c>
      <c r="D64" s="31">
        <f>J38</f>
        <v>13.943275000000002</v>
      </c>
      <c r="E64" s="31">
        <f>J39</f>
        <v>3.609857439170741</v>
      </c>
      <c r="F64" s="31"/>
      <c r="G64" s="31"/>
      <c r="H64" s="28">
        <f>1/E64^2</f>
        <v>7.6739664808249994E-2</v>
      </c>
      <c r="I64" s="92">
        <f>H64/(SUM($H$62:$H$79)/COUNT($H$62:$H$79))</f>
        <v>0.14622586614930605</v>
      </c>
      <c r="J64" s="31">
        <f>B64/D64</f>
        <v>3.2203103743655717E-2</v>
      </c>
      <c r="K64" s="31">
        <f>LN(C64)</f>
        <v>3.9879117125603649</v>
      </c>
    </row>
    <row r="65" spans="1:11" x14ac:dyDescent="0.25">
      <c r="A65" t="s">
        <v>27</v>
      </c>
      <c r="B65" s="32">
        <f>'Cell dilutions'!E32</f>
        <v>0.8980334627026425</v>
      </c>
      <c r="C65" s="28">
        <f>N16</f>
        <v>58.307875000000003</v>
      </c>
      <c r="D65" s="31">
        <f>N38</f>
        <v>18.309025000000002</v>
      </c>
      <c r="E65" s="31">
        <f>N39</f>
        <v>3.0882777121722742</v>
      </c>
      <c r="F65" s="31"/>
      <c r="G65" s="31"/>
      <c r="H65" s="28">
        <f>1/E65^2</f>
        <v>0.10484972739035475</v>
      </c>
      <c r="I65" s="92">
        <f>H65/(SUM($H$62:$H$79)/COUNT($H$62:$H$79))</f>
        <v>0.19978901708109864</v>
      </c>
      <c r="J65" s="31">
        <f>B65/D65</f>
        <v>4.904867750754846E-2</v>
      </c>
      <c r="K65" s="31">
        <f>LN(C65)</f>
        <v>4.0657371614213087</v>
      </c>
    </row>
    <row r="66" spans="1:11" x14ac:dyDescent="0.25">
      <c r="A66" t="s">
        <v>31</v>
      </c>
      <c r="B66" s="32">
        <f>'Cell dilutions'!F32</f>
        <v>1.8105513360940371</v>
      </c>
      <c r="C66" s="28">
        <f>R16</f>
        <v>64.587958333333333</v>
      </c>
      <c r="D66" s="31">
        <f>R38</f>
        <v>24.589108333333339</v>
      </c>
      <c r="E66" s="31">
        <f>R39</f>
        <v>1.882185851348148</v>
      </c>
      <c r="F66" s="31"/>
      <c r="G66" s="31"/>
      <c r="H66" s="28">
        <f>1/E66^2</f>
        <v>0.28227667368430925</v>
      </c>
      <c r="I66" s="92">
        <f>H66/(SUM($H$62:$H$79)/COUNT($H$62:$H$79))</f>
        <v>0.53787244453530247</v>
      </c>
      <c r="J66" s="31">
        <f>B66/D66</f>
        <v>7.3632248536626616E-2</v>
      </c>
      <c r="K66" s="31">
        <f>LN(C66)</f>
        <v>4.1680279899044912</v>
      </c>
    </row>
    <row r="67" spans="1:11" x14ac:dyDescent="0.25">
      <c r="A67" t="s">
        <v>35</v>
      </c>
      <c r="B67" s="32">
        <f>'Cell dilutions'!G32</f>
        <v>3.6211026721880741</v>
      </c>
      <c r="C67" s="28"/>
      <c r="D67" s="31"/>
      <c r="E67" s="31"/>
      <c r="F67" s="31"/>
      <c r="G67" s="31"/>
      <c r="H67" s="28"/>
      <c r="I67" s="92"/>
      <c r="J67" s="31"/>
      <c r="K67" s="31"/>
    </row>
    <row r="68" spans="1:11" x14ac:dyDescent="0.25">
      <c r="A68" t="s">
        <v>16</v>
      </c>
      <c r="B68" s="32">
        <f>'Cell dilutions'!B33</f>
        <v>7.3001429871311574</v>
      </c>
      <c r="C68" s="28">
        <f>C16</f>
        <v>75.717591666666678</v>
      </c>
      <c r="D68" s="31">
        <f>C38</f>
        <v>35.718741666666673</v>
      </c>
      <c r="E68" s="31">
        <f>C39</f>
        <v>1.3635878965957482</v>
      </c>
      <c r="F68" s="31">
        <v>35.718741666666673</v>
      </c>
      <c r="G68" s="31">
        <v>1.3635878965957482</v>
      </c>
      <c r="H68" s="28">
        <f>1/E68^2</f>
        <v>0.53781600774546501</v>
      </c>
      <c r="I68" s="92">
        <f>H68/(SUM($H$62:$H$79)/COUNT($H$62:$H$79))</f>
        <v>1.024797433739741</v>
      </c>
      <c r="J68" s="31">
        <f>B68/D68</f>
        <v>0.20437850401498811</v>
      </c>
      <c r="K68" s="31">
        <f>LN(C68)</f>
        <v>4.3270105200596429</v>
      </c>
    </row>
    <row r="69" spans="1:11" x14ac:dyDescent="0.25">
      <c r="A69" t="s">
        <v>20</v>
      </c>
      <c r="B69" s="32">
        <f>'Cell dilutions'!C33</f>
        <v>10.84882360587547</v>
      </c>
      <c r="C69" s="28">
        <f>G16</f>
        <v>84.226841666666658</v>
      </c>
      <c r="D69" s="31">
        <f>G38</f>
        <v>44.227991666666675</v>
      </c>
      <c r="E69" s="31">
        <f>G39</f>
        <v>1.8558689655244953</v>
      </c>
      <c r="F69" s="31">
        <v>44.227991666666675</v>
      </c>
      <c r="G69" s="31">
        <v>1.8558689655244953</v>
      </c>
      <c r="H69" s="28">
        <f>1/E69^2</f>
        <v>0.29033900301739213</v>
      </c>
      <c r="I69" s="92">
        <f>H69/(SUM($H$62:$H$79)/COUNT($H$62:$H$79))</f>
        <v>0.55323504864436102</v>
      </c>
      <c r="J69" s="31">
        <f>B69/D69</f>
        <v>0.24529315478848449</v>
      </c>
      <c r="K69" s="31">
        <f>LN(C69)</f>
        <v>4.4335136550870002</v>
      </c>
    </row>
    <row r="70" spans="1:11" x14ac:dyDescent="0.25">
      <c r="A70" t="s">
        <v>24</v>
      </c>
      <c r="B70" s="32">
        <f>'Cell dilutions'!D33</f>
        <v>14.49889509944105</v>
      </c>
      <c r="C70" s="28">
        <f>K16</f>
        <v>92.212974999999986</v>
      </c>
      <c r="D70" s="31">
        <f>K38</f>
        <v>52.214124999999996</v>
      </c>
      <c r="E70" s="31">
        <f>K39</f>
        <v>1.3142681275661974</v>
      </c>
      <c r="F70" s="31">
        <v>52.214124999999996</v>
      </c>
      <c r="G70" s="31">
        <v>1.3142681275661974</v>
      </c>
      <c r="H70" s="28">
        <f>1/E70^2</f>
        <v>0.57893798894004911</v>
      </c>
      <c r="I70" s="92">
        <f>H70/(SUM($H$62:$H$79)/COUNT($H$62:$H$79))</f>
        <v>1.1031545302031998</v>
      </c>
      <c r="J70" s="31">
        <f>B70/D70</f>
        <v>0.27768147219628886</v>
      </c>
      <c r="K70" s="31">
        <f>LN(C70)</f>
        <v>4.5241008473426056</v>
      </c>
    </row>
    <row r="71" spans="1:11" x14ac:dyDescent="0.25">
      <c r="A71" t="s">
        <v>28</v>
      </c>
      <c r="B71" s="32">
        <f>'Cell dilutions'!E33</f>
        <v>18.14896659300663</v>
      </c>
      <c r="C71" s="28">
        <f>O16</f>
        <v>98.567133333333345</v>
      </c>
      <c r="D71" s="31">
        <f>O38</f>
        <v>58.568283333333341</v>
      </c>
      <c r="E71" s="31">
        <f>O39</f>
        <v>1.2474194951858406</v>
      </c>
      <c r="F71" s="31">
        <v>58.568283333333341</v>
      </c>
      <c r="G71" s="31">
        <v>1.2474194951858406</v>
      </c>
      <c r="H71" s="28">
        <f>1/E71^2</f>
        <v>0.64265064209630696</v>
      </c>
      <c r="I71" s="92">
        <f>H71/(SUM($H$62:$H$79)/COUNT($H$62:$H$79))</f>
        <v>1.2245576913418779</v>
      </c>
      <c r="J71" s="31">
        <f>B71/D71</f>
        <v>0.30987704539185962</v>
      </c>
      <c r="K71" s="31">
        <f>LN(C71)</f>
        <v>4.5907378727073525</v>
      </c>
    </row>
    <row r="72" spans="1:11" x14ac:dyDescent="0.25">
      <c r="A72" t="s">
        <v>32</v>
      </c>
      <c r="B72" s="32">
        <f>'Cell dilutions'!F33</f>
        <v>21.69764721175094</v>
      </c>
      <c r="C72" s="28">
        <f>S16</f>
        <v>104.74999999999999</v>
      </c>
      <c r="D72" s="31">
        <f>S38</f>
        <v>64.75115000000001</v>
      </c>
      <c r="E72" s="31">
        <f>S39</f>
        <v>1.1000688433002723</v>
      </c>
      <c r="F72" s="31">
        <v>64.75115000000001</v>
      </c>
      <c r="G72" s="31">
        <v>1.1000688433002723</v>
      </c>
      <c r="H72" s="28">
        <f>1/E72^2</f>
        <v>0.82634284472127206</v>
      </c>
      <c r="I72" s="92">
        <f>H72/(SUM($H$62:$H$79)/COUNT($H$62:$H$79))</f>
        <v>1.5745794369518702</v>
      </c>
      <c r="J72" s="31">
        <f>B72/D72</f>
        <v>0.33509284718110699</v>
      </c>
      <c r="K72" s="31">
        <f>LN(C72)</f>
        <v>4.6515765588022466</v>
      </c>
    </row>
    <row r="73" spans="1:11" x14ac:dyDescent="0.25">
      <c r="A73" t="s">
        <v>36</v>
      </c>
      <c r="B73" s="32">
        <f>'Cell dilutions'!G33</f>
        <v>25.34771870531652</v>
      </c>
      <c r="C73" s="28">
        <f>W16</f>
        <v>109.77777499999998</v>
      </c>
      <c r="D73" s="31">
        <f>W38</f>
        <v>69.778925000000001</v>
      </c>
      <c r="E73" s="31">
        <f>W39</f>
        <v>1.4306287029421081</v>
      </c>
      <c r="F73" s="31">
        <v>69.778925000000001</v>
      </c>
      <c r="G73" s="31">
        <v>1.4306287029421081</v>
      </c>
      <c r="H73" s="28">
        <f>1/E73^2</f>
        <v>0.48859175252033721</v>
      </c>
      <c r="I73" s="92">
        <f>H73/(SUM($H$62:$H$79)/COUNT($H$62:$H$79))</f>
        <v>0.93100161936090364</v>
      </c>
      <c r="J73" s="31">
        <f>B73/D73</f>
        <v>0.36325751228349418</v>
      </c>
      <c r="K73" s="31">
        <f>LN(C73)</f>
        <v>4.6984580951080046</v>
      </c>
    </row>
    <row r="74" spans="1:11" x14ac:dyDescent="0.25">
      <c r="A74" t="s">
        <v>17</v>
      </c>
      <c r="B74" s="32">
        <f>'Cell dilutions'!B34</f>
        <v>28.815286624203821</v>
      </c>
      <c r="C74" s="28">
        <f>D16</f>
        <v>116.07869166666666</v>
      </c>
      <c r="D74" s="31">
        <f>D38</f>
        <v>76.079841666666667</v>
      </c>
      <c r="E74" s="31">
        <f>D39</f>
        <v>0.9551959089473181</v>
      </c>
      <c r="F74" s="31">
        <v>76.079841666666667</v>
      </c>
      <c r="G74" s="31">
        <v>0.9551959089473181</v>
      </c>
      <c r="H74" s="28">
        <f>1/E74^2</f>
        <v>1.0960114532990997</v>
      </c>
      <c r="I74" s="92">
        <f>H74/(SUM($H$62:$H$79)/COUNT($H$62:$H$79))</f>
        <v>2.0884274705743961</v>
      </c>
      <c r="J74" s="31">
        <f>B74/D74</f>
        <v>0.37875061242180319</v>
      </c>
      <c r="K74" s="31">
        <f>LN(C74)</f>
        <v>4.7542683375498598</v>
      </c>
    </row>
    <row r="75" spans="1:11" x14ac:dyDescent="0.25">
      <c r="A75" t="s">
        <v>21</v>
      </c>
      <c r="B75" s="32">
        <f>'Cell dilutions'!C34</f>
        <v>32.591082802547767</v>
      </c>
      <c r="C75" s="28">
        <f>H16</f>
        <v>120.67359999999998</v>
      </c>
      <c r="D75" s="31">
        <f>H38</f>
        <v>80.674750000000017</v>
      </c>
      <c r="E75" s="31">
        <f>H39</f>
        <v>1.0473658239082031</v>
      </c>
      <c r="F75" s="31">
        <v>80.674750000000017</v>
      </c>
      <c r="G75" s="31">
        <v>1.0473658239082031</v>
      </c>
      <c r="H75" s="28">
        <f>1/E75^2</f>
        <v>0.91159766253298624</v>
      </c>
      <c r="I75" s="92">
        <f>H75/(SUM($H$62:$H$79)/COUNT($H$62:$H$79))</f>
        <v>1.7370307534785872</v>
      </c>
      <c r="J75" s="31">
        <f>B75/D75</f>
        <v>0.40398120604709353</v>
      </c>
      <c r="K75" s="31">
        <f>LN(C75)</f>
        <v>4.7930893800705174</v>
      </c>
    </row>
    <row r="76" spans="1:11" x14ac:dyDescent="0.25">
      <c r="A76" t="s">
        <v>25</v>
      </c>
      <c r="B76" s="32">
        <f>'Cell dilutions'!D34</f>
        <v>36.168152866242039</v>
      </c>
      <c r="C76" s="28">
        <f>L16</f>
        <v>124.35879166666666</v>
      </c>
      <c r="D76" s="31">
        <f>L38</f>
        <v>84.359941666666671</v>
      </c>
      <c r="E76" s="31">
        <f>L39</f>
        <v>1.2922726270611458</v>
      </c>
      <c r="F76" s="31">
        <v>84.359941666666671</v>
      </c>
      <c r="G76" s="31">
        <v>1.2922726270611458</v>
      </c>
      <c r="H76" s="28">
        <f>1/E76^2</f>
        <v>0.59881367490446047</v>
      </c>
      <c r="I76" s="92">
        <f>H76/(SUM($H$62:$H$79)/COUNT($H$62:$H$79))</f>
        <v>1.1410272444340965</v>
      </c>
      <c r="J76" s="31">
        <f>B76/D76</f>
        <v>0.428736105688101</v>
      </c>
      <c r="K76" s="31">
        <f>LN(C76)</f>
        <v>4.8231708687286385</v>
      </c>
    </row>
    <row r="77" spans="1:11" x14ac:dyDescent="0.25">
      <c r="A77" t="s">
        <v>29</v>
      </c>
      <c r="B77" s="32">
        <f>'Cell dilutions'!E34</f>
        <v>40.540127388535034</v>
      </c>
      <c r="C77" s="28">
        <f>P16</f>
        <v>128.38889166666667</v>
      </c>
      <c r="D77" s="31">
        <f>P38</f>
        <v>88.390041666666676</v>
      </c>
      <c r="E77" s="31">
        <f>P39</f>
        <v>0.97210666030798476</v>
      </c>
      <c r="F77" s="31">
        <v>88.390041666666676</v>
      </c>
      <c r="G77" s="31">
        <v>0.97210666030798476</v>
      </c>
      <c r="H77" s="28">
        <f>1/E77^2</f>
        <v>1.0582107343734715</v>
      </c>
      <c r="I77" s="92">
        <f>H77/(SUM($H$62:$H$79)/COUNT($H$62:$H$79))</f>
        <v>2.0163989716256725</v>
      </c>
      <c r="J77" s="31">
        <f>B77/D77</f>
        <v>0.45865039346195235</v>
      </c>
      <c r="K77" s="31">
        <f>LN(C77)</f>
        <v>4.8550638740138714</v>
      </c>
    </row>
    <row r="78" spans="1:11" x14ac:dyDescent="0.25">
      <c r="A78" t="s">
        <v>33</v>
      </c>
      <c r="B78" s="32">
        <f>'Cell dilutions'!F34</f>
        <v>45.110828025477709</v>
      </c>
      <c r="C78" s="28">
        <f>T16</f>
        <v>132.89119166666669</v>
      </c>
      <c r="D78" s="31">
        <f>T38</f>
        <v>92.892341666666653</v>
      </c>
      <c r="E78" s="31">
        <f>T39</f>
        <v>1.0868820388100422</v>
      </c>
      <c r="F78" s="31">
        <v>92.892341666666653</v>
      </c>
      <c r="G78" s="31">
        <v>1.0868820388100422</v>
      </c>
      <c r="H78" s="28">
        <f>1/E78^2</f>
        <v>0.84651600985027531</v>
      </c>
      <c r="I78" s="92">
        <f>H78/(SUM($H$62:$H$79)/COUNT($H$62:$H$79))</f>
        <v>1.6130189916636644</v>
      </c>
      <c r="J78" s="31">
        <f>B78/D78</f>
        <v>0.48562483425547243</v>
      </c>
      <c r="K78" s="31">
        <f>LN(C78)</f>
        <v>4.8895306856195369</v>
      </c>
    </row>
    <row r="79" spans="1:11" x14ac:dyDescent="0.25">
      <c r="A79" t="s">
        <v>37</v>
      </c>
      <c r="B79" s="32">
        <f>'Cell dilutions'!G34</f>
        <v>49.681528662420384</v>
      </c>
      <c r="C79" s="28">
        <f>X16</f>
        <v>136.92591666666667</v>
      </c>
      <c r="D79" s="31">
        <f>X38</f>
        <v>96.927066666666676</v>
      </c>
      <c r="E79" s="31">
        <f>X39</f>
        <v>1.5117925283542999</v>
      </c>
      <c r="F79" s="31">
        <v>96.927066666666676</v>
      </c>
      <c r="G79" s="31">
        <v>1.5117925283542999</v>
      </c>
      <c r="H79" s="28">
        <f>1/E79^2</f>
        <v>0.43753783221414966</v>
      </c>
      <c r="I79" s="92">
        <f>H79/(SUM($H$62:$H$79)/COUNT($H$62:$H$79))</f>
        <v>0.83371941548701678</v>
      </c>
      <c r="J79" s="31">
        <f>B79/D79</f>
        <v>0.5125661012034517</v>
      </c>
      <c r="K79" s="31">
        <f>LN(C79)</f>
        <v>4.9194400253099042</v>
      </c>
    </row>
    <row r="80" spans="1:11" x14ac:dyDescent="0.25">
      <c r="A80" t="s">
        <v>18</v>
      </c>
      <c r="B80" s="32">
        <f>'Cell dilutions'!B35</f>
        <v>58.655999999999999</v>
      </c>
      <c r="C80" s="28" t="e">
        <f>E16</f>
        <v>#DIV/0!</v>
      </c>
      <c r="D80" s="31">
        <f>E38</f>
        <v>-39.998849999999997</v>
      </c>
      <c r="E80" s="31">
        <f>E39</f>
        <v>0</v>
      </c>
      <c r="F80" s="31"/>
      <c r="G80" s="31"/>
      <c r="H80" s="28" t="e">
        <f>1/E80^2</f>
        <v>#DIV/0!</v>
      </c>
      <c r="I80" s="92" t="e">
        <f>H80/(SUM($H$62:$H$79)/COUNT($H$62:$H$79))</f>
        <v>#DIV/0!</v>
      </c>
      <c r="J80" s="31">
        <f>B80/D80</f>
        <v>-1.4664421602121063</v>
      </c>
      <c r="K80" s="31" t="e">
        <f>LN(C80)</f>
        <v>#DIV/0!</v>
      </c>
    </row>
    <row r="81" spans="1:11" x14ac:dyDescent="0.25">
      <c r="A81" t="s">
        <v>22</v>
      </c>
      <c r="B81" s="32">
        <f>'Cell dilutions'!C35</f>
        <v>67.826086956521735</v>
      </c>
      <c r="C81" s="28" t="e">
        <f>I16</f>
        <v>#DIV/0!</v>
      </c>
      <c r="D81" s="31">
        <f>I38</f>
        <v>-39.998849999999997</v>
      </c>
      <c r="E81" s="31">
        <f>I39</f>
        <v>0</v>
      </c>
      <c r="F81" s="31"/>
      <c r="G81" s="31"/>
      <c r="H81" s="28" t="e">
        <f>1/E81^2</f>
        <v>#DIV/0!</v>
      </c>
      <c r="I81" s="92" t="e">
        <f>H81/(SUM($H$62:$H$79)/COUNT($H$62:$H$79))</f>
        <v>#DIV/0!</v>
      </c>
      <c r="J81" s="31">
        <f>B81/D81</f>
        <v>-1.6957009253146462</v>
      </c>
      <c r="K81" s="31" t="e">
        <f>LN(C81)</f>
        <v>#DIV/0!</v>
      </c>
    </row>
    <row r="82" spans="1:11" x14ac:dyDescent="0.25">
      <c r="A82" t="s">
        <v>26</v>
      </c>
      <c r="B82" s="32">
        <f>'Cell dilutions'!D35</f>
        <v>76.959999999999994</v>
      </c>
      <c r="C82" s="28" t="e">
        <f>M16</f>
        <v>#DIV/0!</v>
      </c>
      <c r="D82" s="31">
        <f>M38</f>
        <v>-39.998849999999997</v>
      </c>
      <c r="E82" s="31">
        <f>M39</f>
        <v>0</v>
      </c>
      <c r="F82" s="31"/>
      <c r="G82" s="31"/>
      <c r="H82" s="28" t="e">
        <f>1/E82^2</f>
        <v>#DIV/0!</v>
      </c>
      <c r="I82" s="92" t="e">
        <f>H82/(SUM($H$62:$H$79)/COUNT($H$62:$H$79))</f>
        <v>#DIV/0!</v>
      </c>
      <c r="J82" s="31">
        <f>B82/D82</f>
        <v>-1.924055316590352</v>
      </c>
      <c r="K82" s="31" t="e">
        <f>LN(C82)</f>
        <v>#DIV/0!</v>
      </c>
    </row>
    <row r="83" spans="1:11" x14ac:dyDescent="0.25">
      <c r="A83" t="s">
        <v>30</v>
      </c>
      <c r="B83" s="32">
        <f>'Cell dilutions'!E35</f>
        <v>85.695999999999998</v>
      </c>
      <c r="C83" s="28" t="e">
        <f>Q16</f>
        <v>#DIV/0!</v>
      </c>
      <c r="D83" s="31">
        <f>Q38</f>
        <v>-39.998849999999997</v>
      </c>
      <c r="E83" s="31">
        <f>Q39</f>
        <v>0</v>
      </c>
      <c r="F83" s="31"/>
      <c r="G83" s="31"/>
      <c r="H83" s="28" t="e">
        <f>1/E83^2</f>
        <v>#DIV/0!</v>
      </c>
      <c r="I83" s="92" t="e">
        <f>H83/(SUM($H$62:$H$79)/COUNT($H$62:$H$79))</f>
        <v>#DIV/0!</v>
      </c>
      <c r="J83" s="31">
        <f>B83/D83</f>
        <v>-2.1424615957708784</v>
      </c>
      <c r="K83" s="31" t="e">
        <f>LN(C83)</f>
        <v>#DIV/0!</v>
      </c>
    </row>
    <row r="84" spans="1:11" x14ac:dyDescent="0.25">
      <c r="A84" t="s">
        <v>34</v>
      </c>
      <c r="B84" s="32">
        <f>'Cell dilutions'!F35</f>
        <v>94.847999999999999</v>
      </c>
      <c r="C84" s="28" t="e">
        <f>U16</f>
        <v>#DIV/0!</v>
      </c>
      <c r="D84" s="31">
        <f>U38</f>
        <v>-39.998849999999997</v>
      </c>
      <c r="E84" s="31">
        <f>U39</f>
        <v>0</v>
      </c>
      <c r="F84" s="31"/>
      <c r="G84" s="31"/>
      <c r="H84" s="28" t="e">
        <f>1/E84^2</f>
        <v>#DIV/0!</v>
      </c>
      <c r="I84" s="92" t="e">
        <f>H84/(SUM($H$62:$H$79)/COUNT($H$62:$H$79))</f>
        <v>#DIV/0!</v>
      </c>
      <c r="J84" s="31">
        <f>B84/D84</f>
        <v>-2.3712681739600017</v>
      </c>
      <c r="K84" s="31" t="e">
        <f>LN(C84)</f>
        <v>#DIV/0!</v>
      </c>
    </row>
    <row r="85" spans="1:11" x14ac:dyDescent="0.25">
      <c r="E85" s="119"/>
      <c r="F85" s="119"/>
      <c r="H85" s="93">
        <f>SUM(H62:H79)</f>
        <v>8.9216383947296674</v>
      </c>
      <c r="I85" s="93">
        <f>SUM(I62:I79)</f>
        <v>17.000000000000007</v>
      </c>
    </row>
    <row r="87" spans="1:11" ht="18.75" x14ac:dyDescent="0.3">
      <c r="A87" s="18" t="s">
        <v>57</v>
      </c>
    </row>
    <row r="88" spans="1:11" x14ac:dyDescent="0.25">
      <c r="A88" t="s">
        <v>58</v>
      </c>
      <c r="B88">
        <f>SLOPE(J68:J79,B68:B79)</f>
        <v>7.0325880322425248E-3</v>
      </c>
    </row>
    <row r="89" spans="1:11" x14ac:dyDescent="0.25">
      <c r="A89" t="s">
        <v>59</v>
      </c>
      <c r="B89">
        <f>INTERCEPT(J68:J79,B68:B79)</f>
        <v>0.17315557660983574</v>
      </c>
    </row>
    <row r="90" spans="1:11" x14ac:dyDescent="0.25">
      <c r="A90" s="23" t="s">
        <v>52</v>
      </c>
      <c r="B90">
        <f>1/B88</f>
        <v>142.19516277866256</v>
      </c>
    </row>
    <row r="91" spans="1:11" x14ac:dyDescent="0.25">
      <c r="A91" s="23" t="s">
        <v>53</v>
      </c>
      <c r="B91">
        <f>B90*B89</f>
        <v>24.62188540206877</v>
      </c>
    </row>
    <row r="96" spans="1:11" ht="18.75" x14ac:dyDescent="0.3">
      <c r="A96" s="18" t="s">
        <v>56</v>
      </c>
      <c r="F96" s="26" t="s">
        <v>65</v>
      </c>
    </row>
    <row r="98" spans="1:11" ht="15.75" x14ac:dyDescent="0.25">
      <c r="A98" s="119" t="s">
        <v>151</v>
      </c>
      <c r="F98" s="25" t="s">
        <v>64</v>
      </c>
    </row>
    <row r="99" spans="1:11" x14ac:dyDescent="0.25">
      <c r="A99" s="119" t="s">
        <v>152</v>
      </c>
      <c r="G99" s="53" t="s">
        <v>60</v>
      </c>
      <c r="H99" s="53" t="s">
        <v>61</v>
      </c>
      <c r="I99" s="53" t="s">
        <v>62</v>
      </c>
      <c r="K99" s="29"/>
    </row>
    <row r="100" spans="1:11" x14ac:dyDescent="0.25">
      <c r="A100" s="119"/>
      <c r="F100" s="1" t="s">
        <v>43</v>
      </c>
      <c r="G100" s="54" t="s">
        <v>54</v>
      </c>
      <c r="H100" s="54" t="s">
        <v>54</v>
      </c>
      <c r="I100" s="54" t="s">
        <v>54</v>
      </c>
      <c r="J100" s="54" t="s">
        <v>149</v>
      </c>
      <c r="K100" s="54"/>
    </row>
    <row r="101" spans="1:11" x14ac:dyDescent="0.25">
      <c r="A101" s="119" t="s">
        <v>153</v>
      </c>
      <c r="F101" s="28">
        <v>0</v>
      </c>
      <c r="G101" s="92">
        <f t="shared" ref="G101:G129" si="31">($B$104*F101)/($B$103-F101)</f>
        <v>0</v>
      </c>
      <c r="H101" s="92">
        <f t="shared" ref="H101:H129" si="32">($C$104*F101)/($D$103-F101)</f>
        <v>0</v>
      </c>
      <c r="I101" s="92">
        <f t="shared" ref="I101:I129" si="33">($D$104*F101)/($C$103-F101)</f>
        <v>0</v>
      </c>
      <c r="J101" s="31">
        <f>(I101-H101)*0.5</f>
        <v>0</v>
      </c>
      <c r="K101" s="31"/>
    </row>
    <row r="102" spans="1:11" x14ac:dyDescent="0.25">
      <c r="A102" s="119" t="s">
        <v>192</v>
      </c>
      <c r="F102" s="28">
        <v>5</v>
      </c>
      <c r="G102" s="92">
        <f t="shared" si="31"/>
        <v>0.92822643924486992</v>
      </c>
      <c r="H102" s="92">
        <f t="shared" si="32"/>
        <v>0.75892650465875078</v>
      </c>
      <c r="I102" s="92">
        <f t="shared" si="33"/>
        <v>1.1199822475943819</v>
      </c>
      <c r="J102" s="31">
        <f t="shared" ref="J102:J129" si="34">(I102-H102)*0.5</f>
        <v>0.18052787146781557</v>
      </c>
      <c r="K102" s="31"/>
    </row>
    <row r="103" spans="1:11" x14ac:dyDescent="0.25">
      <c r="A103" s="119" t="s">
        <v>197</v>
      </c>
      <c r="B103" s="22">
        <v>145.31489999999999</v>
      </c>
      <c r="C103" s="22">
        <v>136.58779999999999</v>
      </c>
      <c r="D103" s="22">
        <v>154.0421</v>
      </c>
      <c r="F103" s="28">
        <v>10</v>
      </c>
      <c r="G103" s="92">
        <f t="shared" si="31"/>
        <v>1.9250503824782046</v>
      </c>
      <c r="H103" s="92">
        <f t="shared" si="32"/>
        <v>1.5705408349364525</v>
      </c>
      <c r="I103" s="92">
        <f t="shared" si="33"/>
        <v>2.3284392334806361</v>
      </c>
      <c r="J103" s="31">
        <f t="shared" si="34"/>
        <v>0.37894919927209181</v>
      </c>
    </row>
    <row r="104" spans="1:11" x14ac:dyDescent="0.25">
      <c r="A104" s="119" t="s">
        <v>198</v>
      </c>
      <c r="B104" s="22">
        <v>26.0488</v>
      </c>
      <c r="C104" s="22">
        <v>22.622399999999999</v>
      </c>
      <c r="D104" s="22">
        <v>29.475200000000001</v>
      </c>
      <c r="F104" s="28">
        <v>15</v>
      </c>
      <c r="G104" s="92">
        <f t="shared" si="31"/>
        <v>2.9983677998448375</v>
      </c>
      <c r="H104" s="92">
        <f t="shared" si="32"/>
        <v>2.4405270058493076</v>
      </c>
      <c r="I104" s="92">
        <f t="shared" si="33"/>
        <v>3.6362858773659865</v>
      </c>
      <c r="J104" s="31">
        <f t="shared" si="34"/>
        <v>0.59787943575833946</v>
      </c>
    </row>
    <row r="105" spans="1:11" x14ac:dyDescent="0.25">
      <c r="A105" s="108"/>
      <c r="F105" s="28">
        <v>20</v>
      </c>
      <c r="G105" s="92">
        <f t="shared" si="31"/>
        <v>4.1573348420658682</v>
      </c>
      <c r="H105" s="92">
        <f t="shared" si="32"/>
        <v>3.3754171264102841</v>
      </c>
      <c r="I105" s="92">
        <f t="shared" si="33"/>
        <v>5.0563094937892306</v>
      </c>
      <c r="J105" s="31">
        <f t="shared" si="34"/>
        <v>0.84044618368947321</v>
      </c>
    </row>
    <row r="106" spans="1:11" x14ac:dyDescent="0.25">
      <c r="A106" s="108"/>
      <c r="F106" s="28">
        <v>25</v>
      </c>
      <c r="G106" s="92">
        <f t="shared" si="31"/>
        <v>5.4126296909194132</v>
      </c>
      <c r="H106" s="92">
        <f t="shared" si="32"/>
        <v>4.3827557053085773</v>
      </c>
      <c r="I106" s="92">
        <f t="shared" si="33"/>
        <v>6.6035892812655153</v>
      </c>
      <c r="J106" s="31">
        <f t="shared" si="34"/>
        <v>1.110416787978469</v>
      </c>
    </row>
    <row r="107" spans="1:11" x14ac:dyDescent="0.25">
      <c r="A107" s="108" t="s">
        <v>193</v>
      </c>
      <c r="F107" s="28">
        <v>30</v>
      </c>
      <c r="G107" s="92">
        <f t="shared" si="31"/>
        <v>6.7767825320058375</v>
      </c>
      <c r="H107" s="92">
        <f t="shared" si="32"/>
        <v>5.4713036944714739</v>
      </c>
      <c r="I107" s="92">
        <f t="shared" si="33"/>
        <v>8.2960338800500644</v>
      </c>
      <c r="J107" s="31">
        <f t="shared" si="34"/>
        <v>1.4123650927892952</v>
      </c>
    </row>
    <row r="108" spans="1:11" x14ac:dyDescent="0.25">
      <c r="A108" s="108" t="s">
        <v>194</v>
      </c>
      <c r="F108" s="28">
        <v>35</v>
      </c>
      <c r="G108" s="92">
        <f t="shared" si="31"/>
        <v>8.26459526319654</v>
      </c>
      <c r="H108" s="92">
        <f t="shared" si="32"/>
        <v>6.6512939539877065</v>
      </c>
      <c r="I108" s="92">
        <f t="shared" si="33"/>
        <v>10.155077676650151</v>
      </c>
      <c r="J108" s="31">
        <f t="shared" si="34"/>
        <v>1.7518918613312224</v>
      </c>
    </row>
    <row r="109" spans="1:11" x14ac:dyDescent="0.25">
      <c r="A109" s="108" t="s">
        <v>195</v>
      </c>
      <c r="F109" s="28">
        <v>40</v>
      </c>
      <c r="G109" s="92">
        <f t="shared" si="31"/>
        <v>9.8936807612218214</v>
      </c>
      <c r="H109" s="92">
        <f t="shared" si="32"/>
        <v>7.9347539198243453</v>
      </c>
      <c r="I109" s="92">
        <f t="shared" si="33"/>
        <v>12.206593379288069</v>
      </c>
      <c r="J109" s="31">
        <f t="shared" si="34"/>
        <v>2.1359197297318619</v>
      </c>
    </row>
    <row r="110" spans="1:11" x14ac:dyDescent="0.25">
      <c r="A110" s="108" t="s">
        <v>196</v>
      </c>
      <c r="F110" s="28">
        <v>45</v>
      </c>
      <c r="G110" s="92">
        <f t="shared" si="31"/>
        <v>11.685163420389195</v>
      </c>
      <c r="H110" s="92">
        <f t="shared" si="32"/>
        <v>9.3359170448844981</v>
      </c>
      <c r="I110" s="92">
        <f t="shared" si="33"/>
        <v>14.482103511603077</v>
      </c>
      <c r="J110" s="31">
        <f t="shared" si="34"/>
        <v>2.5730932333592893</v>
      </c>
    </row>
    <row r="111" spans="1:11" x14ac:dyDescent="0.25">
      <c r="F111" s="28">
        <v>50</v>
      </c>
      <c r="G111" s="92">
        <f t="shared" si="31"/>
        <v>13.664600183182275</v>
      </c>
      <c r="H111" s="92">
        <f t="shared" si="32"/>
        <v>10.871752876960382</v>
      </c>
      <c r="I111" s="92">
        <f t="shared" si="33"/>
        <v>17.020411651525968</v>
      </c>
      <c r="J111" s="31">
        <f t="shared" si="34"/>
        <v>3.074329387282793</v>
      </c>
    </row>
    <row r="112" spans="1:11" x14ac:dyDescent="0.25">
      <c r="A112">
        <v>0</v>
      </c>
      <c r="B112" s="105">
        <f>C103</f>
        <v>136.58779999999999</v>
      </c>
      <c r="C112" s="105">
        <f>B103</f>
        <v>145.31489999999999</v>
      </c>
      <c r="D112" s="105">
        <f>D103</f>
        <v>154.0421</v>
      </c>
      <c r="F112" s="28">
        <v>55</v>
      </c>
      <c r="G112" s="92">
        <f t="shared" si="31"/>
        <v>15.863207510610099</v>
      </c>
      <c r="H112" s="92">
        <f t="shared" si="32"/>
        <v>12.562657698090003</v>
      </c>
      <c r="I112" s="92">
        <f t="shared" si="33"/>
        <v>19.869833480005592</v>
      </c>
      <c r="J112" s="31">
        <f t="shared" si="34"/>
        <v>3.6535878909577946</v>
      </c>
    </row>
    <row r="113" spans="1:10" x14ac:dyDescent="0.25">
      <c r="A113">
        <v>150</v>
      </c>
      <c r="B113">
        <f>C103</f>
        <v>136.58779999999999</v>
      </c>
      <c r="C113">
        <f>B103</f>
        <v>145.31489999999999</v>
      </c>
      <c r="D113">
        <f>D103</f>
        <v>154.0421</v>
      </c>
      <c r="F113" s="28">
        <v>60</v>
      </c>
      <c r="G113" s="92">
        <f t="shared" si="31"/>
        <v>18.319519802519842</v>
      </c>
      <c r="H113" s="92">
        <f t="shared" si="32"/>
        <v>14.433365482055377</v>
      </c>
      <c r="I113" s="92">
        <f t="shared" si="33"/>
        <v>23.091301747797957</v>
      </c>
      <c r="J113" s="31">
        <f t="shared" si="34"/>
        <v>4.3289681328712897</v>
      </c>
    </row>
    <row r="114" spans="1:10" x14ac:dyDescent="0.25">
      <c r="F114" s="28">
        <v>65</v>
      </c>
      <c r="G114" s="92">
        <f t="shared" si="31"/>
        <v>21.081667287140991</v>
      </c>
      <c r="H114" s="92">
        <f t="shared" si="32"/>
        <v>16.51416577102292</v>
      </c>
      <c r="I114" s="92">
        <f t="shared" si="33"/>
        <v>26.762772427704167</v>
      </c>
      <c r="J114" s="31">
        <f t="shared" si="34"/>
        <v>5.1243033283406234</v>
      </c>
    </row>
    <row r="115" spans="1:10" x14ac:dyDescent="0.25">
      <c r="A115">
        <v>0</v>
      </c>
      <c r="B115">
        <v>10</v>
      </c>
      <c r="F115" s="28">
        <v>70</v>
      </c>
      <c r="G115" s="92">
        <f t="shared" si="31"/>
        <v>24.210561256803103</v>
      </c>
      <c r="H115" s="92">
        <f t="shared" si="32"/>
        <v>18.842556290240246</v>
      </c>
      <c r="I115" s="92">
        <f t="shared" si="33"/>
        <v>30.985615983708737</v>
      </c>
      <c r="J115" s="31">
        <f t="shared" si="34"/>
        <v>6.0715298467342453</v>
      </c>
    </row>
    <row r="116" spans="1:10" x14ac:dyDescent="0.25">
      <c r="A116">
        <v>60</v>
      </c>
      <c r="B116">
        <v>10</v>
      </c>
      <c r="F116" s="28">
        <v>75</v>
      </c>
      <c r="G116" s="92">
        <f t="shared" si="31"/>
        <v>27.784438291172997</v>
      </c>
      <c r="H116" s="92">
        <f t="shared" si="32"/>
        <v>21.465522803670446</v>
      </c>
      <c r="I116" s="92">
        <f t="shared" si="33"/>
        <v>35.894121887776478</v>
      </c>
      <c r="J116" s="31">
        <f t="shared" si="34"/>
        <v>7.2142995420530163</v>
      </c>
    </row>
    <row r="117" spans="1:10" x14ac:dyDescent="0.25">
      <c r="F117" s="28">
        <v>80</v>
      </c>
      <c r="G117" s="92">
        <f t="shared" si="31"/>
        <v>31.905491702505863</v>
      </c>
      <c r="H117" s="92">
        <f t="shared" si="32"/>
        <v>24.442742709890723</v>
      </c>
      <c r="I117" s="92">
        <f t="shared" si="33"/>
        <v>41.670041952505677</v>
      </c>
      <c r="J117" s="31">
        <f t="shared" si="34"/>
        <v>8.6136496213074771</v>
      </c>
    </row>
    <row r="118" spans="1:10" x14ac:dyDescent="0.25">
      <c r="A118">
        <v>60</v>
      </c>
      <c r="B118">
        <v>0</v>
      </c>
      <c r="F118" s="28">
        <v>85</v>
      </c>
      <c r="G118" s="92">
        <f t="shared" si="31"/>
        <v>36.709801392359111</v>
      </c>
      <c r="H118" s="92">
        <f t="shared" si="32"/>
        <v>27.851180656440054</v>
      </c>
      <c r="I118" s="92">
        <f t="shared" si="33"/>
        <v>48.565591089366109</v>
      </c>
      <c r="J118" s="31">
        <f t="shared" si="34"/>
        <v>10.357205216463027</v>
      </c>
    </row>
    <row r="119" spans="1:10" x14ac:dyDescent="0.25">
      <c r="A119">
        <v>60</v>
      </c>
      <c r="B119">
        <v>10</v>
      </c>
      <c r="F119" s="28">
        <v>90</v>
      </c>
      <c r="G119" s="92">
        <f t="shared" si="31"/>
        <v>42.382649159629686</v>
      </c>
      <c r="H119" s="92">
        <f t="shared" si="32"/>
        <v>31.791836932267987</v>
      </c>
      <c r="I119" s="92">
        <f t="shared" si="33"/>
        <v>56.94125929964499</v>
      </c>
      <c r="J119" s="31">
        <f t="shared" si="34"/>
        <v>12.574711183688501</v>
      </c>
    </row>
    <row r="120" spans="1:10" x14ac:dyDescent="0.25">
      <c r="F120" s="28">
        <v>95</v>
      </c>
      <c r="G120" s="92">
        <f t="shared" si="31"/>
        <v>49.182965682133926</v>
      </c>
      <c r="H120" s="92">
        <f t="shared" si="32"/>
        <v>36.399924799422777</v>
      </c>
      <c r="I120" s="92">
        <f t="shared" si="33"/>
        <v>67.330899927382575</v>
      </c>
      <c r="J120" s="31">
        <f t="shared" si="34"/>
        <v>15.465487563979899</v>
      </c>
    </row>
    <row r="121" spans="1:10" x14ac:dyDescent="0.25">
      <c r="F121" s="28">
        <v>100</v>
      </c>
      <c r="G121" s="92">
        <f t="shared" si="31"/>
        <v>57.483962228759204</v>
      </c>
      <c r="H121" s="92">
        <f t="shared" si="32"/>
        <v>41.860697493250626</v>
      </c>
      <c r="I121" s="92">
        <f t="shared" si="33"/>
        <v>80.56018672890967</v>
      </c>
      <c r="J121" s="31">
        <f t="shared" si="34"/>
        <v>19.349744617829522</v>
      </c>
    </row>
    <row r="122" spans="1:10" x14ac:dyDescent="0.25">
      <c r="F122" s="28">
        <v>105</v>
      </c>
      <c r="G122" s="92">
        <f t="shared" si="31"/>
        <v>67.843998124762805</v>
      </c>
      <c r="H122" s="92">
        <f t="shared" si="32"/>
        <v>48.43495690437399</v>
      </c>
      <c r="I122" s="92">
        <f t="shared" si="33"/>
        <v>97.977573620195187</v>
      </c>
      <c r="J122" s="31">
        <f t="shared" si="34"/>
        <v>24.771308357910598</v>
      </c>
    </row>
    <row r="123" spans="1:10" x14ac:dyDescent="0.25">
      <c r="F123" s="28">
        <v>110</v>
      </c>
      <c r="G123" s="92">
        <f t="shared" si="31"/>
        <v>81.137650113691393</v>
      </c>
      <c r="H123" s="92">
        <f t="shared" si="32"/>
        <v>56.50193791849162</v>
      </c>
      <c r="I123" s="92">
        <f t="shared" si="33"/>
        <v>121.94585486576555</v>
      </c>
      <c r="J123" s="31">
        <f t="shared" si="34"/>
        <v>32.721958473636967</v>
      </c>
    </row>
    <row r="124" spans="1:10" x14ac:dyDescent="0.25">
      <c r="F124" s="28">
        <v>115</v>
      </c>
      <c r="G124" s="92">
        <f t="shared" si="31"/>
        <v>98.816489581031135</v>
      </c>
      <c r="H124" s="92">
        <f t="shared" si="32"/>
        <v>66.635145138196961</v>
      </c>
      <c r="I124" s="92">
        <f t="shared" si="33"/>
        <v>157.01683358193063</v>
      </c>
      <c r="J124" s="31">
        <f t="shared" si="34"/>
        <v>45.190844221866833</v>
      </c>
    </row>
    <row r="125" spans="1:10" x14ac:dyDescent="0.25">
      <c r="F125" s="28">
        <v>120</v>
      </c>
      <c r="G125" s="92">
        <f t="shared" si="31"/>
        <v>123.47889977839139</v>
      </c>
      <c r="H125" s="92">
        <f t="shared" si="32"/>
        <v>79.745021605600115</v>
      </c>
      <c r="I125" s="92">
        <f t="shared" si="33"/>
        <v>213.23044647270905</v>
      </c>
      <c r="J125" s="31">
        <f t="shared" si="34"/>
        <v>66.742712433554459</v>
      </c>
    </row>
    <row r="126" spans="1:10" x14ac:dyDescent="0.25">
      <c r="C126" s="53"/>
      <c r="D126" s="53"/>
      <c r="F126" s="28">
        <v>125</v>
      </c>
      <c r="G126" s="92">
        <f t="shared" si="31"/>
        <v>160.28136983199528</v>
      </c>
      <c r="H126" s="92">
        <f t="shared" si="32"/>
        <v>97.368991911741887</v>
      </c>
      <c r="I126" s="92">
        <f t="shared" si="33"/>
        <v>317.95509069883877</v>
      </c>
      <c r="J126" s="31">
        <f t="shared" si="34"/>
        <v>110.29304939354844</v>
      </c>
    </row>
    <row r="127" spans="1:10" x14ac:dyDescent="0.25">
      <c r="C127" s="54"/>
      <c r="D127" s="54"/>
      <c r="E127" s="54"/>
      <c r="F127" s="28">
        <v>130</v>
      </c>
      <c r="G127" s="92">
        <f t="shared" si="31"/>
        <v>221.11433963003358</v>
      </c>
      <c r="H127" s="92">
        <f t="shared" si="32"/>
        <v>122.32342432649391</v>
      </c>
      <c r="I127" s="92">
        <f t="shared" si="33"/>
        <v>581.64728741006218</v>
      </c>
      <c r="J127" s="31">
        <f t="shared" si="34"/>
        <v>229.66193154178413</v>
      </c>
    </row>
    <row r="128" spans="1:10" x14ac:dyDescent="0.25">
      <c r="C128" s="92"/>
      <c r="D128" s="92"/>
      <c r="E128" s="31"/>
      <c r="F128" s="28">
        <v>135</v>
      </c>
      <c r="G128" s="92">
        <f t="shared" si="31"/>
        <v>340.9231306168748</v>
      </c>
      <c r="H128" s="92">
        <f t="shared" si="32"/>
        <v>160.38273089627714</v>
      </c>
      <c r="I128" s="92">
        <f t="shared" si="33"/>
        <v>2506.0788512407307</v>
      </c>
      <c r="J128" s="31">
        <f t="shared" si="34"/>
        <v>1172.8480601722267</v>
      </c>
    </row>
    <row r="129" spans="1:12" x14ac:dyDescent="0.25">
      <c r="C129" s="92"/>
      <c r="D129" s="92"/>
      <c r="E129" s="31"/>
      <c r="F129" s="28">
        <v>136</v>
      </c>
      <c r="G129" s="92">
        <f t="shared" si="31"/>
        <v>380.31935930605829</v>
      </c>
      <c r="H129" s="92">
        <f t="shared" si="32"/>
        <v>170.52595872985955</v>
      </c>
      <c r="I129" s="92">
        <f t="shared" si="33"/>
        <v>6819.7128274924926</v>
      </c>
      <c r="J129" s="31">
        <f t="shared" si="34"/>
        <v>3324.5934343813165</v>
      </c>
    </row>
    <row r="130" spans="1:12" x14ac:dyDescent="0.25">
      <c r="C130" s="92"/>
      <c r="D130" s="92"/>
      <c r="E130" s="31"/>
      <c r="F130" s="28"/>
      <c r="G130" s="92"/>
      <c r="H130" s="92"/>
      <c r="I130" s="92"/>
      <c r="J130" s="31"/>
    </row>
    <row r="131" spans="1:12" x14ac:dyDescent="0.25">
      <c r="C131" s="92"/>
      <c r="D131" s="92"/>
      <c r="E131" s="31"/>
      <c r="F131" s="28"/>
      <c r="G131" s="92"/>
      <c r="H131" s="92"/>
      <c r="I131" s="92"/>
      <c r="J131" s="31"/>
    </row>
    <row r="132" spans="1:12" x14ac:dyDescent="0.25">
      <c r="A132" s="28"/>
      <c r="B132" s="92"/>
      <c r="C132" s="125" t="s">
        <v>156</v>
      </c>
      <c r="D132" s="125"/>
      <c r="E132" s="125"/>
      <c r="F132" s="95"/>
      <c r="G132" s="95"/>
      <c r="H132" s="95"/>
      <c r="I132" s="99" t="s">
        <v>157</v>
      </c>
      <c r="J132" s="99"/>
      <c r="K132" s="99"/>
    </row>
    <row r="133" spans="1:12" x14ac:dyDescent="0.25">
      <c r="A133" s="28"/>
      <c r="B133" s="92"/>
      <c r="C133" s="92"/>
      <c r="D133" s="92"/>
      <c r="E133" s="31"/>
      <c r="F133" s="31"/>
      <c r="G133" s="31"/>
      <c r="H133" s="31"/>
    </row>
    <row r="134" spans="1:12" x14ac:dyDescent="0.25">
      <c r="A134" s="29"/>
      <c r="B134" s="53" t="s">
        <v>60</v>
      </c>
      <c r="C134" s="53" t="s">
        <v>61</v>
      </c>
      <c r="D134" s="53" t="s">
        <v>62</v>
      </c>
      <c r="E134" s="29"/>
      <c r="F134" s="29"/>
      <c r="G134" s="29"/>
      <c r="H134" s="29"/>
      <c r="I134" s="53" t="s">
        <v>61</v>
      </c>
      <c r="J134" s="53" t="s">
        <v>62</v>
      </c>
      <c r="K134" s="29"/>
    </row>
    <row r="135" spans="1:12" x14ac:dyDescent="0.25">
      <c r="A135" s="54" t="s">
        <v>54</v>
      </c>
      <c r="B135" s="54" t="s">
        <v>43</v>
      </c>
      <c r="C135" s="54" t="s">
        <v>43</v>
      </c>
      <c r="D135" s="54" t="s">
        <v>43</v>
      </c>
      <c r="E135" s="54" t="s">
        <v>149</v>
      </c>
      <c r="F135" s="54"/>
      <c r="G135" s="54" t="s">
        <v>162</v>
      </c>
      <c r="H135" s="54" t="s">
        <v>176</v>
      </c>
      <c r="I135" s="54" t="s">
        <v>54</v>
      </c>
      <c r="J135" s="54" t="s">
        <v>54</v>
      </c>
      <c r="K135" s="54" t="s">
        <v>149</v>
      </c>
      <c r="L135" s="54" t="s">
        <v>63</v>
      </c>
    </row>
    <row r="136" spans="1:12" x14ac:dyDescent="0.25">
      <c r="A136" s="31">
        <v>1E-3</v>
      </c>
      <c r="B136" s="103">
        <v>5.5783539145541896E-3</v>
      </c>
      <c r="C136" s="103">
        <v>5.0522791050524101E-3</v>
      </c>
      <c r="D136" s="103">
        <v>6.10442872405597E-3</v>
      </c>
      <c r="E136" s="31">
        <f>(B136-C136)</f>
        <v>5.2607480950177948E-4</v>
      </c>
      <c r="F136" s="31"/>
      <c r="G136" s="31">
        <v>0</v>
      </c>
      <c r="H136" s="31">
        <v>0</v>
      </c>
      <c r="I136" s="31">
        <v>-5.9789608160276695E-13</v>
      </c>
      <c r="J136" s="31">
        <v>-1.4615912646842601E-14</v>
      </c>
      <c r="K136" s="31">
        <f>ABS((J136-I136)*0.5)</f>
        <v>2.9164008447796218E-13</v>
      </c>
      <c r="L136" s="31" t="e">
        <f>K136/H136*100</f>
        <v>#DIV/0!</v>
      </c>
    </row>
    <row r="137" spans="1:12" x14ac:dyDescent="0.25">
      <c r="A137" s="31">
        <v>1.0999999999999999E-2</v>
      </c>
      <c r="B137" s="31">
        <v>6.13383464799825E-2</v>
      </c>
      <c r="C137" s="31">
        <v>5.5557663728658203E-2</v>
      </c>
      <c r="D137" s="31">
        <v>6.7119029231306901E-2</v>
      </c>
      <c r="E137" s="31">
        <f t="shared" ref="E137:E200" si="35">(B137-C137)</f>
        <v>5.7806827513242967E-3</v>
      </c>
      <c r="F137" s="31"/>
      <c r="G137" s="31">
        <v>0.68637087712587697</v>
      </c>
      <c r="H137" s="103">
        <v>0.12362101041106401</v>
      </c>
      <c r="I137" s="103">
        <v>0.112995188170636</v>
      </c>
      <c r="J137" s="103">
        <v>0.13643028025711801</v>
      </c>
      <c r="K137" s="31">
        <f t="shared" ref="K137:K200" si="36">ABS((J137-I137)*0.5)</f>
        <v>1.1717546043241003E-2</v>
      </c>
      <c r="L137" s="31">
        <f t="shared" ref="L137:L200" si="37">K137/H137*100</f>
        <v>9.4786040045117517</v>
      </c>
    </row>
    <row r="138" spans="1:12" x14ac:dyDescent="0.25">
      <c r="A138" s="31">
        <v>2.1000000000000001E-2</v>
      </c>
      <c r="B138" s="31">
        <v>0.117055561567893</v>
      </c>
      <c r="C138" s="31">
        <v>0.10603141992378699</v>
      </c>
      <c r="D138" s="31">
        <v>0.12807970321199899</v>
      </c>
      <c r="E138" s="31">
        <f t="shared" si="35"/>
        <v>1.1024141644106006E-2</v>
      </c>
      <c r="F138" s="31"/>
      <c r="G138" s="31">
        <v>1.3727417542517499</v>
      </c>
      <c r="H138" s="31">
        <v>0.24842096428673199</v>
      </c>
      <c r="I138" s="31">
        <v>0.227125792380413</v>
      </c>
      <c r="J138" s="31">
        <v>0.27403275228312202</v>
      </c>
      <c r="K138" s="31">
        <f t="shared" si="36"/>
        <v>2.3453479951354508E-2</v>
      </c>
      <c r="L138" s="31">
        <f t="shared" si="37"/>
        <v>9.4410228294114802</v>
      </c>
    </row>
    <row r="139" spans="1:12" x14ac:dyDescent="0.25">
      <c r="A139" s="31">
        <v>3.1E-2</v>
      </c>
      <c r="B139" s="31">
        <v>0.172730048385903</v>
      </c>
      <c r="C139" s="31">
        <v>0.15647357571112</v>
      </c>
      <c r="D139" s="31">
        <v>0.188986521060685</v>
      </c>
      <c r="E139" s="31">
        <f t="shared" si="35"/>
        <v>1.6256472674783001E-2</v>
      </c>
      <c r="F139" s="31"/>
      <c r="G139" s="31">
        <v>2.05911263137763</v>
      </c>
      <c r="H139" s="31">
        <v>0.37441680737572403</v>
      </c>
      <c r="I139" s="31">
        <v>0.34240926747389899</v>
      </c>
      <c r="J139" s="31">
        <v>0.41282344877992599</v>
      </c>
      <c r="K139" s="31">
        <f t="shared" si="36"/>
        <v>3.5207090653013501E-2</v>
      </c>
      <c r="L139" s="31">
        <f t="shared" si="37"/>
        <v>9.4031811498471249</v>
      </c>
    </row>
    <row r="140" spans="1:12" x14ac:dyDescent="0.25">
      <c r="A140" s="31">
        <v>4.1000000000000002E-2</v>
      </c>
      <c r="B140" s="31">
        <v>0.228361856066186</v>
      </c>
      <c r="C140" s="31">
        <v>0.206884159060026</v>
      </c>
      <c r="D140" s="31">
        <v>0.24983955307234701</v>
      </c>
      <c r="E140" s="31">
        <f t="shared" si="35"/>
        <v>2.1477697006160007E-2</v>
      </c>
      <c r="F140" s="31"/>
      <c r="G140" s="31">
        <v>2.7454835085035101</v>
      </c>
      <c r="H140" s="31">
        <v>0.50162581175381804</v>
      </c>
      <c r="I140" s="31">
        <v>0.45886344214979802</v>
      </c>
      <c r="J140" s="31">
        <v>0.55281865295145005</v>
      </c>
      <c r="K140" s="31">
        <f t="shared" si="36"/>
        <v>4.6977605400826017E-2</v>
      </c>
      <c r="L140" s="31">
        <f t="shared" si="37"/>
        <v>9.3650694003523736</v>
      </c>
    </row>
    <row r="141" spans="1:12" x14ac:dyDescent="0.25">
      <c r="A141" s="31">
        <v>5.0999999999999997E-2</v>
      </c>
      <c r="B141" s="31">
        <v>0.28395103366561802</v>
      </c>
      <c r="C141" s="31">
        <v>0.25726319792268199</v>
      </c>
      <c r="D141" s="31">
        <v>0.31063886940855401</v>
      </c>
      <c r="E141" s="31">
        <f t="shared" si="35"/>
        <v>2.6687835742936039E-2</v>
      </c>
      <c r="F141" s="31"/>
      <c r="G141" s="31">
        <v>3.4318543856293902</v>
      </c>
      <c r="H141" s="31">
        <v>0.63006558371701604</v>
      </c>
      <c r="I141" s="31">
        <v>0.57650631555672505</v>
      </c>
      <c r="J141" s="31">
        <v>0.69403494481328798</v>
      </c>
      <c r="K141" s="31">
        <f t="shared" si="36"/>
        <v>5.8764314628281467E-2</v>
      </c>
      <c r="L141" s="31">
        <f t="shared" si="37"/>
        <v>9.3266980687322416</v>
      </c>
    </row>
    <row r="142" spans="1:12" x14ac:dyDescent="0.25">
      <c r="A142" s="31">
        <v>6.0999999999999999E-2</v>
      </c>
      <c r="B142" s="31">
        <v>0.339497630165919</v>
      </c>
      <c r="C142" s="31">
        <v>0.30761072023453601</v>
      </c>
      <c r="D142" s="31">
        <v>0.37138454009730199</v>
      </c>
      <c r="E142" s="31">
        <f t="shared" si="35"/>
        <v>3.188690993138299E-2</v>
      </c>
      <c r="F142" s="31"/>
      <c r="G142" s="31">
        <v>4.11822526275526</v>
      </c>
      <c r="H142" s="31">
        <v>0.75975407190492705</v>
      </c>
      <c r="I142" s="31">
        <v>0.69535654583205797</v>
      </c>
      <c r="J142" s="31">
        <v>0.83648945613898595</v>
      </c>
      <c r="K142" s="31">
        <f t="shared" si="36"/>
        <v>7.0566455153463992E-2</v>
      </c>
      <c r="L142" s="31">
        <f t="shared" si="37"/>
        <v>9.2880654099731412</v>
      </c>
    </row>
    <row r="143" spans="1:12" x14ac:dyDescent="0.25">
      <c r="A143" s="31">
        <v>7.0999999999999994E-2</v>
      </c>
      <c r="B143" s="31">
        <v>0.39500169447379802</v>
      </c>
      <c r="C143" s="31">
        <v>0.35792675387564299</v>
      </c>
      <c r="D143" s="31">
        <v>0.43207663507195299</v>
      </c>
      <c r="E143" s="31">
        <f t="shared" si="35"/>
        <v>3.7074940598155026E-2</v>
      </c>
      <c r="F143" s="31"/>
      <c r="G143" s="31">
        <v>4.8045961398811396</v>
      </c>
      <c r="H143" s="31">
        <v>0.89070957566224196</v>
      </c>
      <c r="I143" s="31">
        <v>0.81543341588894702</v>
      </c>
      <c r="J143" s="31">
        <v>0.98019936393118301</v>
      </c>
      <c r="K143" s="31">
        <f t="shared" si="36"/>
        <v>8.2382974021117994E-2</v>
      </c>
      <c r="L143" s="31">
        <f t="shared" si="37"/>
        <v>9.2491398175287731</v>
      </c>
    </row>
    <row r="144" spans="1:12" x14ac:dyDescent="0.25">
      <c r="A144" s="31">
        <v>8.1000000000000003E-2</v>
      </c>
      <c r="B144" s="31">
        <v>0.45046327542109699</v>
      </c>
      <c r="C144" s="31">
        <v>0.40821132669126298</v>
      </c>
      <c r="D144" s="31">
        <v>0.492715224150931</v>
      </c>
      <c r="E144" s="31">
        <f t="shared" si="35"/>
        <v>4.225194872983401E-2</v>
      </c>
      <c r="F144" s="31"/>
      <c r="G144" s="31">
        <v>5.4909670170070202</v>
      </c>
      <c r="H144" s="31">
        <v>1.0229507536464699</v>
      </c>
      <c r="I144" s="31">
        <v>0.93675622079748599</v>
      </c>
      <c r="J144" s="31">
        <v>1.1251819686701301</v>
      </c>
      <c r="K144" s="31">
        <f t="shared" si="36"/>
        <v>9.421287393632205E-2</v>
      </c>
      <c r="L144" s="31">
        <f t="shared" si="37"/>
        <v>9.209912950402094</v>
      </c>
    </row>
    <row r="145" spans="1:12" x14ac:dyDescent="0.25">
      <c r="A145" s="31">
        <v>9.0999999999999998E-2</v>
      </c>
      <c r="B145" s="31">
        <v>0.50588242176493403</v>
      </c>
      <c r="C145" s="31">
        <v>0.45846446651411998</v>
      </c>
      <c r="D145" s="31">
        <v>0.55330037701574797</v>
      </c>
      <c r="E145" s="31">
        <f t="shared" si="35"/>
        <v>4.7417955250814048E-2</v>
      </c>
      <c r="F145" s="31"/>
      <c r="G145" s="31">
        <v>6.17733789413289</v>
      </c>
      <c r="H145" s="31">
        <v>1.15649663269047</v>
      </c>
      <c r="I145" s="31">
        <v>1.05934428877641</v>
      </c>
      <c r="J145" s="31">
        <v>1.27145531935279</v>
      </c>
      <c r="K145" s="31">
        <f t="shared" si="36"/>
        <v>0.10605551528819002</v>
      </c>
      <c r="L145" s="31">
        <f t="shared" si="37"/>
        <v>9.1704128045286915</v>
      </c>
    </row>
    <row r="146" spans="1:12" x14ac:dyDescent="0.25">
      <c r="A146" s="31">
        <v>0.10100000000000001</v>
      </c>
      <c r="B146" s="31">
        <v>0.56125918218784598</v>
      </c>
      <c r="C146" s="31">
        <v>0.50868620119279395</v>
      </c>
      <c r="D146" s="31">
        <v>0.61383216318289902</v>
      </c>
      <c r="E146" s="31">
        <f t="shared" si="35"/>
        <v>5.2572980995052032E-2</v>
      </c>
      <c r="F146" s="31"/>
      <c r="G146" s="31">
        <v>6.8637087712587697</v>
      </c>
      <c r="H146" s="31">
        <v>1.29136661692856</v>
      </c>
      <c r="I146" s="31">
        <v>1.18321777577465</v>
      </c>
      <c r="J146" s="31">
        <v>1.4190377455407199</v>
      </c>
      <c r="K146" s="31">
        <f t="shared" si="36"/>
        <v>0.11790998488303495</v>
      </c>
      <c r="L146" s="31">
        <f t="shared" si="37"/>
        <v>9.1306359741184071</v>
      </c>
    </row>
    <row r="147" spans="1:12" x14ac:dyDescent="0.25">
      <c r="A147" s="31">
        <v>0.111</v>
      </c>
      <c r="B147" s="31">
        <v>0.61659360529793095</v>
      </c>
      <c r="C147" s="31">
        <v>0.55887655841425299</v>
      </c>
      <c r="D147" s="31">
        <v>0.67431065218160902</v>
      </c>
      <c r="E147" s="31">
        <f t="shared" si="35"/>
        <v>5.7717046883677958E-2</v>
      </c>
      <c r="F147" s="31"/>
      <c r="G147" s="31">
        <v>7.5500796483846502</v>
      </c>
      <c r="H147" s="31">
        <v>1.42758049719547</v>
      </c>
      <c r="I147" s="31">
        <v>1.30839770346835</v>
      </c>
      <c r="J147" s="31">
        <v>1.5679475958873099</v>
      </c>
      <c r="K147" s="31">
        <f t="shared" si="36"/>
        <v>0.12977494620947994</v>
      </c>
      <c r="L147" s="31">
        <f t="shared" si="37"/>
        <v>9.0905519138449424</v>
      </c>
    </row>
    <row r="148" spans="1:12" x14ac:dyDescent="0.25">
      <c r="A148" s="31">
        <v>0.121</v>
      </c>
      <c r="B148" s="31">
        <v>0.67188573962899001</v>
      </c>
      <c r="C148" s="31">
        <v>0.60903556599737996</v>
      </c>
      <c r="D148" s="31">
        <v>0.73473591326059895</v>
      </c>
      <c r="E148" s="31">
        <f t="shared" si="35"/>
        <v>6.2850173631610051E-2</v>
      </c>
      <c r="F148" s="31"/>
      <c r="G148" s="31">
        <v>8.2364505255105307</v>
      </c>
      <c r="H148" s="31">
        <v>1.5651584607076501</v>
      </c>
      <c r="I148" s="31">
        <v>1.43490513428647</v>
      </c>
      <c r="J148" s="31">
        <v>1.7182037522656499</v>
      </c>
      <c r="K148" s="31">
        <f t="shared" si="36"/>
        <v>0.14164930898958994</v>
      </c>
      <c r="L148" s="31">
        <f t="shared" si="37"/>
        <v>9.050157702597506</v>
      </c>
    </row>
    <row r="149" spans="1:12" x14ac:dyDescent="0.25">
      <c r="A149" s="31">
        <v>0.13100000000000001</v>
      </c>
      <c r="B149" s="31">
        <v>0.72713563364066902</v>
      </c>
      <c r="C149" s="31">
        <v>0.65916325161092304</v>
      </c>
      <c r="D149" s="31">
        <v>0.795108015670415</v>
      </c>
      <c r="E149" s="31">
        <f t="shared" si="35"/>
        <v>6.7972382029745981E-2</v>
      </c>
      <c r="F149" s="31"/>
      <c r="G149" s="31">
        <v>8.9228214026363997</v>
      </c>
      <c r="H149" s="31">
        <v>1.70412110103689</v>
      </c>
      <c r="I149" s="31">
        <v>1.5627611665207599</v>
      </c>
      <c r="J149" s="31">
        <v>1.8698256959343</v>
      </c>
      <c r="K149" s="31">
        <f t="shared" si="36"/>
        <v>0.15353226470677006</v>
      </c>
      <c r="L149" s="31">
        <f t="shared" si="37"/>
        <v>9.0094691400365736</v>
      </c>
    </row>
    <row r="150" spans="1:12" x14ac:dyDescent="0.25">
      <c r="A150" s="31">
        <v>0.14099999999999999</v>
      </c>
      <c r="B150" s="31">
        <v>0.78234333571860304</v>
      </c>
      <c r="C150" s="31">
        <v>0.70925964291638699</v>
      </c>
      <c r="D150" s="31">
        <v>0.85542702852081898</v>
      </c>
      <c r="E150" s="31">
        <f t="shared" si="35"/>
        <v>7.3083692802216049E-2</v>
      </c>
      <c r="F150" s="31"/>
      <c r="G150" s="31">
        <v>9.6091922797622793</v>
      </c>
      <c r="H150" s="31">
        <v>1.84448942838664</v>
      </c>
      <c r="I150" s="31">
        <v>1.69198776525547</v>
      </c>
      <c r="J150" s="31">
        <v>2.02283294072453</v>
      </c>
      <c r="K150" s="31">
        <f t="shared" si="36"/>
        <v>0.16542258773453</v>
      </c>
      <c r="L150" s="31">
        <f t="shared" si="37"/>
        <v>8.9684757846090672</v>
      </c>
    </row>
    <row r="151" spans="1:12" x14ac:dyDescent="0.25">
      <c r="A151" s="31">
        <v>0.151</v>
      </c>
      <c r="B151" s="31">
        <v>0.83750889417455299</v>
      </c>
      <c r="C151" s="31">
        <v>0.75932476761219303</v>
      </c>
      <c r="D151" s="31">
        <v>0.91569302073691305</v>
      </c>
      <c r="E151" s="31">
        <f t="shared" si="35"/>
        <v>7.8184126562359957E-2</v>
      </c>
      <c r="F151" s="31"/>
      <c r="G151" s="31">
        <v>10.2955631568882</v>
      </c>
      <c r="H151" s="31">
        <v>1.9862848801817199</v>
      </c>
      <c r="I151" s="31">
        <v>1.82260778633346</v>
      </c>
      <c r="J151" s="31">
        <v>2.1772453142842898</v>
      </c>
      <c r="K151" s="31">
        <f t="shared" si="36"/>
        <v>0.17731876397541491</v>
      </c>
      <c r="L151" s="31">
        <f t="shared" si="37"/>
        <v>8.9271567107328789</v>
      </c>
    </row>
    <row r="152" spans="1:12" x14ac:dyDescent="0.25">
      <c r="A152" s="31">
        <v>0.161</v>
      </c>
      <c r="B152" s="31">
        <v>0.89263235724655099</v>
      </c>
      <c r="C152" s="31">
        <v>0.80935865325696998</v>
      </c>
      <c r="D152" s="31">
        <v>0.97590606123613199</v>
      </c>
      <c r="E152" s="31">
        <f t="shared" si="35"/>
        <v>8.3273703989581005E-2</v>
      </c>
      <c r="F152" s="31"/>
      <c r="G152" s="31">
        <v>10.981934034013999</v>
      </c>
      <c r="H152" s="31">
        <v>2.12952933198269</v>
      </c>
      <c r="I152" s="31">
        <v>1.9546441262547101</v>
      </c>
      <c r="J152" s="31">
        <v>2.3330834541418399</v>
      </c>
      <c r="K152" s="31">
        <f t="shared" si="36"/>
        <v>0.18921966394356493</v>
      </c>
      <c r="L152" s="31">
        <f t="shared" si="37"/>
        <v>8.8855157382308843</v>
      </c>
    </row>
    <row r="153" spans="1:12" x14ac:dyDescent="0.25">
      <c r="A153" s="31">
        <v>0.17100000000000001</v>
      </c>
      <c r="B153" s="31">
        <v>0.94771377309903704</v>
      </c>
      <c r="C153" s="31">
        <v>0.85936132755440398</v>
      </c>
      <c r="D153" s="31">
        <v>1.03606621864367</v>
      </c>
      <c r="E153" s="31">
        <f t="shared" si="35"/>
        <v>8.8352445544633063E-2</v>
      </c>
      <c r="F153" s="31"/>
      <c r="G153" s="31">
        <v>11.6683049111399</v>
      </c>
      <c r="H153" s="31">
        <v>2.2742451087365798</v>
      </c>
      <c r="I153" s="31">
        <v>2.0881197751881699</v>
      </c>
      <c r="J153" s="31">
        <v>2.4903681267153499</v>
      </c>
      <c r="K153" s="31">
        <f t="shared" si="36"/>
        <v>0.20112417576358999</v>
      </c>
      <c r="L153" s="31">
        <f t="shared" si="37"/>
        <v>8.8435575827322008</v>
      </c>
    </row>
    <row r="154" spans="1:12" x14ac:dyDescent="0.25">
      <c r="A154" s="31">
        <v>0.18099999999999999</v>
      </c>
      <c r="B154" s="31">
        <v>1.002753189823</v>
      </c>
      <c r="C154" s="31">
        <v>0.90933281789698395</v>
      </c>
      <c r="D154" s="31">
        <v>1.09617356174902</v>
      </c>
      <c r="E154" s="31">
        <f t="shared" si="35"/>
        <v>9.3420371926016044E-2</v>
      </c>
      <c r="F154" s="31"/>
      <c r="G154" s="31">
        <v>12.3546757882658</v>
      </c>
      <c r="H154" s="31">
        <v>2.42045499637605</v>
      </c>
      <c r="I154" s="31">
        <v>2.22305884317751</v>
      </c>
      <c r="J154" s="31">
        <v>2.6491202800095102</v>
      </c>
      <c r="K154" s="31">
        <f t="shared" si="36"/>
        <v>0.21303071841600008</v>
      </c>
      <c r="L154" s="31">
        <f t="shared" si="37"/>
        <v>8.80126747801358</v>
      </c>
    </row>
    <row r="155" spans="1:12" x14ac:dyDescent="0.25">
      <c r="A155" s="31">
        <v>0.191</v>
      </c>
      <c r="B155" s="31">
        <v>1.05775065543613</v>
      </c>
      <c r="C155" s="31">
        <v>0.95927315193038798</v>
      </c>
      <c r="D155" s="31">
        <v>1.1562281589418699</v>
      </c>
      <c r="E155" s="31">
        <f t="shared" si="35"/>
        <v>9.8477503505742026E-2</v>
      </c>
      <c r="F155" s="31"/>
      <c r="G155" s="31">
        <v>13.041046665391701</v>
      </c>
      <c r="H155" s="31">
        <v>2.5681822537796601</v>
      </c>
      <c r="I155" s="31">
        <v>2.3594861777505298</v>
      </c>
      <c r="J155" s="31">
        <v>2.80936173441633</v>
      </c>
      <c r="K155" s="31">
        <f t="shared" si="36"/>
        <v>0.22493777833290007</v>
      </c>
      <c r="L155" s="31">
        <f t="shared" si="37"/>
        <v>8.7586376707437079</v>
      </c>
    </row>
    <row r="156" spans="1:12" x14ac:dyDescent="0.25">
      <c r="A156" s="31">
        <v>0.20100000000000001</v>
      </c>
      <c r="B156" s="31">
        <v>1.1127062178829199</v>
      </c>
      <c r="C156" s="31">
        <v>1.00918235720251</v>
      </c>
      <c r="D156" s="31">
        <v>1.21623007856334</v>
      </c>
      <c r="E156" s="31">
        <f t="shared" si="35"/>
        <v>0.10352386068040986</v>
      </c>
      <c r="F156" s="31"/>
      <c r="G156" s="31">
        <v>13.7274175425175</v>
      </c>
      <c r="H156" s="31">
        <v>2.7174506251065398</v>
      </c>
      <c r="I156" s="31">
        <v>2.49742663941751</v>
      </c>
      <c r="J156" s="31">
        <v>2.9711145719907099</v>
      </c>
      <c r="K156" s="31">
        <f t="shared" si="36"/>
        <v>0.23684396628659998</v>
      </c>
      <c r="L156" s="31">
        <f t="shared" si="37"/>
        <v>8.7156676959793629</v>
      </c>
    </row>
    <row r="157" spans="1:12" x14ac:dyDescent="0.25">
      <c r="A157" s="31">
        <v>0.21099999999999999</v>
      </c>
      <c r="B157" s="31">
        <v>1.16761992503487</v>
      </c>
      <c r="C157" s="31">
        <v>1.0590604610227601</v>
      </c>
      <c r="D157" s="31">
        <v>1.2761793890469699</v>
      </c>
      <c r="E157" s="31">
        <f t="shared" si="35"/>
        <v>0.10855946401210992</v>
      </c>
      <c r="F157" s="31"/>
      <c r="G157" s="31">
        <v>14.413788419643399</v>
      </c>
      <c r="H157" s="31">
        <v>2.8682843525189998</v>
      </c>
      <c r="I157" s="31">
        <v>2.6369054166038999</v>
      </c>
      <c r="J157" s="31">
        <v>3.13440100313248</v>
      </c>
      <c r="K157" s="31">
        <f t="shared" si="36"/>
        <v>0.24874779326429008</v>
      </c>
      <c r="L157" s="31">
        <f t="shared" si="37"/>
        <v>8.6723547142679038</v>
      </c>
    </row>
    <row r="158" spans="1:12" x14ac:dyDescent="0.25">
      <c r="A158" s="31">
        <v>0.221</v>
      </c>
      <c r="B158" s="31">
        <v>1.2224918246905501</v>
      </c>
      <c r="C158" s="31">
        <v>1.1089074909068199</v>
      </c>
      <c r="D158" s="31">
        <v>1.33607615847428</v>
      </c>
      <c r="E158" s="31">
        <f t="shared" si="35"/>
        <v>0.11358433378373012</v>
      </c>
      <c r="F158" s="31"/>
      <c r="G158" s="31">
        <v>15.1001592967693</v>
      </c>
      <c r="H158" s="31">
        <v>3.0207081893076202</v>
      </c>
      <c r="I158" s="31">
        <v>2.7779490844776502</v>
      </c>
      <c r="J158" s="31">
        <v>3.2992441210559802</v>
      </c>
      <c r="K158" s="31">
        <f t="shared" si="36"/>
        <v>0.26064751828916499</v>
      </c>
      <c r="L158" s="31">
        <f t="shared" si="37"/>
        <v>8.6286891005154764</v>
      </c>
    </row>
    <row r="159" spans="1:12" x14ac:dyDescent="0.25">
      <c r="A159" s="31">
        <v>0.23100000000000001</v>
      </c>
      <c r="B159" s="31">
        <v>1.2773219645758001</v>
      </c>
      <c r="C159" s="31">
        <v>1.1587234742664101</v>
      </c>
      <c r="D159" s="31">
        <v>1.3959204548852</v>
      </c>
      <c r="E159" s="31">
        <f t="shared" si="35"/>
        <v>0.11859849030938996</v>
      </c>
      <c r="F159" s="31"/>
      <c r="G159" s="31">
        <v>15.7865301738952</v>
      </c>
      <c r="H159" s="31">
        <v>3.17474741343357</v>
      </c>
      <c r="I159" s="31">
        <v>2.9205845847249798</v>
      </c>
      <c r="J159" s="31">
        <v>3.4656673904499899</v>
      </c>
      <c r="K159" s="31">
        <f t="shared" si="36"/>
        <v>0.27254140286250506</v>
      </c>
      <c r="L159" s="31">
        <f t="shared" si="37"/>
        <v>8.5846641439655382</v>
      </c>
    </row>
    <row r="160" spans="1:12" x14ac:dyDescent="0.25">
      <c r="A160" s="31">
        <v>0.24099999999999999</v>
      </c>
      <c r="B160" s="31">
        <v>1.33211039234384</v>
      </c>
      <c r="C160" s="31">
        <v>1.2085084386118801</v>
      </c>
      <c r="D160" s="31">
        <v>1.4557123460757999</v>
      </c>
      <c r="E160" s="31">
        <f t="shared" si="35"/>
        <v>0.12360195373195992</v>
      </c>
      <c r="F160" s="31"/>
      <c r="G160" s="31">
        <v>16.4729010510211</v>
      </c>
      <c r="H160" s="31">
        <v>3.33042784150379</v>
      </c>
      <c r="I160" s="31">
        <v>3.0648388921277401</v>
      </c>
      <c r="J160" s="31">
        <v>3.63369439902874</v>
      </c>
      <c r="K160" s="31">
        <f t="shared" si="36"/>
        <v>0.28442775345049998</v>
      </c>
      <c r="L160" s="31">
        <f t="shared" si="37"/>
        <v>8.5402767147800489</v>
      </c>
    </row>
    <row r="161" spans="1:12" x14ac:dyDescent="0.25">
      <c r="A161" s="31">
        <v>0.251</v>
      </c>
      <c r="B161" s="31">
        <v>1.3868571555754201</v>
      </c>
      <c r="C161" s="31">
        <v>1.2582624110763501</v>
      </c>
      <c r="D161" s="31">
        <v>1.5154519000744799</v>
      </c>
      <c r="E161" s="31">
        <f t="shared" si="35"/>
        <v>0.12859474449907005</v>
      </c>
      <c r="F161" s="31"/>
      <c r="G161" s="31">
        <v>17.1592719281469</v>
      </c>
      <c r="H161" s="31">
        <v>3.4877758431953101</v>
      </c>
      <c r="I161" s="31">
        <v>3.21073996611034</v>
      </c>
      <c r="J161" s="31">
        <v>3.8033496491055301</v>
      </c>
      <c r="K161" s="31">
        <f t="shared" si="36"/>
        <v>0.29630484149759506</v>
      </c>
      <c r="L161" s="31">
        <f t="shared" si="37"/>
        <v>8.4955242199893419</v>
      </c>
    </row>
    <row r="162" spans="1:12" x14ac:dyDescent="0.25">
      <c r="A162" s="31">
        <v>0.26100000000000001</v>
      </c>
      <c r="B162" s="31">
        <v>1.4415623017789301</v>
      </c>
      <c r="C162" s="31">
        <v>1.3079854190510201</v>
      </c>
      <c r="D162" s="31">
        <v>1.5751391845068301</v>
      </c>
      <c r="E162" s="31">
        <f t="shared" si="35"/>
        <v>0.13357688272791002</v>
      </c>
      <c r="F162" s="31"/>
      <c r="G162" s="31">
        <v>17.845642805272799</v>
      </c>
      <c r="H162" s="31">
        <v>3.6468183561455199</v>
      </c>
      <c r="I162" s="31">
        <v>3.3583168936854202</v>
      </c>
      <c r="J162" s="31">
        <v>3.9746580588282701</v>
      </c>
      <c r="K162" s="31">
        <f t="shared" si="36"/>
        <v>0.30817058257142493</v>
      </c>
      <c r="L162" s="31">
        <f t="shared" si="37"/>
        <v>8.4503957278843949</v>
      </c>
    </row>
    <row r="163" spans="1:12" x14ac:dyDescent="0.25">
      <c r="A163" s="31">
        <v>0.27100000000000002</v>
      </c>
      <c r="B163" s="31">
        <v>1.49622587839057</v>
      </c>
      <c r="C163" s="31">
        <v>1.3576774899117201</v>
      </c>
      <c r="D163" s="31">
        <v>1.6347742668694201</v>
      </c>
      <c r="E163" s="31">
        <f t="shared" si="35"/>
        <v>0.13854838847884987</v>
      </c>
      <c r="F163" s="31"/>
      <c r="G163" s="31">
        <v>18.532013682398699</v>
      </c>
      <c r="H163" s="31">
        <v>3.80758290132616</v>
      </c>
      <c r="I163" s="31">
        <v>3.5075988237634799</v>
      </c>
      <c r="J163" s="31">
        <v>4.1476447064640896</v>
      </c>
      <c r="K163" s="31">
        <f t="shared" si="36"/>
        <v>0.32002294135030485</v>
      </c>
      <c r="L163" s="31">
        <f t="shared" si="37"/>
        <v>8.4048844015672675</v>
      </c>
    </row>
    <row r="164" spans="1:12" x14ac:dyDescent="0.25">
      <c r="A164" s="31">
        <v>0.28100000000000003</v>
      </c>
      <c r="B164" s="31">
        <v>1.55084793277449</v>
      </c>
      <c r="C164" s="31">
        <v>1.4073386509941099</v>
      </c>
      <c r="D164" s="31">
        <v>1.69435721455486</v>
      </c>
      <c r="E164" s="31">
        <f t="shared" si="35"/>
        <v>0.14350928178038003</v>
      </c>
      <c r="F164" s="31"/>
      <c r="G164" s="31">
        <v>19.218384559524601</v>
      </c>
      <c r="H164" s="31">
        <v>3.9700975989193701</v>
      </c>
      <c r="I164" s="31">
        <v>3.6586153565005999</v>
      </c>
      <c r="J164" s="31">
        <v>4.32233565849402</v>
      </c>
      <c r="K164" s="31">
        <f t="shared" si="36"/>
        <v>0.33186015099671007</v>
      </c>
      <c r="L164" s="31">
        <f t="shared" si="37"/>
        <v>8.3589922597127035</v>
      </c>
    </row>
    <row r="165" spans="1:12" x14ac:dyDescent="0.25">
      <c r="A165" s="31">
        <v>0.29099999999999998</v>
      </c>
      <c r="B165" s="31">
        <v>1.60542851222288</v>
      </c>
      <c r="C165" s="31">
        <v>1.4569689291875101</v>
      </c>
      <c r="D165" s="31">
        <v>1.7538880952582601</v>
      </c>
      <c r="E165" s="31">
        <f t="shared" si="35"/>
        <v>0.14845958303536988</v>
      </c>
      <c r="F165" s="31"/>
      <c r="G165" s="31">
        <v>19.904755436650401</v>
      </c>
      <c r="H165" s="31">
        <v>4.13439118471514</v>
      </c>
      <c r="I165" s="31">
        <v>3.81139764334571</v>
      </c>
      <c r="J165" s="31">
        <v>4.4987573626285497</v>
      </c>
      <c r="K165" s="31">
        <f t="shared" si="36"/>
        <v>0.34367985964141989</v>
      </c>
      <c r="L165" s="31">
        <f t="shared" si="37"/>
        <v>8.3127078277451272</v>
      </c>
    </row>
    <row r="166" spans="1:12" x14ac:dyDescent="0.25">
      <c r="A166" s="31">
        <v>0.30099999999999999</v>
      </c>
      <c r="B166" s="31">
        <v>1.65996766395617</v>
      </c>
      <c r="C166" s="31">
        <v>1.50656835200798</v>
      </c>
      <c r="D166" s="31">
        <v>1.81336697590437</v>
      </c>
      <c r="E166" s="31">
        <f t="shared" si="35"/>
        <v>0.15339931194819001</v>
      </c>
      <c r="F166" s="31"/>
      <c r="G166" s="31">
        <v>20.5911263137763</v>
      </c>
      <c r="H166" s="31">
        <v>4.3004930270501296</v>
      </c>
      <c r="I166" s="31">
        <v>3.9659771688499599</v>
      </c>
      <c r="J166" s="31">
        <v>4.6769365294057597</v>
      </c>
      <c r="K166" s="31">
        <f t="shared" si="36"/>
        <v>0.35547968027789989</v>
      </c>
      <c r="L166" s="31">
        <f t="shared" si="37"/>
        <v>8.2660215478069698</v>
      </c>
    </row>
    <row r="167" spans="1:12" x14ac:dyDescent="0.25">
      <c r="A167" s="31">
        <v>0.311</v>
      </c>
      <c r="B167" s="31">
        <v>1.7144654351231201</v>
      </c>
      <c r="C167" s="31">
        <v>1.5561369465438899</v>
      </c>
      <c r="D167" s="31">
        <v>1.8727939237023601</v>
      </c>
      <c r="E167" s="31">
        <f t="shared" si="35"/>
        <v>0.15832848857923021</v>
      </c>
      <c r="F167" s="31"/>
      <c r="G167" s="31">
        <v>21.277497190902199</v>
      </c>
      <c r="H167" s="31">
        <v>4.4684331443088698</v>
      </c>
      <c r="I167" s="31">
        <v>4.12238561388346</v>
      </c>
      <c r="J167" s="31">
        <v>4.8569009397007896</v>
      </c>
      <c r="K167" s="31">
        <f t="shared" si="36"/>
        <v>0.36725766290866479</v>
      </c>
      <c r="L167" s="31">
        <f t="shared" si="37"/>
        <v>8.2189360576293993</v>
      </c>
    </row>
    <row r="168" spans="1:12" x14ac:dyDescent="0.25">
      <c r="A168" s="31">
        <v>0.32100000000000001</v>
      </c>
      <c r="B168" s="31">
        <v>1.7689218728009799</v>
      </c>
      <c r="C168" s="31">
        <v>1.6056747399334299</v>
      </c>
      <c r="D168" s="31">
        <v>1.9321690056685199</v>
      </c>
      <c r="E168" s="31">
        <f t="shared" si="35"/>
        <v>0.16324713286754999</v>
      </c>
      <c r="F168" s="31"/>
      <c r="G168" s="31">
        <v>21.963868068028098</v>
      </c>
      <c r="H168" s="31">
        <v>4.6382422230093496</v>
      </c>
      <c r="I168" s="31">
        <v>4.2806561997841399</v>
      </c>
      <c r="J168" s="31">
        <v>5.0386786503348704</v>
      </c>
      <c r="K168" s="31">
        <f t="shared" si="36"/>
        <v>0.37901122527536524</v>
      </c>
      <c r="L168" s="31">
        <f t="shared" si="37"/>
        <v>8.1714409694942152</v>
      </c>
    </row>
    <row r="169" spans="1:12" x14ac:dyDescent="0.25">
      <c r="A169" s="31">
        <v>0.33100000000000002</v>
      </c>
      <c r="B169" s="31">
        <v>1.8233370239955899</v>
      </c>
      <c r="C169" s="31">
        <v>1.65518175929366</v>
      </c>
      <c r="D169" s="31">
        <v>1.9914922886975099</v>
      </c>
      <c r="E169" s="31">
        <f t="shared" si="35"/>
        <v>0.16815526470192999</v>
      </c>
      <c r="F169" s="31"/>
      <c r="G169" s="31">
        <v>22.650238945153902</v>
      </c>
      <c r="H169" s="31">
        <v>4.8099516364956898</v>
      </c>
      <c r="I169" s="31">
        <v>4.4408228749988696</v>
      </c>
      <c r="J169" s="31">
        <v>5.2222982078759799</v>
      </c>
      <c r="K169" s="31">
        <f t="shared" si="36"/>
        <v>0.39073766643855512</v>
      </c>
      <c r="L169" s="31">
        <f t="shared" si="37"/>
        <v>8.1235258889885369</v>
      </c>
    </row>
    <row r="170" spans="1:12" x14ac:dyDescent="0.25">
      <c r="A170" s="31">
        <v>0.34100000000000003</v>
      </c>
      <c r="B170" s="31">
        <v>1.87771093564157</v>
      </c>
      <c r="C170" s="31">
        <v>1.7046580316773099</v>
      </c>
      <c r="D170" s="31">
        <v>2.0507638396058301</v>
      </c>
      <c r="E170" s="31">
        <f t="shared" si="35"/>
        <v>0.1730529039642601</v>
      </c>
      <c r="F170" s="31"/>
      <c r="G170" s="31">
        <v>23.336609822279801</v>
      </c>
      <c r="H170" s="31">
        <v>4.9835934642619897</v>
      </c>
      <c r="I170" s="31">
        <v>4.6029197026290696</v>
      </c>
      <c r="J170" s="31">
        <v>5.4077892157056304</v>
      </c>
      <c r="K170" s="31">
        <f t="shared" si="36"/>
        <v>0.40243475653828042</v>
      </c>
      <c r="L170" s="31">
        <f t="shared" si="37"/>
        <v>8.0751923170337534</v>
      </c>
    </row>
    <row r="171" spans="1:12" x14ac:dyDescent="0.25">
      <c r="A171" s="31">
        <v>0.35099999999999998</v>
      </c>
      <c r="B171" s="31">
        <v>1.93204365460242</v>
      </c>
      <c r="C171" s="31">
        <v>1.7541035842306401</v>
      </c>
      <c r="D171" s="31">
        <v>2.1099837249741902</v>
      </c>
      <c r="E171" s="31">
        <f t="shared" si="35"/>
        <v>0.17794007037177995</v>
      </c>
      <c r="F171" s="31"/>
      <c r="G171" s="31">
        <v>24.0229806994057</v>
      </c>
      <c r="H171" s="31">
        <v>5.1592005119322204</v>
      </c>
      <c r="I171" s="31">
        <v>4.76698219620594</v>
      </c>
      <c r="J171" s="31">
        <v>5.5951814532114499</v>
      </c>
      <c r="K171" s="31">
        <f t="shared" si="36"/>
        <v>0.41409962850275495</v>
      </c>
      <c r="L171" s="31">
        <f t="shared" si="37"/>
        <v>8.0264302103596012</v>
      </c>
    </row>
    <row r="172" spans="1:12" x14ac:dyDescent="0.25">
      <c r="A172" s="31">
        <v>0.36099999999999999</v>
      </c>
      <c r="B172" s="31">
        <v>1.9863352276706501</v>
      </c>
      <c r="C172" s="31">
        <v>1.80351844387677</v>
      </c>
      <c r="D172" s="31">
        <v>2.16915201146452</v>
      </c>
      <c r="E172" s="31">
        <f t="shared" si="35"/>
        <v>0.18281678379388011</v>
      </c>
      <c r="F172" s="31"/>
      <c r="G172" s="31">
        <v>24.709351576531599</v>
      </c>
      <c r="H172" s="31">
        <v>5.3368063319224097</v>
      </c>
      <c r="I172" s="31">
        <v>4.9330468912199503</v>
      </c>
      <c r="J172" s="31">
        <v>5.7845055562788703</v>
      </c>
      <c r="K172" s="31">
        <f t="shared" si="36"/>
        <v>0.42572933252945999</v>
      </c>
      <c r="L172" s="31">
        <f t="shared" si="37"/>
        <v>7.977230314372397</v>
      </c>
    </row>
    <row r="173" spans="1:12" x14ac:dyDescent="0.25">
      <c r="A173" s="31">
        <v>0.371</v>
      </c>
      <c r="B173" s="31">
        <v>2.0405857015679301</v>
      </c>
      <c r="C173" s="31">
        <v>1.85290263772859</v>
      </c>
      <c r="D173" s="31">
        <v>2.2282687654072699</v>
      </c>
      <c r="E173" s="31">
        <f t="shared" si="35"/>
        <v>0.18768306383934008</v>
      </c>
      <c r="F173" s="31"/>
      <c r="G173" s="31">
        <v>25.395722453657498</v>
      </c>
      <c r="H173" s="31">
        <v>5.51644524481235</v>
      </c>
      <c r="I173" s="31">
        <v>5.1011504433991899</v>
      </c>
      <c r="J173" s="31">
        <v>5.9757930025642496</v>
      </c>
      <c r="K173" s="31">
        <f t="shared" si="36"/>
        <v>0.43732127958252986</v>
      </c>
      <c r="L173" s="31">
        <f t="shared" si="37"/>
        <v>7.9275921390461663</v>
      </c>
    </row>
    <row r="174" spans="1:12" x14ac:dyDescent="0.25">
      <c r="A174" s="31">
        <v>0.38100000000000001</v>
      </c>
      <c r="B174" s="31">
        <v>2.0947951229452402</v>
      </c>
      <c r="C174" s="31">
        <v>1.9022561925735899</v>
      </c>
      <c r="D174" s="31">
        <v>2.2873340533168798</v>
      </c>
      <c r="E174" s="31">
        <f t="shared" si="35"/>
        <v>0.19253893037165026</v>
      </c>
      <c r="F174" s="31"/>
      <c r="G174" s="31">
        <v>26.082093330783302</v>
      </c>
      <c r="H174" s="31">
        <v>5.6981523614555201</v>
      </c>
      <c r="I174" s="31">
        <v>5.2713309865167197</v>
      </c>
      <c r="J174" s="31">
        <v>6.1690755125148398</v>
      </c>
      <c r="K174" s="31">
        <f t="shared" si="36"/>
        <v>0.44887226299906002</v>
      </c>
      <c r="L174" s="31">
        <f t="shared" si="37"/>
        <v>7.8775054530904356</v>
      </c>
    </row>
    <row r="175" spans="1:12" x14ac:dyDescent="0.25">
      <c r="A175" s="31">
        <v>0.39100000000000001</v>
      </c>
      <c r="B175" s="31">
        <v>2.14896353838295</v>
      </c>
      <c r="C175" s="31">
        <v>1.9515791355299501</v>
      </c>
      <c r="D175" s="31">
        <v>2.34634794123594</v>
      </c>
      <c r="E175" s="31">
        <f t="shared" si="35"/>
        <v>0.19738440285299985</v>
      </c>
      <c r="F175" s="31"/>
      <c r="G175" s="31">
        <v>26.768464207909201</v>
      </c>
      <c r="H175" s="31">
        <v>5.8819636058570604</v>
      </c>
      <c r="I175" s="31">
        <v>5.4436277914065103</v>
      </c>
      <c r="J175" s="31">
        <v>6.3643860203154103</v>
      </c>
      <c r="K175" s="31">
        <f t="shared" si="36"/>
        <v>0.46037911445445001</v>
      </c>
      <c r="L175" s="31">
        <f t="shared" si="37"/>
        <v>7.8269629889586536</v>
      </c>
    </row>
    <row r="176" spans="1:12" x14ac:dyDescent="0.25">
      <c r="A176" s="31">
        <v>0.5</v>
      </c>
      <c r="B176" s="31">
        <v>2.7367527486043199</v>
      </c>
      <c r="C176" s="31">
        <v>2.48722136048442</v>
      </c>
      <c r="D176" s="31">
        <v>2.9862841367242199</v>
      </c>
      <c r="E176" s="31">
        <f t="shared" si="35"/>
        <v>0.24953138811989994</v>
      </c>
      <c r="F176" s="31"/>
      <c r="G176" s="31">
        <v>27.4548350850351</v>
      </c>
      <c r="H176" s="31">
        <v>6.06791573885112</v>
      </c>
      <c r="I176" s="31">
        <v>5.6180803063173999</v>
      </c>
      <c r="J176" s="31">
        <v>6.5617579103888204</v>
      </c>
      <c r="K176" s="31">
        <f t="shared" si="36"/>
        <v>0.47183880203571027</v>
      </c>
      <c r="L176" s="31">
        <f t="shared" si="37"/>
        <v>7.7759616702430794</v>
      </c>
    </row>
    <row r="177" spans="1:12" x14ac:dyDescent="0.25">
      <c r="A177" s="31">
        <v>1</v>
      </c>
      <c r="B177" s="31">
        <v>5.3723271169997497</v>
      </c>
      <c r="C177" s="31">
        <v>4.89869377817831</v>
      </c>
      <c r="D177" s="31">
        <v>5.8459604558211797</v>
      </c>
      <c r="E177" s="31">
        <f t="shared" si="35"/>
        <v>0.47363333882143976</v>
      </c>
      <c r="F177" s="31"/>
      <c r="G177" s="31">
        <v>28.141205962160999</v>
      </c>
      <c r="H177" s="31">
        <v>6.2560463826104398</v>
      </c>
      <c r="I177" s="31">
        <v>5.7947296483597004</v>
      </c>
      <c r="J177" s="31">
        <v>6.7612252643176403</v>
      </c>
      <c r="K177" s="31">
        <f t="shared" si="36"/>
        <v>0.48324780797896993</v>
      </c>
      <c r="L177" s="31">
        <f t="shared" si="37"/>
        <v>7.72449209011981</v>
      </c>
    </row>
    <row r="178" spans="1:12" x14ac:dyDescent="0.25">
      <c r="A178" s="31">
        <v>1.5</v>
      </c>
      <c r="B178" s="31">
        <v>7.9122321518946501</v>
      </c>
      <c r="C178" s="31">
        <v>7.2376525733493402</v>
      </c>
      <c r="D178" s="31">
        <v>8.5868117304399494</v>
      </c>
      <c r="E178" s="31">
        <f t="shared" si="35"/>
        <v>0.67457957854530992</v>
      </c>
      <c r="F178" s="31"/>
      <c r="G178" s="31">
        <v>28.827576839286799</v>
      </c>
      <c r="H178" s="31">
        <v>6.4463940460223901</v>
      </c>
      <c r="I178" s="31">
        <v>5.9736179862013703</v>
      </c>
      <c r="J178" s="31">
        <v>6.96282330753455</v>
      </c>
      <c r="K178" s="31">
        <f t="shared" si="36"/>
        <v>0.49460266066658987</v>
      </c>
      <c r="L178" s="31">
        <f t="shared" si="37"/>
        <v>7.6725477396432806</v>
      </c>
    </row>
    <row r="179" spans="1:12" x14ac:dyDescent="0.25">
      <c r="A179" s="31">
        <v>2</v>
      </c>
      <c r="B179" s="31">
        <v>10.3615840811465</v>
      </c>
      <c r="C179" s="31">
        <v>9.5071632750500399</v>
      </c>
      <c r="D179" s="31">
        <v>11.216004887243001</v>
      </c>
      <c r="E179" s="31">
        <f t="shared" si="35"/>
        <v>0.85442080609645998</v>
      </c>
      <c r="F179" s="31"/>
      <c r="G179" s="31">
        <v>29.513947716412702</v>
      </c>
      <c r="H179" s="31">
        <v>6.6389981509674501</v>
      </c>
      <c r="I179" s="31">
        <v>6.1547878189364198</v>
      </c>
      <c r="J179" s="31">
        <v>7.1665875585323304</v>
      </c>
      <c r="K179" s="31">
        <f t="shared" si="36"/>
        <v>0.50589986979795531</v>
      </c>
      <c r="L179" s="31">
        <f t="shared" si="37"/>
        <v>7.6201236736936639</v>
      </c>
    </row>
    <row r="180" spans="1:12" x14ac:dyDescent="0.25">
      <c r="A180" s="31">
        <v>2.5</v>
      </c>
      <c r="B180" s="31">
        <v>12.7251407126675</v>
      </c>
      <c r="C180" s="31">
        <v>11.710131146936</v>
      </c>
      <c r="D180" s="31">
        <v>13.740150278399</v>
      </c>
      <c r="E180" s="31">
        <f t="shared" si="35"/>
        <v>1.0150095657314999</v>
      </c>
      <c r="F180" s="31"/>
      <c r="G180" s="31">
        <v>30.200318593538601</v>
      </c>
      <c r="H180" s="31">
        <v>6.8338990595378002</v>
      </c>
      <c r="I180" s="31">
        <v>6.3382836049559597</v>
      </c>
      <c r="J180" s="31">
        <v>7.3725548441713702</v>
      </c>
      <c r="K180" s="31">
        <f t="shared" si="36"/>
        <v>0.51713561960770527</v>
      </c>
      <c r="L180" s="31">
        <f t="shared" si="37"/>
        <v>7.567211852302087</v>
      </c>
    </row>
    <row r="181" spans="1:12" x14ac:dyDescent="0.25">
      <c r="A181" s="31">
        <v>3</v>
      </c>
      <c r="B181" s="31">
        <v>15.0073322807993</v>
      </c>
      <c r="C181" s="31">
        <v>13.849310269460901</v>
      </c>
      <c r="D181" s="31">
        <v>16.1653542921377</v>
      </c>
      <c r="E181" s="31">
        <f t="shared" si="35"/>
        <v>1.1580220113383994</v>
      </c>
      <c r="F181" s="31"/>
      <c r="G181" s="31">
        <v>30.8866894706645</v>
      </c>
      <c r="H181" s="31">
        <v>7.0311381022355404</v>
      </c>
      <c r="I181" s="31">
        <v>6.5241505581358297</v>
      </c>
      <c r="J181" s="31">
        <v>7.5807625715621496</v>
      </c>
      <c r="K181" s="31">
        <f t="shared" si="36"/>
        <v>0.52830600671315997</v>
      </c>
      <c r="L181" s="31">
        <f t="shared" si="37"/>
        <v>7.5138050061224915</v>
      </c>
    </row>
    <row r="182" spans="1:12" x14ac:dyDescent="0.25">
      <c r="A182" s="31">
        <v>3.5</v>
      </c>
      <c r="B182" s="31">
        <v>17.212289160948199</v>
      </c>
      <c r="C182" s="31">
        <v>15.9273121552423</v>
      </c>
      <c r="D182" s="31">
        <v>18.497266166654001</v>
      </c>
      <c r="E182" s="31">
        <f t="shared" si="35"/>
        <v>1.2849770057058993</v>
      </c>
      <c r="F182" s="31"/>
      <c r="G182" s="31">
        <v>31.573060347790399</v>
      </c>
      <c r="H182" s="31">
        <v>7.2307576071918396</v>
      </c>
      <c r="I182" s="31">
        <v>6.7124346513979303</v>
      </c>
      <c r="J182" s="31">
        <v>7.7912490275978703</v>
      </c>
      <c r="K182" s="31">
        <f t="shared" si="36"/>
        <v>0.53940718809997001</v>
      </c>
      <c r="L182" s="31">
        <f t="shared" si="37"/>
        <v>7.4598986358423369</v>
      </c>
    </row>
    <row r="183" spans="1:12" x14ac:dyDescent="0.25">
      <c r="A183" s="31">
        <v>4</v>
      </c>
      <c r="B183" s="31">
        <v>19.343866817256401</v>
      </c>
      <c r="C183" s="31">
        <v>17.946613907959801</v>
      </c>
      <c r="D183" s="31">
        <v>20.741119726552999</v>
      </c>
      <c r="E183" s="31">
        <f t="shared" si="35"/>
        <v>1.3972529092966006</v>
      </c>
      <c r="F183" s="31"/>
      <c r="G183" s="31">
        <v>32.259431224916199</v>
      </c>
      <c r="H183" s="31">
        <v>7.4328009304503997</v>
      </c>
      <c r="I183" s="31">
        <v>6.90318392501612</v>
      </c>
      <c r="J183" s="31">
        <v>8.0040536802481501</v>
      </c>
      <c r="K183" s="31">
        <f t="shared" si="36"/>
        <v>0.55043487761601506</v>
      </c>
      <c r="L183" s="31">
        <f t="shared" si="37"/>
        <v>7.4054839187339949</v>
      </c>
    </row>
    <row r="184" spans="1:12" x14ac:dyDescent="0.25">
      <c r="A184" s="31">
        <v>4.5</v>
      </c>
      <c r="B184" s="31">
        <v>21.405668300323502</v>
      </c>
      <c r="C184" s="31">
        <v>19.909565928586499</v>
      </c>
      <c r="D184" s="31">
        <v>22.901770672060501</v>
      </c>
      <c r="E184" s="31">
        <f t="shared" si="35"/>
        <v>1.4961023717370026</v>
      </c>
      <c r="F184" s="31"/>
      <c r="G184" s="31">
        <v>32.945802102042101</v>
      </c>
      <c r="H184" s="31">
        <v>7.6373124873609104</v>
      </c>
      <c r="I184" s="31">
        <v>7.0964468368689602</v>
      </c>
      <c r="J184" s="31">
        <v>8.2192164817833504</v>
      </c>
      <c r="K184" s="31">
        <f t="shared" si="36"/>
        <v>0.56138482245719512</v>
      </c>
      <c r="L184" s="31">
        <f t="shared" si="37"/>
        <v>7.3505545751367158</v>
      </c>
    </row>
    <row r="185" spans="1:12" x14ac:dyDescent="0.25">
      <c r="A185" s="31">
        <v>5</v>
      </c>
      <c r="B185" s="31">
        <v>23.401064571149899</v>
      </c>
      <c r="C185" s="31">
        <v>21.818399173733901</v>
      </c>
      <c r="D185" s="31">
        <v>24.983729968565999</v>
      </c>
      <c r="E185" s="31">
        <f t="shared" si="35"/>
        <v>1.5826653974159974</v>
      </c>
      <c r="F185" s="31"/>
      <c r="G185" s="31">
        <v>33.632172979167997</v>
      </c>
      <c r="H185" s="31">
        <v>7.8443377851299303</v>
      </c>
      <c r="I185" s="31">
        <v>7.29227343155907</v>
      </c>
      <c r="J185" s="31">
        <v>8.4367789002980391</v>
      </c>
      <c r="K185" s="31">
        <f t="shared" si="36"/>
        <v>0.57225273436948454</v>
      </c>
      <c r="L185" s="31">
        <f t="shared" si="37"/>
        <v>7.2951057188571342</v>
      </c>
    </row>
    <row r="186" spans="1:12" x14ac:dyDescent="0.25">
      <c r="A186" s="31">
        <v>5.5</v>
      </c>
      <c r="B186" s="31">
        <v>25.333212892460502</v>
      </c>
      <c r="C186" s="31">
        <v>23.675231993360899</v>
      </c>
      <c r="D186" s="31">
        <v>26.9911937915601</v>
      </c>
      <c r="E186" s="31">
        <f t="shared" si="35"/>
        <v>1.6579808990996021</v>
      </c>
      <c r="F186" s="31"/>
      <c r="G186" s="31">
        <v>34.3185438562939</v>
      </c>
      <c r="H186" s="31">
        <v>8.0539234565796693</v>
      </c>
      <c r="I186" s="31">
        <v>7.4907153511986797</v>
      </c>
      <c r="J186" s="31">
        <v>8.6567829056544205</v>
      </c>
      <c r="K186" s="31">
        <f t="shared" si="36"/>
        <v>0.58303377722787042</v>
      </c>
      <c r="L186" s="31">
        <f t="shared" si="37"/>
        <v>7.2391273690533993</v>
      </c>
    </row>
    <row r="187" spans="1:12" x14ac:dyDescent="0.25">
      <c r="A187" s="31">
        <v>6</v>
      </c>
      <c r="B187" s="31">
        <v>27.205073498466</v>
      </c>
      <c r="C187" s="31">
        <v>25.4820765570974</v>
      </c>
      <c r="D187" s="31">
        <v>28.928070439834599</v>
      </c>
      <c r="E187" s="31">
        <f t="shared" si="35"/>
        <v>1.7229969413685993</v>
      </c>
      <c r="F187" s="31"/>
      <c r="G187" s="31">
        <v>35.004914733419703</v>
      </c>
      <c r="H187" s="31">
        <v>8.2661172951669606</v>
      </c>
      <c r="I187" s="31">
        <v>7.6918248096619202</v>
      </c>
      <c r="J187" s="31">
        <v>8.8792718936628994</v>
      </c>
      <c r="K187" s="31">
        <f t="shared" si="36"/>
        <v>0.5937235420004896</v>
      </c>
      <c r="L187" s="31">
        <f t="shared" si="37"/>
        <v>7.1826169506163229</v>
      </c>
    </row>
    <row r="188" spans="1:12" x14ac:dyDescent="0.25">
      <c r="A188" s="31">
        <v>6.5</v>
      </c>
      <c r="B188" s="31">
        <v>29.019424728184202</v>
      </c>
      <c r="C188" s="31">
        <v>27.240844887356999</v>
      </c>
      <c r="D188" s="31">
        <v>30.7980045690114</v>
      </c>
      <c r="E188" s="31">
        <f t="shared" si="35"/>
        <v>1.7785798408272022</v>
      </c>
      <c r="F188" s="31"/>
      <c r="G188" s="31">
        <v>35.691285610545599</v>
      </c>
      <c r="H188" s="31">
        <v>8.4809682913178399</v>
      </c>
      <c r="I188" s="31">
        <v>7.8956563270578197</v>
      </c>
      <c r="J188" s="31">
        <v>9.1042901171227193</v>
      </c>
      <c r="K188" s="31">
        <f t="shared" si="36"/>
        <v>0.60431689503244979</v>
      </c>
      <c r="L188" s="31">
        <f t="shared" si="37"/>
        <v>7.1255648444187996</v>
      </c>
    </row>
    <row r="189" spans="1:12" x14ac:dyDescent="0.25">
      <c r="A189" s="31">
        <v>7</v>
      </c>
      <c r="B189" s="31">
        <v>30.778876785035401</v>
      </c>
      <c r="C189" s="31">
        <v>28.953354519244801</v>
      </c>
      <c r="D189" s="31">
        <v>32.604399050825897</v>
      </c>
      <c r="E189" s="31">
        <f t="shared" si="35"/>
        <v>1.8255222657905996</v>
      </c>
      <c r="F189" s="31"/>
      <c r="G189" s="31">
        <v>36.377656487671501</v>
      </c>
      <c r="H189" s="31">
        <v>8.6985266701357098</v>
      </c>
      <c r="I189" s="31">
        <v>8.1022651584491303</v>
      </c>
      <c r="J189" s="31">
        <v>9.3318829865824604</v>
      </c>
      <c r="K189" s="31">
        <f t="shared" si="36"/>
        <v>0.61480891406666505</v>
      </c>
      <c r="L189" s="31">
        <f t="shared" si="37"/>
        <v>7.0679660749614399</v>
      </c>
    </row>
    <row r="190" spans="1:12" x14ac:dyDescent="0.25">
      <c r="A190" s="31">
        <v>7.5</v>
      </c>
      <c r="B190" s="31">
        <v>32.485884266027298</v>
      </c>
      <c r="C190" s="31">
        <v>30.6213338140758</v>
      </c>
      <c r="D190" s="31">
        <v>34.3504347179788</v>
      </c>
      <c r="E190" s="31">
        <f t="shared" si="35"/>
        <v>1.8645504519514979</v>
      </c>
      <c r="F190" s="31"/>
      <c r="G190" s="31">
        <v>37.064027364797397</v>
      </c>
      <c r="H190" s="31">
        <v>8.9188439305440106</v>
      </c>
      <c r="I190" s="31">
        <v>8.3117082773116007</v>
      </c>
      <c r="J190" s="31">
        <v>9.5620971888322508</v>
      </c>
      <c r="K190" s="31">
        <f t="shared" si="36"/>
        <v>0.62519445576032506</v>
      </c>
      <c r="L190" s="31">
        <f t="shared" si="37"/>
        <v>7.0098149561654113</v>
      </c>
    </row>
    <row r="191" spans="1:12" x14ac:dyDescent="0.25">
      <c r="A191" s="31">
        <v>8</v>
      </c>
      <c r="B191" s="31">
        <v>34.1427575870079</v>
      </c>
      <c r="C191" s="31">
        <v>32.246426933139396</v>
      </c>
      <c r="D191" s="31">
        <v>36.039088240876502</v>
      </c>
      <c r="E191" s="31">
        <f t="shared" si="35"/>
        <v>1.8963306538685032</v>
      </c>
      <c r="F191" s="31"/>
      <c r="G191" s="31">
        <v>37.7503982419233</v>
      </c>
      <c r="H191" s="31">
        <v>9.1419728859275793</v>
      </c>
      <c r="I191" s="31">
        <v>8.5240444067916599</v>
      </c>
      <c r="J191" s="31">
        <v>9.7949803465349596</v>
      </c>
      <c r="K191" s="31">
        <f t="shared" si="36"/>
        <v>0.63546796987164988</v>
      </c>
      <c r="L191" s="31">
        <f t="shared" si="37"/>
        <v>6.9511032005994942</v>
      </c>
    </row>
    <row r="192" spans="1:12" x14ac:dyDescent="0.25">
      <c r="A192" s="31">
        <v>8.5</v>
      </c>
      <c r="B192" s="31">
        <v>35.751673415821202</v>
      </c>
      <c r="C192" s="31">
        <v>33.8301984955149</v>
      </c>
      <c r="D192" s="31">
        <v>37.673148336127497</v>
      </c>
      <c r="E192" s="31">
        <f t="shared" si="35"/>
        <v>1.9214749203063022</v>
      </c>
      <c r="F192" s="31"/>
      <c r="G192" s="31">
        <v>38.436769119049103</v>
      </c>
      <c r="H192" s="31">
        <v>9.3679677063399094</v>
      </c>
      <c r="I192" s="31">
        <v>8.7393332087541609</v>
      </c>
      <c r="J192" s="31">
        <v>10.0305816899216</v>
      </c>
      <c r="K192" s="31">
        <f t="shared" si="36"/>
        <v>0.64562424058371981</v>
      </c>
      <c r="L192" s="31">
        <f t="shared" si="37"/>
        <v>6.8918282046039101</v>
      </c>
    </row>
    <row r="193" spans="1:12" x14ac:dyDescent="0.25">
      <c r="A193" s="31">
        <v>9</v>
      </c>
      <c r="B193" s="31">
        <v>37.314684212436603</v>
      </c>
      <c r="C193" s="31">
        <v>35.3741379482261</v>
      </c>
      <c r="D193" s="31">
        <v>39.2552304766471</v>
      </c>
      <c r="E193" s="31">
        <f t="shared" si="35"/>
        <v>1.9405462642105036</v>
      </c>
      <c r="F193" s="31"/>
      <c r="G193" s="31">
        <v>39.123139996174999</v>
      </c>
      <c r="H193" s="31">
        <v>9.5968839623473503</v>
      </c>
      <c r="I193" s="31">
        <v>8.9576368092729197</v>
      </c>
      <c r="J193" s="31">
        <v>10.268951291928399</v>
      </c>
      <c r="K193" s="31">
        <f t="shared" si="36"/>
        <v>0.65565724132773973</v>
      </c>
      <c r="L193" s="31">
        <f t="shared" si="37"/>
        <v>6.8319805042987012</v>
      </c>
    </row>
    <row r="194" spans="1:12" x14ac:dyDescent="0.25">
      <c r="A194" s="31">
        <v>9.5</v>
      </c>
      <c r="B194" s="31">
        <v>38.833726963978002</v>
      </c>
      <c r="C194" s="31">
        <v>36.879663648043397</v>
      </c>
      <c r="D194" s="31">
        <v>40.7877902799125</v>
      </c>
      <c r="E194" s="31">
        <f t="shared" si="35"/>
        <v>1.9540633159346044</v>
      </c>
      <c r="F194" s="31"/>
      <c r="G194" s="31">
        <v>39.809510873300901</v>
      </c>
      <c r="H194" s="31">
        <v>9.8287786705845797</v>
      </c>
      <c r="I194" s="31">
        <v>9.1790181157852899</v>
      </c>
      <c r="J194" s="31">
        <v>10.510141052639</v>
      </c>
      <c r="K194" s="31">
        <f t="shared" si="36"/>
        <v>0.66556146842685493</v>
      </c>
      <c r="L194" s="31">
        <f t="shared" si="37"/>
        <v>6.7715582040598523</v>
      </c>
    </row>
    <row r="195" spans="1:12" x14ac:dyDescent="0.25">
      <c r="A195" s="31">
        <v>10</v>
      </c>
      <c r="B195" s="31">
        <v>40.310631192817397</v>
      </c>
      <c r="C195" s="31">
        <v>38.348126682784198</v>
      </c>
      <c r="D195" s="31">
        <v>42.273135702850503</v>
      </c>
      <c r="E195" s="31">
        <f t="shared" si="35"/>
        <v>1.9625045100331988</v>
      </c>
      <c r="F195" s="31"/>
      <c r="G195" s="31">
        <v>40.495881750426797</v>
      </c>
      <c r="H195" s="31">
        <v>10.0637103411</v>
      </c>
      <c r="I195" s="31">
        <v>9.4035425095821807</v>
      </c>
      <c r="J195" s="31">
        <v>10.754203739606201</v>
      </c>
      <c r="K195" s="31">
        <f t="shared" si="36"/>
        <v>0.67533061501200997</v>
      </c>
      <c r="L195" s="31">
        <f t="shared" si="37"/>
        <v>6.7105529881357251</v>
      </c>
    </row>
    <row r="196" spans="1:12" x14ac:dyDescent="0.25">
      <c r="A196" s="31">
        <v>10.5</v>
      </c>
      <c r="B196" s="31">
        <v>41.747126307349099</v>
      </c>
      <c r="C196" s="31">
        <v>39.7808144553047</v>
      </c>
      <c r="D196" s="31">
        <v>43.713438159393597</v>
      </c>
      <c r="E196" s="31">
        <f t="shared" si="35"/>
        <v>1.9663118520443987</v>
      </c>
      <c r="F196" s="31"/>
      <c r="G196" s="31">
        <v>41.1822526275526</v>
      </c>
      <c r="H196" s="31">
        <v>10.3017390265735</v>
      </c>
      <c r="I196" s="31">
        <v>9.6312765855025404</v>
      </c>
      <c r="J196" s="31">
        <v>11.001194091738</v>
      </c>
      <c r="K196" s="31">
        <f t="shared" si="36"/>
        <v>0.68495875311772991</v>
      </c>
      <c r="L196" s="31">
        <f t="shared" si="37"/>
        <v>6.6489623873296333</v>
      </c>
    </row>
    <row r="197" spans="1:12" x14ac:dyDescent="0.25">
      <c r="A197" s="31">
        <v>11</v>
      </c>
      <c r="B197" s="31">
        <v>43.144848357539402</v>
      </c>
      <c r="C197" s="31">
        <v>41.178954020320802</v>
      </c>
      <c r="D197" s="31">
        <v>45.110742694758102</v>
      </c>
      <c r="E197" s="31">
        <f t="shared" si="35"/>
        <v>1.9658943372186002</v>
      </c>
      <c r="F197" s="31"/>
      <c r="G197" s="31">
        <v>41.868623504678503</v>
      </c>
      <c r="H197" s="31">
        <v>10.5429263734936</v>
      </c>
      <c r="I197" s="31">
        <v>9.8622890645439707</v>
      </c>
      <c r="J197" s="31">
        <v>11.251167812689699</v>
      </c>
      <c r="K197" s="31">
        <f t="shared" si="36"/>
        <v>0.69443937407286427</v>
      </c>
      <c r="L197" s="31">
        <f t="shared" si="37"/>
        <v>6.58678007862013</v>
      </c>
    </row>
    <row r="198" spans="1:12" x14ac:dyDescent="0.25">
      <c r="A198" s="31">
        <v>11.5</v>
      </c>
      <c r="B198" s="31">
        <v>44.505346250734398</v>
      </c>
      <c r="C198" s="31">
        <v>42.543715212027401</v>
      </c>
      <c r="D198" s="31">
        <v>46.466977289441402</v>
      </c>
      <c r="E198" s="31">
        <f t="shared" si="35"/>
        <v>1.9616310387069973</v>
      </c>
      <c r="F198" s="31"/>
      <c r="G198" s="31">
        <v>42.554994381804399</v>
      </c>
      <c r="H198" s="31">
        <v>10.787335675385499</v>
      </c>
      <c r="I198" s="31">
        <v>10.096650461250199</v>
      </c>
      <c r="J198" s="31">
        <v>11.5041826960087</v>
      </c>
      <c r="K198" s="31">
        <f t="shared" si="36"/>
        <v>0.70376611737925021</v>
      </c>
      <c r="L198" s="31">
        <f t="shared" si="37"/>
        <v>6.5240031325353209</v>
      </c>
    </row>
    <row r="199" spans="1:12" x14ac:dyDescent="0.25">
      <c r="A199" s="31">
        <v>12</v>
      </c>
      <c r="B199" s="31">
        <v>45.830087477375699</v>
      </c>
      <c r="C199" s="31">
        <v>43.876213573760602</v>
      </c>
      <c r="D199" s="31">
        <v>47.783961380990696</v>
      </c>
      <c r="E199" s="31">
        <f t="shared" si="35"/>
        <v>1.9538739036150972</v>
      </c>
      <c r="F199" s="31"/>
      <c r="G199" s="31">
        <v>43.241365258930301</v>
      </c>
      <c r="H199" s="31">
        <v>11.0350319281869</v>
      </c>
      <c r="I199" s="31">
        <v>10.3344331045963</v>
      </c>
      <c r="J199" s="31">
        <v>11.760297631570699</v>
      </c>
      <c r="K199" s="31">
        <f t="shared" si="36"/>
        <v>0.71293226348719951</v>
      </c>
      <c r="L199" s="31">
        <f t="shared" si="37"/>
        <v>6.4606271021848976</v>
      </c>
    </row>
    <row r="200" spans="1:12" x14ac:dyDescent="0.25">
      <c r="A200" s="31">
        <v>12.5</v>
      </c>
      <c r="B200" s="31">
        <v>47.120463391121</v>
      </c>
      <c r="C200" s="31">
        <v>45.1775130787872</v>
      </c>
      <c r="D200" s="31">
        <v>49.063413703454898</v>
      </c>
      <c r="E200" s="31">
        <f t="shared" si="35"/>
        <v>1.9429503123337994</v>
      </c>
      <c r="F200" s="31"/>
      <c r="G200" s="31">
        <v>43.927736136056197</v>
      </c>
      <c r="H200" s="31">
        <v>11.2860818878726</v>
      </c>
      <c r="I200" s="31">
        <v>10.575711571792</v>
      </c>
      <c r="J200" s="31">
        <v>12.019573723016499</v>
      </c>
      <c r="K200" s="31">
        <f t="shared" si="36"/>
        <v>0.72193107561224945</v>
      </c>
      <c r="L200" s="31">
        <f t="shared" si="37"/>
        <v>6.3966492781520277</v>
      </c>
    </row>
    <row r="201" spans="1:12" x14ac:dyDescent="0.25">
      <c r="A201" s="31">
        <v>13</v>
      </c>
      <c r="B201" s="31">
        <v>48.377794083309503</v>
      </c>
      <c r="C201" s="31">
        <v>46.448628687579202</v>
      </c>
      <c r="D201" s="31">
        <v>50.306959479039797</v>
      </c>
      <c r="E201" s="31">
        <f t="shared" ref="E201:E264" si="38">(B201-C201)</f>
        <v>1.9291653957303012</v>
      </c>
      <c r="F201" s="31"/>
      <c r="G201" s="31">
        <v>44.614107013182</v>
      </c>
      <c r="H201" s="31">
        <v>11.5405541304364</v>
      </c>
      <c r="I201" s="31">
        <v>10.820562116722201</v>
      </c>
      <c r="J201" s="31">
        <v>12.2820733292528</v>
      </c>
      <c r="K201" s="31">
        <f t="shared" ref="K201:K264" si="39">ABS((J201-I201)*0.5)</f>
        <v>0.73075560626529956</v>
      </c>
      <c r="L201" s="31">
        <f t="shared" ref="L201:L264" si="40">K201/H201*100</f>
        <v>6.332066883496057</v>
      </c>
    </row>
    <row r="202" spans="1:12" x14ac:dyDescent="0.25">
      <c r="A202" s="31">
        <v>13.5</v>
      </c>
      <c r="B202" s="31">
        <v>49.603332887670398</v>
      </c>
      <c r="C202" s="31">
        <v>47.690528725720803</v>
      </c>
      <c r="D202" s="31">
        <v>51.516137049619999</v>
      </c>
      <c r="E202" s="31">
        <f t="shared" si="38"/>
        <v>1.9128041619495946</v>
      </c>
      <c r="F202" s="31"/>
      <c r="G202" s="31">
        <v>45.300477890307903</v>
      </c>
      <c r="H202" s="31">
        <v>11.7985191143423</v>
      </c>
      <c r="I202" s="31">
        <v>11.069063525041299</v>
      </c>
      <c r="J202" s="31">
        <v>12.547861142129801</v>
      </c>
      <c r="K202" s="31">
        <f t="shared" si="39"/>
        <v>0.73939880854425066</v>
      </c>
      <c r="L202" s="31">
        <f t="shared" si="40"/>
        <v>6.2668780834150297</v>
      </c>
    </row>
    <row r="203" spans="1:12" x14ac:dyDescent="0.25">
      <c r="A203" s="31">
        <v>14</v>
      </c>
      <c r="B203" s="31">
        <v>50.798270547591102</v>
      </c>
      <c r="C203" s="31">
        <v>48.904137106144397</v>
      </c>
      <c r="D203" s="31">
        <v>52.6924039890378</v>
      </c>
      <c r="E203" s="31">
        <f t="shared" si="38"/>
        <v>1.894133441446705</v>
      </c>
      <c r="F203" s="31"/>
      <c r="G203" s="31">
        <v>45.986848767433798</v>
      </c>
      <c r="H203" s="31">
        <v>12.0600492455652</v>
      </c>
      <c r="I203" s="31">
        <v>11.3212962864355</v>
      </c>
      <c r="J203" s="31">
        <v>12.8170033267301</v>
      </c>
      <c r="K203" s="31">
        <f t="shared" si="39"/>
        <v>0.74785352014730044</v>
      </c>
      <c r="L203" s="31">
        <f t="shared" si="40"/>
        <v>6.2010818108583265</v>
      </c>
    </row>
    <row r="204" spans="1:12" x14ac:dyDescent="0.25">
      <c r="A204" s="31">
        <v>14.5</v>
      </c>
      <c r="B204" s="31">
        <v>51.963739075069299</v>
      </c>
      <c r="C204" s="31">
        <v>50.0903353993751</v>
      </c>
      <c r="D204" s="31">
        <v>53.837142750763398</v>
      </c>
      <c r="E204" s="31">
        <f t="shared" si="38"/>
        <v>1.873403675694199</v>
      </c>
      <c r="F204" s="31"/>
      <c r="G204" s="31">
        <v>46.673219644559701</v>
      </c>
      <c r="H204" s="31">
        <v>12.3252189453468</v>
      </c>
      <c r="I204" s="31">
        <v>11.577343568064901</v>
      </c>
      <c r="J204" s="31">
        <v>13.0895684579245</v>
      </c>
      <c r="K204" s="31">
        <f t="shared" si="39"/>
        <v>0.75611244492979957</v>
      </c>
      <c r="L204" s="31">
        <f t="shared" si="40"/>
        <v>6.1346775930115092</v>
      </c>
    </row>
    <row r="205" spans="1:12" x14ac:dyDescent="0.25">
      <c r="A205" s="31">
        <v>15</v>
      </c>
      <c r="B205" s="31">
        <v>53.100815327638898</v>
      </c>
      <c r="C205" s="31">
        <v>51.249964764689203</v>
      </c>
      <c r="D205" s="31">
        <v>54.9516658905886</v>
      </c>
      <c r="E205" s="31">
        <f t="shared" si="38"/>
        <v>1.8508505629496952</v>
      </c>
      <c r="F205" s="31"/>
      <c r="G205" s="31">
        <v>47.359590521685497</v>
      </c>
      <c r="H205" s="31">
        <v>12.5941047208004</v>
      </c>
      <c r="I205" s="31">
        <v>11.837290393124</v>
      </c>
      <c r="J205" s="31">
        <v>13.3656269155654</v>
      </c>
      <c r="K205" s="31">
        <f t="shared" si="39"/>
        <v>0.76416826122069992</v>
      </c>
      <c r="L205" s="31">
        <f t="shared" si="40"/>
        <v>6.0676664055254435</v>
      </c>
    </row>
    <row r="206" spans="1:12" x14ac:dyDescent="0.25">
      <c r="A206" s="31">
        <v>15.5</v>
      </c>
      <c r="B206" s="31">
        <v>54.210524327026597</v>
      </c>
      <c r="C206" s="31">
        <v>52.383827757581798</v>
      </c>
      <c r="D206" s="31">
        <v>56.037220896471403</v>
      </c>
      <c r="E206" s="31">
        <f t="shared" si="38"/>
        <v>1.826696569444799</v>
      </c>
      <c r="F206" s="31"/>
      <c r="G206" s="31">
        <v>48.0459613988114</v>
      </c>
      <c r="H206" s="31">
        <v>12.8667852385049</v>
      </c>
      <c r="I206" s="31">
        <v>12.101224496917</v>
      </c>
      <c r="J206" s="31">
        <v>13.6452514780248</v>
      </c>
      <c r="K206" s="31">
        <f t="shared" si="39"/>
        <v>0.77201349055390001</v>
      </c>
      <c r="L206" s="31">
        <f t="shared" si="40"/>
        <v>6.0000495558407776</v>
      </c>
    </row>
    <row r="207" spans="1:12" x14ac:dyDescent="0.25">
      <c r="A207" s="31">
        <v>16</v>
      </c>
      <c r="B207" s="31">
        <v>55.293842341036502</v>
      </c>
      <c r="C207" s="31">
        <v>53.492689997299799</v>
      </c>
      <c r="D207" s="31">
        <v>57.094994684773098</v>
      </c>
      <c r="E207" s="31">
        <f t="shared" si="38"/>
        <v>1.8011523437367032</v>
      </c>
      <c r="F207" s="31"/>
      <c r="G207" s="31">
        <v>48.732332275937303</v>
      </c>
      <c r="H207" s="31">
        <v>13.143341401236301</v>
      </c>
      <c r="I207" s="31">
        <v>12.3692357302475</v>
      </c>
      <c r="J207" s="31">
        <v>13.9285172103354</v>
      </c>
      <c r="K207" s="31">
        <f t="shared" si="39"/>
        <v>0.77964074004395023</v>
      </c>
      <c r="L207" s="31">
        <f t="shared" si="40"/>
        <v>5.9318305463070065</v>
      </c>
    </row>
    <row r="208" spans="1:12" x14ac:dyDescent="0.25">
      <c r="A208" s="31">
        <v>16.5</v>
      </c>
      <c r="B208" s="31">
        <v>56.351699748138799</v>
      </c>
      <c r="C208" s="31">
        <v>54.577281736785402</v>
      </c>
      <c r="D208" s="31">
        <v>58.126117759492303</v>
      </c>
      <c r="E208" s="31">
        <f t="shared" si="38"/>
        <v>1.7744180113533972</v>
      </c>
      <c r="F208" s="31"/>
      <c r="G208" s="31">
        <v>49.418703153063198</v>
      </c>
      <c r="H208" s="31">
        <v>13.423856427995601</v>
      </c>
      <c r="I208" s="31">
        <v>12.6414165840535</v>
      </c>
      <c r="J208" s="31">
        <v>14.215501486334601</v>
      </c>
      <c r="K208" s="31">
        <f t="shared" si="39"/>
        <v>0.78704245114055027</v>
      </c>
      <c r="L208" s="31">
        <f t="shared" si="40"/>
        <v>5.8630130273083418</v>
      </c>
    </row>
    <row r="209" spans="1:12" x14ac:dyDescent="0.25">
      <c r="A209" s="31">
        <v>17</v>
      </c>
      <c r="B209" s="31">
        <v>57.384983702431498</v>
      </c>
      <c r="C209" s="31">
        <v>55.638299323167203</v>
      </c>
      <c r="D209" s="31">
        <v>59.1316680816957</v>
      </c>
      <c r="E209" s="31">
        <f t="shared" si="38"/>
        <v>1.7466843792642948</v>
      </c>
      <c r="F209" s="31"/>
      <c r="G209" s="31">
        <v>50.105074030189002</v>
      </c>
      <c r="H209" s="31">
        <v>13.708415937496699</v>
      </c>
      <c r="I209" s="31">
        <v>12.9178620259329</v>
      </c>
      <c r="J209" s="31">
        <v>14.506284540711199</v>
      </c>
      <c r="K209" s="31">
        <f t="shared" si="39"/>
        <v>0.79421125738914977</v>
      </c>
      <c r="L209" s="31">
        <f t="shared" si="40"/>
        <v>5.7936034404729417</v>
      </c>
    </row>
    <row r="210" spans="1:12" x14ac:dyDescent="0.25">
      <c r="A210" s="31">
        <v>17.5</v>
      </c>
      <c r="B210" s="31">
        <v>58.3945406150156</v>
      </c>
      <c r="C210" s="31">
        <v>56.676406553602497</v>
      </c>
      <c r="D210" s="31">
        <v>60.112674676428597</v>
      </c>
      <c r="E210" s="31">
        <f t="shared" si="38"/>
        <v>1.7181340614131031</v>
      </c>
      <c r="F210" s="31"/>
      <c r="G210" s="31">
        <v>50.791444907314897</v>
      </c>
      <c r="H210" s="31">
        <v>13.997108035293101</v>
      </c>
      <c r="I210" s="31">
        <v>13.1986694924103</v>
      </c>
      <c r="J210" s="31">
        <v>14.8009489064438</v>
      </c>
      <c r="K210" s="31">
        <f t="shared" si="39"/>
        <v>0.80113970701675008</v>
      </c>
      <c r="L210" s="31">
        <f t="shared" si="40"/>
        <v>5.7236087983082724</v>
      </c>
    </row>
    <row r="211" spans="1:12" x14ac:dyDescent="0.25">
      <c r="A211" s="31">
        <v>18</v>
      </c>
      <c r="B211" s="31">
        <v>59.381178466374699</v>
      </c>
      <c r="C211" s="31">
        <v>57.692235958390903</v>
      </c>
      <c r="D211" s="31">
        <v>61.070120974358503</v>
      </c>
      <c r="E211" s="31">
        <f t="shared" si="38"/>
        <v>1.6889425079837963</v>
      </c>
      <c r="F211" s="31"/>
      <c r="G211" s="31">
        <v>51.4778157844408</v>
      </c>
      <c r="H211" s="31">
        <v>14.2900234047273</v>
      </c>
      <c r="I211" s="31">
        <v>13.4839393114198</v>
      </c>
      <c r="J211" s="31">
        <v>15.099580404322399</v>
      </c>
      <c r="K211" s="31">
        <f t="shared" si="39"/>
        <v>0.80782054645129975</v>
      </c>
      <c r="L211" s="31">
        <f t="shared" si="40"/>
        <v>5.6530386520155291</v>
      </c>
    </row>
    <row r="212" spans="1:12" x14ac:dyDescent="0.25">
      <c r="A212" s="31">
        <v>18.5</v>
      </c>
      <c r="B212" s="31">
        <v>60.345668963033603</v>
      </c>
      <c r="C212" s="31">
        <v>58.686389992575002</v>
      </c>
      <c r="D212" s="31">
        <v>62.004947933492197</v>
      </c>
      <c r="E212" s="31">
        <f t="shared" si="38"/>
        <v>1.6592789704586011</v>
      </c>
      <c r="F212" s="31"/>
      <c r="G212" s="31">
        <v>52.164186661566703</v>
      </c>
      <c r="H212" s="31">
        <v>14.5872554019018</v>
      </c>
      <c r="I212" s="31">
        <v>13.773774105108201</v>
      </c>
      <c r="J212" s="31">
        <v>15.402267548627201</v>
      </c>
      <c r="K212" s="31">
        <f t="shared" si="39"/>
        <v>0.81424672175949997</v>
      </c>
      <c r="L212" s="31">
        <f t="shared" si="40"/>
        <v>5.5819048842686563</v>
      </c>
    </row>
    <row r="213" spans="1:12" x14ac:dyDescent="0.25">
      <c r="A213" s="31">
        <v>19</v>
      </c>
      <c r="B213" s="31">
        <v>61.288749550595803</v>
      </c>
      <c r="C213" s="31">
        <v>59.659442172689097</v>
      </c>
      <c r="D213" s="31">
        <v>62.918056928502601</v>
      </c>
      <c r="E213" s="31">
        <f t="shared" si="38"/>
        <v>1.6293073779067058</v>
      </c>
      <c r="F213" s="31"/>
      <c r="G213" s="31">
        <v>52.850557538692598</v>
      </c>
      <c r="H213" s="31">
        <v>14.8889001548797</v>
      </c>
      <c r="I213" s="31">
        <v>14.068279676523201</v>
      </c>
      <c r="J213" s="31">
        <v>15.709102156078499</v>
      </c>
      <c r="K213" s="31">
        <f t="shared" si="39"/>
        <v>0.82041123977764929</v>
      </c>
      <c r="L213" s="31">
        <f t="shared" si="40"/>
        <v>5.5102205753510081</v>
      </c>
    </row>
    <row r="214" spans="1:12" x14ac:dyDescent="0.25">
      <c r="A214" s="31">
        <v>19.5</v>
      </c>
      <c r="B214" s="31">
        <v>62.211125294195099</v>
      </c>
      <c r="C214" s="31">
        <v>60.6119381564327</v>
      </c>
      <c r="D214" s="31">
        <v>63.810312431957499</v>
      </c>
      <c r="E214" s="31">
        <f t="shared" si="38"/>
        <v>1.5991871377623994</v>
      </c>
      <c r="F214" s="31"/>
      <c r="G214" s="31">
        <v>53.536928415818402</v>
      </c>
      <c r="H214" s="31">
        <v>15.1950566673365</v>
      </c>
      <c r="I214" s="31">
        <v>14.3675641910769</v>
      </c>
      <c r="J214" s="31">
        <v>16.0201795741682</v>
      </c>
      <c r="K214" s="31">
        <f t="shared" si="39"/>
        <v>0.82630769154564998</v>
      </c>
      <c r="L214" s="31">
        <f t="shared" si="40"/>
        <v>5.4380033561960461</v>
      </c>
    </row>
    <row r="215" spans="1:12" x14ac:dyDescent="0.25">
      <c r="A215" s="31">
        <v>20</v>
      </c>
      <c r="B215" s="31">
        <v>63.113470636439203</v>
      </c>
      <c r="C215" s="31">
        <v>61.544396773612398</v>
      </c>
      <c r="D215" s="31">
        <v>64.682544499266001</v>
      </c>
      <c r="E215" s="31">
        <f t="shared" si="38"/>
        <v>1.5690738628268051</v>
      </c>
      <c r="F215" s="31"/>
      <c r="G215" s="31">
        <v>54.223299292944297</v>
      </c>
      <c r="H215" s="31">
        <v>15.5058269268981</v>
      </c>
      <c r="I215" s="31">
        <v>14.6717388876577</v>
      </c>
      <c r="J215" s="31">
        <v>16.335598407486799</v>
      </c>
      <c r="K215" s="31">
        <f t="shared" si="39"/>
        <v>0.83192975991454965</v>
      </c>
      <c r="L215" s="31">
        <f t="shared" si="40"/>
        <v>5.3652718028949069</v>
      </c>
    </row>
    <row r="216" spans="1:12" x14ac:dyDescent="0.25">
      <c r="A216" s="31">
        <v>20.5</v>
      </c>
      <c r="B216" s="31">
        <v>63.996431042056599</v>
      </c>
      <c r="C216" s="31">
        <v>62.457311049797397</v>
      </c>
      <c r="D216" s="31">
        <v>65.535551034315702</v>
      </c>
      <c r="E216" s="31">
        <f t="shared" si="38"/>
        <v>1.5391199922592023</v>
      </c>
      <c r="F216" s="31"/>
      <c r="G216" s="31">
        <v>54.9096701700702</v>
      </c>
      <c r="H216" s="31">
        <v>15.8213160184138</v>
      </c>
      <c r="I216" s="31">
        <v>14.980917788607</v>
      </c>
      <c r="J216" s="31">
        <v>16.655461444654101</v>
      </c>
      <c r="K216" s="31">
        <f t="shared" si="39"/>
        <v>0.83727182802355049</v>
      </c>
      <c r="L216" s="31">
        <f t="shared" si="40"/>
        <v>5.2920492015271243</v>
      </c>
    </row>
    <row r="217" spans="1:12" x14ac:dyDescent="0.25">
      <c r="A217" s="31">
        <v>21</v>
      </c>
      <c r="B217" s="31">
        <v>64.860624537674596</v>
      </c>
      <c r="C217" s="31">
        <v>63.351149207356698</v>
      </c>
      <c r="D217" s="31">
        <v>66.370099867992494</v>
      </c>
      <c r="E217" s="31">
        <f t="shared" si="38"/>
        <v>1.5094753303178976</v>
      </c>
      <c r="F217" s="31"/>
      <c r="G217" s="31">
        <v>55.596041047196103</v>
      </c>
      <c r="H217" s="31">
        <v>16.141632242428798</v>
      </c>
      <c r="I217" s="31">
        <v>15.295217607385</v>
      </c>
      <c r="J217" s="31">
        <v>16.979875392633101</v>
      </c>
      <c r="K217" s="31">
        <f t="shared" si="39"/>
        <v>0.84232889262405042</v>
      </c>
      <c r="L217" s="31">
        <f t="shared" si="40"/>
        <v>5.2183625545002936</v>
      </c>
    </row>
    <row r="218" spans="1:12" x14ac:dyDescent="0.25">
      <c r="A218" s="31">
        <v>21.5</v>
      </c>
      <c r="B218" s="31">
        <v>65.706643154448102</v>
      </c>
      <c r="C218" s="31">
        <v>64.226355673563205</v>
      </c>
      <c r="D218" s="31">
        <v>67.186930635332999</v>
      </c>
      <c r="E218" s="31">
        <f t="shared" si="38"/>
        <v>1.4802874808848969</v>
      </c>
      <c r="F218" s="31"/>
      <c r="G218" s="31">
        <v>56.282411924321899</v>
      </c>
      <c r="H218" s="31">
        <v>16.4668872391367</v>
      </c>
      <c r="I218" s="31">
        <v>15.6147581997336</v>
      </c>
      <c r="J218" s="31">
        <v>17.308951159646199</v>
      </c>
      <c r="K218" s="31">
        <f t="shared" si="39"/>
        <v>0.84709647995629922</v>
      </c>
      <c r="L218" s="31">
        <f t="shared" si="40"/>
        <v>5.1442416994452529</v>
      </c>
    </row>
    <row r="219" spans="1:12" x14ac:dyDescent="0.25">
      <c r="A219" s="31">
        <v>22</v>
      </c>
      <c r="B219" s="31">
        <v>66.535054280615697</v>
      </c>
      <c r="C219" s="31">
        <v>65.083352156613699</v>
      </c>
      <c r="D219" s="31">
        <v>67.986756404617793</v>
      </c>
      <c r="E219" s="31">
        <f t="shared" si="38"/>
        <v>1.4517021240019972</v>
      </c>
      <c r="F219" s="31"/>
      <c r="G219" s="31">
        <v>56.968782801447801</v>
      </c>
      <c r="H219" s="31">
        <v>16.797196118109898</v>
      </c>
      <c r="I219" s="31">
        <v>15.939662052406501</v>
      </c>
      <c r="J219" s="31">
        <v>17.642804637146</v>
      </c>
      <c r="K219" s="31">
        <f t="shared" si="39"/>
        <v>0.8515712923697496</v>
      </c>
      <c r="L219" s="31">
        <f t="shared" si="40"/>
        <v>5.0697228655419933</v>
      </c>
    </row>
    <row r="220" spans="1:12" x14ac:dyDescent="0.25">
      <c r="A220" s="31">
        <v>22.5</v>
      </c>
      <c r="B220" s="31">
        <v>67.346401930476603</v>
      </c>
      <c r="C220" s="31">
        <v>65.922538717005196</v>
      </c>
      <c r="D220" s="31">
        <v>68.770265143947995</v>
      </c>
      <c r="E220" s="31">
        <f t="shared" si="38"/>
        <v>1.4238632134714067</v>
      </c>
      <c r="F220" s="31"/>
      <c r="G220" s="31">
        <v>57.655153678573697</v>
      </c>
      <c r="H220" s="31">
        <v>17.132677594124701</v>
      </c>
      <c r="I220" s="31">
        <v>16.270054535026599</v>
      </c>
      <c r="J220" s="31">
        <v>17.981556491864001</v>
      </c>
      <c r="K220" s="31">
        <f t="shared" si="39"/>
        <v>0.85575097841870118</v>
      </c>
      <c r="L220" s="31">
        <f t="shared" si="40"/>
        <v>4.9948466824132813</v>
      </c>
    </row>
    <row r="221" spans="1:12" x14ac:dyDescent="0.25">
      <c r="A221" s="31">
        <v>23</v>
      </c>
      <c r="B221" s="31">
        <v>68.141207935751893</v>
      </c>
      <c r="C221" s="31">
        <v>66.744294980104399</v>
      </c>
      <c r="D221" s="31">
        <v>69.538120891399402</v>
      </c>
      <c r="E221" s="31">
        <f t="shared" si="38"/>
        <v>1.396912955647494</v>
      </c>
      <c r="F221" s="31"/>
      <c r="G221" s="31">
        <v>58.3415245556996</v>
      </c>
      <c r="H221" s="31">
        <v>17.473454129417799</v>
      </c>
      <c r="I221" s="31">
        <v>16.606063933858099</v>
      </c>
      <c r="J221" s="31">
        <v>18.325332653800899</v>
      </c>
      <c r="K221" s="31">
        <f t="shared" si="39"/>
        <v>0.85963435997140003</v>
      </c>
      <c r="L221" s="31">
        <f t="shared" si="40"/>
        <v>4.9196590073404236</v>
      </c>
    </row>
    <row r="222" spans="1:12" x14ac:dyDescent="0.25">
      <c r="A222" s="31">
        <v>23.5</v>
      </c>
      <c r="B222" s="31">
        <v>68.919973064814201</v>
      </c>
      <c r="C222" s="31">
        <v>67.548981401899397</v>
      </c>
      <c r="D222" s="31">
        <v>70.290964727729005</v>
      </c>
      <c r="E222" s="31">
        <f t="shared" si="38"/>
        <v>1.370991662914804</v>
      </c>
      <c r="F222" s="31"/>
      <c r="G222" s="31">
        <v>59.027895432825403</v>
      </c>
      <c r="H222" s="31">
        <v>17.8196520827324</v>
      </c>
      <c r="I222" s="31">
        <v>16.947821111727901</v>
      </c>
      <c r="J222" s="31">
        <v>18.674265107316899</v>
      </c>
      <c r="K222" s="31">
        <f t="shared" si="39"/>
        <v>0.86322199779449882</v>
      </c>
      <c r="L222" s="31">
        <f t="shared" si="40"/>
        <v>4.8442135333886691</v>
      </c>
    </row>
    <row r="223" spans="1:12" x14ac:dyDescent="0.25">
      <c r="A223" s="31">
        <v>24</v>
      </c>
      <c r="B223" s="31">
        <v>69.683178074828106</v>
      </c>
      <c r="C223" s="31">
        <v>68.336940691663798</v>
      </c>
      <c r="D223" s="31">
        <v>71.0294154579923</v>
      </c>
      <c r="E223" s="31">
        <f t="shared" si="38"/>
        <v>1.3462373831643077</v>
      </c>
      <c r="F223" s="31"/>
      <c r="G223" s="31">
        <v>59.714266309951299</v>
      </c>
      <c r="H223" s="31">
        <v>18.171401865534701</v>
      </c>
      <c r="I223" s="31">
        <v>17.295459626045002</v>
      </c>
      <c r="J223" s="31">
        <v>19.028491906009101</v>
      </c>
      <c r="K223" s="31">
        <f t="shared" si="39"/>
        <v>0.86651613998204979</v>
      </c>
      <c r="L223" s="31">
        <f t="shared" si="40"/>
        <v>4.7685706716197389</v>
      </c>
    </row>
    <row r="224" spans="1:12" x14ac:dyDescent="0.25">
      <c r="A224" s="31">
        <v>24.5</v>
      </c>
      <c r="B224" s="31">
        <v>70.431284701447595</v>
      </c>
      <c r="C224" s="31">
        <v>69.108499362328601</v>
      </c>
      <c r="D224" s="31">
        <v>71.754070040566702</v>
      </c>
      <c r="E224" s="31">
        <f t="shared" si="38"/>
        <v>1.3227853391189939</v>
      </c>
      <c r="F224" s="31"/>
      <c r="G224" s="31">
        <v>60.400637187077201</v>
      </c>
      <c r="H224" s="31">
        <v>18.5288381058064</v>
      </c>
      <c r="I224" s="31">
        <v>17.649115635207799</v>
      </c>
      <c r="J224" s="31">
        <v>19.388157670737002</v>
      </c>
      <c r="K224" s="31">
        <f t="shared" si="39"/>
        <v>0.86952101776460111</v>
      </c>
      <c r="L224" s="31">
        <f t="shared" si="40"/>
        <v>4.6927983978235446</v>
      </c>
    </row>
    <row r="225" spans="1:12" x14ac:dyDescent="0.25">
      <c r="A225" s="31">
        <v>25</v>
      </c>
      <c r="B225" s="31">
        <v>71.164736590352604</v>
      </c>
      <c r="C225" s="31">
        <v>69.863969441810696</v>
      </c>
      <c r="D225" s="31">
        <v>72.465503738894498</v>
      </c>
      <c r="E225" s="31">
        <f t="shared" si="38"/>
        <v>1.3007671485419081</v>
      </c>
      <c r="F225" s="31"/>
      <c r="G225" s="31">
        <v>61.087008064203097</v>
      </c>
      <c r="H225" s="31">
        <v>18.892099819846599</v>
      </c>
      <c r="I225" s="31">
        <v>18.008927586830101</v>
      </c>
      <c r="J225" s="31">
        <v>19.753414519265799</v>
      </c>
      <c r="K225" s="31">
        <f t="shared" si="39"/>
        <v>0.87224346621784932</v>
      </c>
      <c r="L225" s="31">
        <f t="shared" si="40"/>
        <v>4.6169746853737079</v>
      </c>
    </row>
    <row r="226" spans="1:12" x14ac:dyDescent="0.25">
      <c r="A226" s="31">
        <v>25.5</v>
      </c>
      <c r="B226" s="31">
        <v>71.883960174571101</v>
      </c>
      <c r="C226" s="31">
        <v>70.603650347554193</v>
      </c>
      <c r="D226" s="31">
        <v>73.164270001587994</v>
      </c>
      <c r="E226" s="31">
        <f t="shared" si="38"/>
        <v>1.2803098270169073</v>
      </c>
      <c r="F226" s="31"/>
      <c r="G226" s="31">
        <v>61.773378941329</v>
      </c>
      <c r="H226" s="31">
        <v>19.261330592541601</v>
      </c>
      <c r="I226" s="31">
        <v>18.3750361093424</v>
      </c>
      <c r="J226" s="31">
        <v>20.1244224664282</v>
      </c>
      <c r="K226" s="31">
        <f t="shared" si="39"/>
        <v>0.87469317854290018</v>
      </c>
      <c r="L226" s="31">
        <f t="shared" si="40"/>
        <v>4.5411877146306807</v>
      </c>
    </row>
    <row r="227" spans="1:12" x14ac:dyDescent="0.25">
      <c r="A227" s="31">
        <v>26</v>
      </c>
      <c r="B227" s="31">
        <v>72.589365501235207</v>
      </c>
      <c r="C227" s="31">
        <v>71.327830913712603</v>
      </c>
      <c r="D227" s="31">
        <v>73.850900088757797</v>
      </c>
      <c r="E227" s="31">
        <f t="shared" si="38"/>
        <v>1.2615345875226041</v>
      </c>
      <c r="F227" s="31"/>
      <c r="G227" s="31">
        <v>62.459749818454803</v>
      </c>
      <c r="H227" s="31">
        <v>19.636678766595502</v>
      </c>
      <c r="I227" s="31">
        <v>18.747583837678999</v>
      </c>
      <c r="J227" s="31">
        <v>20.501349959911099</v>
      </c>
      <c r="K227" s="31">
        <f t="shared" si="39"/>
        <v>0.8768830611160503</v>
      </c>
      <c r="L227" s="31">
        <f t="shared" si="40"/>
        <v>4.4655365173449821</v>
      </c>
    </row>
    <row r="228" spans="1:12" x14ac:dyDescent="0.25">
      <c r="A228" s="31">
        <v>26.5</v>
      </c>
      <c r="B228" s="31">
        <v>73.281347011137399</v>
      </c>
      <c r="C228" s="31">
        <v>72.036791547575902</v>
      </c>
      <c r="D228" s="31">
        <v>74.525902474698995</v>
      </c>
      <c r="E228" s="31">
        <f t="shared" si="38"/>
        <v>1.2445554635614968</v>
      </c>
      <c r="F228" s="31"/>
      <c r="G228" s="31">
        <v>63.146120695580699</v>
      </c>
      <c r="H228" s="31">
        <v>20.018297641244999</v>
      </c>
      <c r="I228" s="31">
        <v>19.1267150335723</v>
      </c>
      <c r="J228" s="31">
        <v>20.884374743086799</v>
      </c>
      <c r="K228" s="31">
        <f t="shared" si="39"/>
        <v>0.87882985475724951</v>
      </c>
      <c r="L228" s="31">
        <f t="shared" si="40"/>
        <v>4.3901328200183176</v>
      </c>
    </row>
    <row r="229" spans="1:12" x14ac:dyDescent="0.25">
      <c r="A229" s="31">
        <v>27</v>
      </c>
      <c r="B229" s="31">
        <v>73.960284274201697</v>
      </c>
      <c r="C229" s="31">
        <v>72.730806484183901</v>
      </c>
      <c r="D229" s="31">
        <v>75.189762064219394</v>
      </c>
      <c r="E229" s="31">
        <f t="shared" si="38"/>
        <v>1.2294777900177962</v>
      </c>
      <c r="F229" s="31"/>
      <c r="G229" s="31">
        <v>63.832491572706601</v>
      </c>
      <c r="H229" s="31">
        <v>20.4063456810166</v>
      </c>
      <c r="I229" s="31">
        <v>19.5125752550444</v>
      </c>
      <c r="J229" s="31">
        <v>21.273684921409501</v>
      </c>
      <c r="K229" s="31">
        <f t="shared" si="39"/>
        <v>0.88055483318255057</v>
      </c>
      <c r="L229" s="31">
        <f t="shared" si="40"/>
        <v>4.3151029927014504</v>
      </c>
    </row>
    <row r="230" spans="1:12" x14ac:dyDescent="0.25">
      <c r="A230" s="31">
        <v>27.5</v>
      </c>
      <c r="B230" s="31">
        <v>74.626542683750401</v>
      </c>
      <c r="C230" s="31">
        <v>73.410146081708206</v>
      </c>
      <c r="D230" s="31">
        <v>75.842939285792497</v>
      </c>
      <c r="E230" s="31">
        <f t="shared" si="38"/>
        <v>1.2163966020421952</v>
      </c>
      <c r="F230" s="31"/>
      <c r="G230" s="31">
        <v>64.518862449832497</v>
      </c>
      <c r="H230" s="31">
        <v>20.800986735125498</v>
      </c>
      <c r="I230" s="31">
        <v>19.905310979371201</v>
      </c>
      <c r="J230" s="31">
        <v>21.669479680597199</v>
      </c>
      <c r="K230" s="31">
        <f t="shared" si="39"/>
        <v>0.88208435061299895</v>
      </c>
      <c r="L230" s="31">
        <f t="shared" si="40"/>
        <v>4.2405889770770875</v>
      </c>
    </row>
    <row r="231" spans="1:12" x14ac:dyDescent="0.25">
      <c r="A231" s="31">
        <v>28</v>
      </c>
      <c r="B231" s="31">
        <v>75.280474112236405</v>
      </c>
      <c r="C231" s="31">
        <v>74.075079079680293</v>
      </c>
      <c r="D231" s="31">
        <v>76.485869144792503</v>
      </c>
      <c r="E231" s="31">
        <f t="shared" si="38"/>
        <v>1.2053950325561118</v>
      </c>
      <c r="F231" s="31"/>
      <c r="G231" s="31">
        <v>65.205233326958293</v>
      </c>
      <c r="H231" s="31">
        <v>21.2023902681523</v>
      </c>
      <c r="I231" s="31">
        <v>20.305069120189302</v>
      </c>
      <c r="J231" s="31">
        <v>22.071970280160599</v>
      </c>
      <c r="K231" s="31">
        <f t="shared" si="39"/>
        <v>0.88345057998564869</v>
      </c>
      <c r="L231" s="31">
        <f t="shared" si="40"/>
        <v>4.1667499221192186</v>
      </c>
    </row>
    <row r="232" spans="1:12" x14ac:dyDescent="0.25">
      <c r="A232" s="31">
        <v>28.5</v>
      </c>
      <c r="B232" s="31">
        <v>75.922417530911503</v>
      </c>
      <c r="C232" s="31">
        <v>74.725874738365206</v>
      </c>
      <c r="D232" s="31">
        <v>77.118960323457699</v>
      </c>
      <c r="E232" s="31">
        <f t="shared" si="38"/>
        <v>1.1965427925462961</v>
      </c>
      <c r="F232" s="31"/>
      <c r="G232" s="31">
        <v>65.891604204084203</v>
      </c>
      <c r="H232" s="31">
        <v>21.610731602680701</v>
      </c>
      <c r="I232" s="31">
        <v>20.711996451639301</v>
      </c>
      <c r="J232" s="31">
        <v>22.481381223380499</v>
      </c>
      <c r="K232" s="31">
        <f t="shared" si="39"/>
        <v>0.88469238587059884</v>
      </c>
      <c r="L232" s="31">
        <f t="shared" si="40"/>
        <v>4.0937641637308442</v>
      </c>
    </row>
    <row r="233" spans="1:12" x14ac:dyDescent="0.25">
      <c r="A233" s="31">
        <v>29</v>
      </c>
      <c r="B233" s="31">
        <v>76.552699595724803</v>
      </c>
      <c r="C233" s="31">
        <v>75.362804783139595</v>
      </c>
      <c r="D233" s="31">
        <v>77.742594408309898</v>
      </c>
      <c r="E233" s="31">
        <f t="shared" si="38"/>
        <v>1.1898948125852087</v>
      </c>
      <c r="F233" s="31"/>
      <c r="G233" s="31">
        <v>66.577975081210099</v>
      </c>
      <c r="H233" s="31">
        <v>22.0261921746269</v>
      </c>
      <c r="I233" s="31">
        <v>21.126238985243901</v>
      </c>
      <c r="J233" s="31">
        <v>22.897951575426099</v>
      </c>
      <c r="K233" s="31">
        <f t="shared" si="39"/>
        <v>0.88585629509109864</v>
      </c>
      <c r="L233" s="31">
        <f t="shared" si="40"/>
        <v>4.0218313182228655</v>
      </c>
    </row>
    <row r="234" spans="1:12" x14ac:dyDescent="0.25">
      <c r="A234" s="31">
        <v>29.5</v>
      </c>
      <c r="B234" s="31">
        <v>77.171635201578994</v>
      </c>
      <c r="C234" s="31">
        <v>75.986145031607606</v>
      </c>
      <c r="D234" s="31">
        <v>78.357125371550495</v>
      </c>
      <c r="E234" s="31">
        <f t="shared" si="38"/>
        <v>1.1854901699713878</v>
      </c>
      <c r="F234" s="31"/>
      <c r="G234" s="31">
        <v>67.264345958335994</v>
      </c>
      <c r="H234" s="31">
        <v>22.4489598020396</v>
      </c>
      <c r="I234" s="31">
        <v>21.547941273249599</v>
      </c>
      <c r="J234" s="31">
        <v>23.321936390492802</v>
      </c>
      <c r="K234" s="31">
        <f t="shared" si="39"/>
        <v>0.88699755862160146</v>
      </c>
      <c r="L234" s="31">
        <f t="shared" si="40"/>
        <v>3.9511744260908399</v>
      </c>
    </row>
    <row r="235" spans="1:12" x14ac:dyDescent="0.25">
      <c r="A235" s="31">
        <v>30</v>
      </c>
      <c r="B235" s="31">
        <v>77.779528006920302</v>
      </c>
      <c r="C235" s="31">
        <v>76.596176660367206</v>
      </c>
      <c r="D235" s="31">
        <v>78.962879353473397</v>
      </c>
      <c r="E235" s="31">
        <f t="shared" si="38"/>
        <v>1.1833513465530956</v>
      </c>
      <c r="F235" s="31"/>
      <c r="G235" s="31">
        <v>67.950716835461904</v>
      </c>
      <c r="H235" s="31">
        <v>22.879228968210501</v>
      </c>
      <c r="I235" s="31">
        <v>21.9772456235977</v>
      </c>
      <c r="J235" s="31">
        <v>23.753608084026901</v>
      </c>
      <c r="K235" s="31">
        <f t="shared" si="39"/>
        <v>0.8881812302146006</v>
      </c>
      <c r="L235" s="31">
        <f t="shared" si="40"/>
        <v>3.8820417919182599</v>
      </c>
    </row>
    <row r="236" spans="1:12" x14ac:dyDescent="0.25">
      <c r="A236" s="31">
        <v>30.5</v>
      </c>
      <c r="B236" s="31">
        <v>78.376670930496999</v>
      </c>
      <c r="C236" s="31">
        <v>77.193187024807102</v>
      </c>
      <c r="D236" s="31">
        <v>79.560154836186896</v>
      </c>
      <c r="E236" s="31">
        <f t="shared" si="38"/>
        <v>1.1834839056898971</v>
      </c>
      <c r="F236" s="31"/>
      <c r="G236" s="31">
        <v>68.6370877125877</v>
      </c>
      <c r="H236" s="31">
        <v>23.317201119988098</v>
      </c>
      <c r="I236" s="31">
        <v>22.4142912140885</v>
      </c>
      <c r="J236" s="31">
        <v>24.1932580306127</v>
      </c>
      <c r="K236" s="31">
        <f t="shared" si="39"/>
        <v>0.88948340826209993</v>
      </c>
      <c r="L236" s="31">
        <f t="shared" si="40"/>
        <v>3.8147091654993366</v>
      </c>
    </row>
    <row r="237" spans="1:12" x14ac:dyDescent="0.25">
      <c r="A237" s="31">
        <v>31</v>
      </c>
      <c r="B237" s="31">
        <v>78.963346621996905</v>
      </c>
      <c r="C237" s="31">
        <v>77.777470005572496</v>
      </c>
      <c r="D237" s="31">
        <v>80.1492232384212</v>
      </c>
      <c r="E237" s="31">
        <f t="shared" si="38"/>
        <v>1.1858766164244088</v>
      </c>
      <c r="F237" s="31"/>
      <c r="G237" s="31">
        <v>69.323458589713596</v>
      </c>
      <c r="H237" s="31">
        <v>23.763084982259901</v>
      </c>
      <c r="I237" s="31">
        <v>22.859213178595098</v>
      </c>
      <c r="J237" s="31">
        <v>24.6411982799108</v>
      </c>
      <c r="K237" s="31">
        <f t="shared" si="39"/>
        <v>0.89099255065785066</v>
      </c>
      <c r="L237" s="31">
        <f t="shared" si="40"/>
        <v>3.74948181737772</v>
      </c>
    </row>
    <row r="238" spans="1:12" x14ac:dyDescent="0.25">
      <c r="A238" s="31">
        <v>31.5</v>
      </c>
      <c r="B238" s="31">
        <v>79.539827908149107</v>
      </c>
      <c r="C238" s="31">
        <v>78.349325879364798</v>
      </c>
      <c r="D238" s="31">
        <v>80.730329936933501</v>
      </c>
      <c r="E238" s="31">
        <f t="shared" si="38"/>
        <v>1.1905020287843087</v>
      </c>
      <c r="F238" s="31"/>
      <c r="G238" s="31">
        <v>70.009829466839506</v>
      </c>
      <c r="H238" s="31">
        <v>24.217096889631701</v>
      </c>
      <c r="I238" s="31">
        <v>23.312141648455299</v>
      </c>
      <c r="J238" s="31">
        <v>25.0977633526314</v>
      </c>
      <c r="K238" s="31">
        <f t="shared" si="39"/>
        <v>0.89281085208805067</v>
      </c>
      <c r="L238" s="31">
        <f t="shared" si="40"/>
        <v>3.6866964531586706</v>
      </c>
    </row>
    <row r="239" spans="1:12" x14ac:dyDescent="0.25">
      <c r="A239" s="31">
        <v>32</v>
      </c>
      <c r="B239" s="31">
        <v>80.106378215771798</v>
      </c>
      <c r="C239" s="31">
        <v>78.909060741565099</v>
      </c>
      <c r="D239" s="31">
        <v>81.303695689978596</v>
      </c>
      <c r="E239" s="31">
        <f t="shared" si="38"/>
        <v>1.1973174742066988</v>
      </c>
      <c r="F239" s="31"/>
      <c r="G239" s="31">
        <v>70.696200343965401</v>
      </c>
      <c r="H239" s="31">
        <v>24.679461136412801</v>
      </c>
      <c r="I239" s="31">
        <v>23.7732007921338</v>
      </c>
      <c r="J239" s="31">
        <v>25.563312089550099</v>
      </c>
      <c r="K239" s="31">
        <f t="shared" si="39"/>
        <v>0.89505564870814958</v>
      </c>
      <c r="L239" s="31">
        <f t="shared" si="40"/>
        <v>3.6267228192740331</v>
      </c>
    </row>
    <row r="240" spans="1:12" x14ac:dyDescent="0.25">
      <c r="A240" s="31">
        <v>32.5</v>
      </c>
      <c r="B240" s="31">
        <v>80.663251973143105</v>
      </c>
      <c r="C240" s="31">
        <v>79.456985535039607</v>
      </c>
      <c r="D240" s="31">
        <v>81.869518411246503</v>
      </c>
      <c r="E240" s="31">
        <f t="shared" si="38"/>
        <v>1.2062664381034978</v>
      </c>
      <c r="F240" s="31"/>
      <c r="G240" s="31">
        <v>71.382571221091197</v>
      </c>
      <c r="H240" s="31">
        <v>25.150410346095601</v>
      </c>
      <c r="I240" s="31">
        <v>24.2425078876858</v>
      </c>
      <c r="J240" s="31">
        <v>26.0382295132985</v>
      </c>
      <c r="K240" s="31">
        <f t="shared" si="39"/>
        <v>0.89786081280634988</v>
      </c>
      <c r="L240" s="31">
        <f t="shared" si="40"/>
        <v>3.5699648651885139</v>
      </c>
    </row>
    <row r="241" spans="1:12" x14ac:dyDescent="0.25">
      <c r="A241" s="31">
        <v>33</v>
      </c>
      <c r="B241" s="31">
        <v>81.210694990979704</v>
      </c>
      <c r="C241" s="31">
        <v>79.993414770381705</v>
      </c>
      <c r="D241" s="31">
        <v>82.427975211577802</v>
      </c>
      <c r="E241" s="31">
        <f t="shared" si="38"/>
        <v>1.2172802205979991</v>
      </c>
      <c r="F241" s="31"/>
      <c r="G241" s="31">
        <v>72.068942098217093</v>
      </c>
      <c r="H241" s="31">
        <v>25.6301858616104</v>
      </c>
      <c r="I241" s="31">
        <v>24.720172489825899</v>
      </c>
      <c r="J241" s="31">
        <v>26.522928649015</v>
      </c>
      <c r="K241" s="31">
        <f t="shared" si="39"/>
        <v>0.90137807959455074</v>
      </c>
      <c r="L241" s="31">
        <f t="shared" si="40"/>
        <v>3.516861268433717</v>
      </c>
    </row>
    <row r="242" spans="1:12" x14ac:dyDescent="0.25">
      <c r="A242" s="31">
        <v>33.5</v>
      </c>
      <c r="B242" s="31">
        <v>81.748944824223301</v>
      </c>
      <c r="C242" s="31">
        <v>80.518665018934499</v>
      </c>
      <c r="D242" s="31">
        <v>82.979224629512103</v>
      </c>
      <c r="E242" s="31">
        <f t="shared" si="38"/>
        <v>1.2302798052888022</v>
      </c>
      <c r="F242" s="31"/>
      <c r="G242" s="31">
        <v>72.755312975343003</v>
      </c>
      <c r="H242" s="31">
        <v>26.119038157727999</v>
      </c>
      <c r="I242" s="31">
        <v>25.206295772792501</v>
      </c>
      <c r="J242" s="31">
        <v>27.017852231091702</v>
      </c>
      <c r="K242" s="31">
        <f t="shared" si="39"/>
        <v>0.90577822914960038</v>
      </c>
      <c r="L242" s="31">
        <f t="shared" si="40"/>
        <v>3.4678850870379474</v>
      </c>
    </row>
    <row r="243" spans="1:12" x14ac:dyDescent="0.25">
      <c r="A243" s="31">
        <v>34</v>
      </c>
      <c r="B243" s="31">
        <v>82.278231115750998</v>
      </c>
      <c r="C243" s="31">
        <v>81.033053289806901</v>
      </c>
      <c r="D243" s="31">
        <v>83.523408941695195</v>
      </c>
      <c r="E243" s="31">
        <f t="shared" si="38"/>
        <v>1.2451778259440971</v>
      </c>
      <c r="F243" s="31"/>
      <c r="G243" s="31">
        <v>73.441683852468898</v>
      </c>
      <c r="H243" s="31">
        <v>26.6172272770938</v>
      </c>
      <c r="I243" s="31">
        <v>25.7009701364235</v>
      </c>
      <c r="J243" s="31">
        <v>27.523474213518099</v>
      </c>
      <c r="K243" s="31">
        <f t="shared" si="39"/>
        <v>0.91125203854729975</v>
      </c>
      <c r="L243" s="31">
        <f t="shared" si="40"/>
        <v>3.4235423136334835</v>
      </c>
    </row>
    <row r="244" spans="1:12" x14ac:dyDescent="0.25">
      <c r="A244" s="31">
        <v>34.5</v>
      </c>
      <c r="B244" s="31">
        <v>82.798775923057406</v>
      </c>
      <c r="C244" s="31">
        <v>81.536895376475599</v>
      </c>
      <c r="D244" s="31">
        <v>84.060656469639298</v>
      </c>
      <c r="E244" s="31">
        <f t="shared" si="38"/>
        <v>1.261880546581807</v>
      </c>
      <c r="F244" s="31"/>
      <c r="G244" s="31">
        <v>74.128054729594794</v>
      </c>
      <c r="H244" s="31">
        <v>27.1250232914857</v>
      </c>
      <c r="I244" s="31">
        <v>26.204279175918298</v>
      </c>
      <c r="J244" s="31">
        <v>28.040300992773201</v>
      </c>
      <c r="K244" s="31">
        <f t="shared" si="39"/>
        <v>0.91801090842745126</v>
      </c>
      <c r="L244" s="31">
        <f t="shared" si="40"/>
        <v>3.3843691065718149</v>
      </c>
    </row>
    <row r="245" spans="1:12" x14ac:dyDescent="0.25">
      <c r="A245" s="31">
        <v>35</v>
      </c>
      <c r="B245" s="31">
        <v>83.310794028881801</v>
      </c>
      <c r="C245" s="31">
        <v>82.030504247276497</v>
      </c>
      <c r="D245" s="31">
        <v>84.591083810487206</v>
      </c>
      <c r="E245" s="31">
        <f t="shared" si="38"/>
        <v>1.2802897816053047</v>
      </c>
      <c r="F245" s="31"/>
      <c r="G245" s="31">
        <v>74.814425606720604</v>
      </c>
      <c r="H245" s="31">
        <v>27.6427067900167</v>
      </c>
      <c r="I245" s="31">
        <v>26.716298124408599</v>
      </c>
      <c r="J245" s="31">
        <v>28.568872239330101</v>
      </c>
      <c r="K245" s="31">
        <f t="shared" si="39"/>
        <v>0.92628705746075113</v>
      </c>
      <c r="L245" s="31">
        <f t="shared" si="40"/>
        <v>3.3509274778954872</v>
      </c>
    </row>
    <row r="246" spans="1:12" x14ac:dyDescent="0.25">
      <c r="A246" s="31">
        <v>35.5</v>
      </c>
      <c r="B246" s="31">
        <v>83.814493236695995</v>
      </c>
      <c r="C246" s="31">
        <v>82.5141885592314</v>
      </c>
      <c r="D246" s="31">
        <v>85.114797914160505</v>
      </c>
      <c r="E246" s="31">
        <f t="shared" si="38"/>
        <v>1.3003046774645952</v>
      </c>
      <c r="F246" s="31"/>
      <c r="G246" s="31">
        <v>75.5007964838465</v>
      </c>
      <c r="H246" s="31">
        <v>28.170569396135701</v>
      </c>
      <c r="I246" s="31">
        <v>27.237094876055501</v>
      </c>
      <c r="J246" s="31">
        <v>29.109761228903199</v>
      </c>
      <c r="K246" s="31">
        <f t="shared" si="39"/>
        <v>0.93633317642384917</v>
      </c>
      <c r="L246" s="31">
        <f t="shared" si="40"/>
        <v>3.3237992575055677</v>
      </c>
    </row>
    <row r="247" spans="1:12" x14ac:dyDescent="0.25">
      <c r="A247" s="31">
        <v>36</v>
      </c>
      <c r="B247" s="31">
        <v>84.310074651904799</v>
      </c>
      <c r="C247" s="31">
        <v>82.988251334133395</v>
      </c>
      <c r="D247" s="31">
        <v>85.631897969676203</v>
      </c>
      <c r="E247" s="31">
        <f t="shared" si="38"/>
        <v>1.321823317771404</v>
      </c>
      <c r="F247" s="31"/>
      <c r="G247" s="31">
        <v>76.187167360972396</v>
      </c>
      <c r="H247" s="31">
        <v>28.708914315427801</v>
      </c>
      <c r="I247" s="31">
        <v>27.7667316724744</v>
      </c>
      <c r="J247" s="31">
        <v>29.663574615520901</v>
      </c>
      <c r="K247" s="31">
        <f t="shared" si="39"/>
        <v>0.9484214715232504</v>
      </c>
      <c r="L247" s="31">
        <f t="shared" si="40"/>
        <v>3.303578327981497</v>
      </c>
    </row>
    <row r="248" spans="1:12" x14ac:dyDescent="0.25">
      <c r="A248" s="31">
        <v>36.5</v>
      </c>
      <c r="B248" s="31">
        <v>84.797732949559901</v>
      </c>
      <c r="C248" s="31">
        <v>83.452988824984899</v>
      </c>
      <c r="D248" s="31">
        <v>86.142477074135002</v>
      </c>
      <c r="E248" s="31">
        <f t="shared" si="38"/>
        <v>1.3447441245750014</v>
      </c>
      <c r="F248" s="31"/>
      <c r="G248" s="31">
        <v>76.873538238098305</v>
      </c>
      <c r="H248" s="31">
        <v>29.258056916376798</v>
      </c>
      <c r="I248" s="31">
        <v>28.305267497831998</v>
      </c>
      <c r="J248" s="31">
        <v>30.2309515704025</v>
      </c>
      <c r="K248" s="31">
        <f t="shared" si="39"/>
        <v>0.96284203628525056</v>
      </c>
      <c r="L248" s="31">
        <f t="shared" si="40"/>
        <v>3.2908611772722094</v>
      </c>
    </row>
    <row r="249" spans="1:12" x14ac:dyDescent="0.25">
      <c r="A249" s="31">
        <v>37</v>
      </c>
      <c r="B249" s="31">
        <v>85.277656629335297</v>
      </c>
      <c r="C249" s="31">
        <v>83.9086895860505</v>
      </c>
      <c r="D249" s="31">
        <v>86.646623672619995</v>
      </c>
      <c r="E249" s="31">
        <f t="shared" si="38"/>
        <v>1.3689670432847976</v>
      </c>
      <c r="F249" s="31"/>
      <c r="G249" s="31">
        <v>77.559909115224102</v>
      </c>
      <c r="H249" s="31">
        <v>29.8183253464274</v>
      </c>
      <c r="I249" s="31">
        <v>28.852761197194699</v>
      </c>
      <c r="J249" s="31">
        <v>30.812562317411199</v>
      </c>
      <c r="K249" s="31">
        <f t="shared" si="39"/>
        <v>0.97990056010825022</v>
      </c>
      <c r="L249" s="31">
        <f t="shared" si="40"/>
        <v>3.2862360602878531</v>
      </c>
    </row>
    <row r="250" spans="1:12" x14ac:dyDescent="0.25">
      <c r="A250" s="31">
        <v>37.5</v>
      </c>
      <c r="B250" s="31">
        <v>85.750028258465207</v>
      </c>
      <c r="C250" s="31">
        <v>84.355633761857106</v>
      </c>
      <c r="D250" s="31">
        <v>87.144422755073194</v>
      </c>
      <c r="E250" s="31">
        <f t="shared" si="38"/>
        <v>1.3943944966081006</v>
      </c>
      <c r="F250" s="31"/>
      <c r="G250" s="31">
        <v>78.246279992349997</v>
      </c>
      <c r="H250" s="31">
        <v>30.390061185874899</v>
      </c>
      <c r="I250" s="31">
        <v>29.409275232535499</v>
      </c>
      <c r="J250" s="31">
        <v>31.409106132222099</v>
      </c>
      <c r="K250" s="31">
        <f t="shared" si="39"/>
        <v>0.99991544984330005</v>
      </c>
      <c r="L250" s="31">
        <f t="shared" si="40"/>
        <v>3.2902712624614727</v>
      </c>
    </row>
    <row r="251" spans="1:12" x14ac:dyDescent="0.25">
      <c r="A251" s="31">
        <v>38</v>
      </c>
      <c r="B251" s="31">
        <v>86.215024703303897</v>
      </c>
      <c r="C251" s="31">
        <v>84.794092557339695</v>
      </c>
      <c r="D251" s="31">
        <v>87.635956849268098</v>
      </c>
      <c r="E251" s="31">
        <f t="shared" si="38"/>
        <v>1.4209321459642013</v>
      </c>
      <c r="F251" s="31"/>
      <c r="G251" s="31">
        <v>78.932650869475907</v>
      </c>
      <c r="H251" s="31">
        <v>30.973620142321298</v>
      </c>
      <c r="I251" s="31">
        <v>29.9748799454315</v>
      </c>
      <c r="J251" s="31">
        <v>32.021308957306402</v>
      </c>
      <c r="K251" s="31">
        <f t="shared" si="39"/>
        <v>1.0232145059374513</v>
      </c>
      <c r="L251" s="31">
        <f t="shared" si="40"/>
        <v>3.3035031140559701</v>
      </c>
    </row>
    <row r="252" spans="1:12" x14ac:dyDescent="0.25">
      <c r="A252" s="31">
        <v>38.5</v>
      </c>
      <c r="B252" s="31">
        <v>86.672817350123097</v>
      </c>
      <c r="C252" s="31">
        <v>85.2243278888985</v>
      </c>
      <c r="D252" s="31">
        <v>88.121306811347793</v>
      </c>
      <c r="E252" s="31">
        <f t="shared" si="38"/>
        <v>1.4484894612245967</v>
      </c>
      <c r="F252" s="31"/>
      <c r="G252" s="31">
        <v>79.619021746601803</v>
      </c>
      <c r="H252" s="31">
        <v>31.5693727886642</v>
      </c>
      <c r="I252" s="31">
        <v>30.5496581151397</v>
      </c>
      <c r="J252" s="31">
        <v>32.649920893200601</v>
      </c>
      <c r="K252" s="31">
        <f t="shared" si="39"/>
        <v>1.0501313890304509</v>
      </c>
      <c r="L252" s="31">
        <f t="shared" si="40"/>
        <v>3.3264246206612245</v>
      </c>
    </row>
    <row r="253" spans="1:12" x14ac:dyDescent="0.25">
      <c r="A253" s="31">
        <v>39</v>
      </c>
      <c r="B253" s="31">
        <v>87.123572315725994</v>
      </c>
      <c r="C253" s="31">
        <v>85.646592209100803</v>
      </c>
      <c r="D253" s="31">
        <v>88.6005524223512</v>
      </c>
      <c r="E253" s="31">
        <f t="shared" si="38"/>
        <v>1.4769801066251915</v>
      </c>
      <c r="F253" s="31"/>
      <c r="G253" s="31">
        <v>80.305392623727599</v>
      </c>
      <c r="H253" s="31">
        <v>32.177705347836003</v>
      </c>
      <c r="I253" s="31">
        <v>31.1337095667716</v>
      </c>
      <c r="J253" s="31">
        <v>33.295713819174701</v>
      </c>
      <c r="K253" s="31">
        <f t="shared" si="39"/>
        <v>1.0810021262015503</v>
      </c>
      <c r="L253" s="31">
        <f t="shared" si="40"/>
        <v>3.3594754955833084</v>
      </c>
    </row>
    <row r="254" spans="1:12" x14ac:dyDescent="0.25">
      <c r="A254" s="31">
        <v>39.5</v>
      </c>
      <c r="B254" s="31">
        <v>87.567450648422394</v>
      </c>
      <c r="C254" s="31">
        <v>86.061128447328599</v>
      </c>
      <c r="D254" s="31">
        <v>89.073772849516104</v>
      </c>
      <c r="E254" s="31">
        <f t="shared" si="38"/>
        <v>1.5063222010937949</v>
      </c>
      <c r="F254" s="31"/>
      <c r="G254" s="31">
        <v>80.991763500853494</v>
      </c>
      <c r="H254" s="31">
        <v>32.799020527784201</v>
      </c>
      <c r="I254" s="31">
        <v>31.727155514427</v>
      </c>
      <c r="J254" s="31">
        <v>33.959479324778599</v>
      </c>
      <c r="K254" s="31">
        <f t="shared" si="39"/>
        <v>1.1161619051757992</v>
      </c>
      <c r="L254" s="31">
        <f t="shared" si="40"/>
        <v>3.403034258996525</v>
      </c>
    </row>
    <row r="255" spans="1:12" x14ac:dyDescent="0.25">
      <c r="A255" s="31">
        <v>40</v>
      </c>
      <c r="B255" s="31">
        <v>88.004608519875205</v>
      </c>
      <c r="C255" s="31">
        <v>86.468170061702907</v>
      </c>
      <c r="D255" s="31">
        <v>89.541046978047603</v>
      </c>
      <c r="E255" s="31">
        <f t="shared" si="38"/>
        <v>1.5364384581722987</v>
      </c>
      <c r="F255" s="31"/>
      <c r="G255" s="31">
        <v>81.678134377979404</v>
      </c>
      <c r="H255" s="31">
        <v>33.433738410488999</v>
      </c>
      <c r="I255" s="31">
        <v>32.330142337929203</v>
      </c>
      <c r="J255" s="31">
        <v>34.642027397152901</v>
      </c>
      <c r="K255" s="31">
        <f t="shared" si="39"/>
        <v>1.1559425296118491</v>
      </c>
      <c r="L255" s="31">
        <f t="shared" si="40"/>
        <v>3.4574133332609938</v>
      </c>
    </row>
    <row r="256" spans="1:12" x14ac:dyDescent="0.25">
      <c r="A256" s="31">
        <v>40.5</v>
      </c>
      <c r="B256" s="31">
        <v>88.435197408299004</v>
      </c>
      <c r="C256" s="31">
        <v>86.867941206024696</v>
      </c>
      <c r="D256" s="31">
        <v>90.002453610573397</v>
      </c>
      <c r="E256" s="31">
        <f t="shared" si="38"/>
        <v>1.567256202274308</v>
      </c>
      <c r="F256" s="31"/>
      <c r="G256" s="31">
        <v>82.3645052551053</v>
      </c>
      <c r="H256" s="31">
        <v>34.082297399138</v>
      </c>
      <c r="I256" s="31">
        <v>32.942844600788803</v>
      </c>
      <c r="J256" s="31">
        <v>35.3441861963815</v>
      </c>
      <c r="K256" s="31">
        <f t="shared" si="39"/>
        <v>1.2006707977963487</v>
      </c>
      <c r="L256" s="31">
        <f t="shared" si="40"/>
        <v>3.5228575812694944</v>
      </c>
    </row>
    <row r="257" spans="1:12" x14ac:dyDescent="0.25">
      <c r="A257" s="31">
        <v>41</v>
      </c>
      <c r="B257" s="31">
        <v>88.859364273460798</v>
      </c>
      <c r="C257" s="31">
        <v>87.260656934611802</v>
      </c>
      <c r="D257" s="31">
        <v>90.458071612309794</v>
      </c>
      <c r="E257" s="31">
        <f t="shared" si="38"/>
        <v>1.5987073388489961</v>
      </c>
      <c r="F257" s="31"/>
      <c r="G257" s="31">
        <v>83.050876132231195</v>
      </c>
      <c r="H257" s="31">
        <v>34.745155227950697</v>
      </c>
      <c r="I257" s="31">
        <v>33.565467163562303</v>
      </c>
      <c r="J257" s="31">
        <v>36.066802727315398</v>
      </c>
      <c r="K257" s="31">
        <f t="shared" si="39"/>
        <v>1.2506677818765475</v>
      </c>
      <c r="L257" s="31">
        <f t="shared" si="40"/>
        <v>3.5995458177445392</v>
      </c>
    </row>
    <row r="258" spans="1:12" x14ac:dyDescent="0.25">
      <c r="A258" s="31">
        <v>41.5</v>
      </c>
      <c r="B258" s="31">
        <v>89.277251723909202</v>
      </c>
      <c r="C258" s="31">
        <v>87.646523478091098</v>
      </c>
      <c r="D258" s="31">
        <v>90.907979969727194</v>
      </c>
      <c r="E258" s="31">
        <f t="shared" si="38"/>
        <v>1.6307282458181049</v>
      </c>
      <c r="F258" s="31"/>
      <c r="G258" s="31">
        <v>83.737247009357006</v>
      </c>
      <c r="H258" s="31">
        <v>35.4227900395368</v>
      </c>
      <c r="I258" s="31">
        <v>34.198246450835903</v>
      </c>
      <c r="J258" s="31">
        <v>36.810744787946398</v>
      </c>
      <c r="K258" s="31">
        <f t="shared" si="39"/>
        <v>1.3062491685552473</v>
      </c>
      <c r="L258" s="31">
        <f t="shared" si="40"/>
        <v>3.6875953788430844</v>
      </c>
    </row>
    <row r="259" spans="1:12" x14ac:dyDescent="0.25">
      <c r="A259" s="31">
        <v>42</v>
      </c>
      <c r="B259" s="31">
        <v>89.688998176831106</v>
      </c>
      <c r="C259" s="31">
        <v>88.025738547779198</v>
      </c>
      <c r="D259" s="31">
        <v>91.352257805882999</v>
      </c>
      <c r="E259" s="31">
        <f t="shared" si="38"/>
        <v>1.6632596290519075</v>
      </c>
      <c r="F259" s="31"/>
      <c r="G259" s="31">
        <v>84.423617886482901</v>
      </c>
      <c r="H259" s="31">
        <v>36.115701535119797</v>
      </c>
      <c r="I259" s="31">
        <v>34.8414507400784</v>
      </c>
      <c r="J259" s="31">
        <v>37.576904139964199</v>
      </c>
      <c r="K259" s="31">
        <f t="shared" si="39"/>
        <v>1.3677266999428994</v>
      </c>
      <c r="L259" s="31">
        <f t="shared" si="40"/>
        <v>3.7870694512548466</v>
      </c>
    </row>
    <row r="260" spans="1:12" x14ac:dyDescent="0.25">
      <c r="A260" s="31">
        <v>42.5</v>
      </c>
      <c r="B260" s="31">
        <v>90.094738010912295</v>
      </c>
      <c r="C260" s="31">
        <v>88.398491676752002</v>
      </c>
      <c r="D260" s="31">
        <v>91.790984345072602</v>
      </c>
      <c r="E260" s="31">
        <f t="shared" si="38"/>
        <v>1.6962463341602927</v>
      </c>
      <c r="F260" s="31"/>
      <c r="G260" s="31">
        <v>85.109988763608797</v>
      </c>
      <c r="H260" s="31">
        <v>36.824412203439202</v>
      </c>
      <c r="I260" s="31">
        <v>35.495379563405898</v>
      </c>
      <c r="J260" s="31">
        <v>38.366200512409598</v>
      </c>
      <c r="K260" s="31">
        <f t="shared" si="39"/>
        <v>1.4354104745018503</v>
      </c>
      <c r="L260" s="31">
        <f t="shared" si="40"/>
        <v>3.8979861146779982</v>
      </c>
    </row>
    <row r="261" spans="1:12" x14ac:dyDescent="0.25">
      <c r="A261" s="31">
        <v>43</v>
      </c>
      <c r="B261" s="31">
        <v>90.494601712556104</v>
      </c>
      <c r="C261" s="31">
        <v>88.764964556026897</v>
      </c>
      <c r="D261" s="31">
        <v>92.224238869085397</v>
      </c>
      <c r="E261" s="31">
        <f t="shared" si="38"/>
        <v>1.7296371565292077</v>
      </c>
      <c r="F261" s="31"/>
      <c r="G261" s="31">
        <v>85.796359640734707</v>
      </c>
      <c r="H261" s="31">
        <v>37.549468634683798</v>
      </c>
      <c r="I261" s="31">
        <v>36.160362661727198</v>
      </c>
      <c r="J261" s="31">
        <v>39.179586731123699</v>
      </c>
      <c r="K261" s="31">
        <f t="shared" si="39"/>
        <v>1.5096120346982502</v>
      </c>
      <c r="L261" s="31">
        <f t="shared" si="40"/>
        <v>4.0203286213851976</v>
      </c>
    </row>
    <row r="262" spans="1:12" x14ac:dyDescent="0.25">
      <c r="A262" s="31">
        <v>43.5</v>
      </c>
      <c r="B262" s="31">
        <v>90.888716015796106</v>
      </c>
      <c r="C262" s="31">
        <v>89.1253313954698</v>
      </c>
      <c r="D262" s="31">
        <v>92.652100636122299</v>
      </c>
      <c r="E262" s="31">
        <f t="shared" si="38"/>
        <v>1.7633846203263062</v>
      </c>
      <c r="F262" s="31"/>
      <c r="G262" s="31">
        <v>86.482730517860503</v>
      </c>
      <c r="H262" s="31">
        <v>38.291442926399</v>
      </c>
      <c r="I262" s="31">
        <v>36.836758666280403</v>
      </c>
      <c r="J262" s="31">
        <v>40.018054393159296</v>
      </c>
      <c r="K262" s="31">
        <f t="shared" si="39"/>
        <v>1.5906478634394468</v>
      </c>
      <c r="L262" s="31">
        <f t="shared" si="40"/>
        <v>4.1540556894052632</v>
      </c>
    </row>
    <row r="263" spans="1:12" x14ac:dyDescent="0.25">
      <c r="A263" s="31">
        <v>44</v>
      </c>
      <c r="B263" s="31">
        <v>91.277204036214997</v>
      </c>
      <c r="C263" s="31">
        <v>89.479759270024104</v>
      </c>
      <c r="D263" s="31">
        <v>93.074648802405903</v>
      </c>
      <c r="E263" s="31">
        <f t="shared" si="38"/>
        <v>1.7974447661908926</v>
      </c>
      <c r="F263" s="31"/>
      <c r="G263" s="31">
        <v>87.169101394986399</v>
      </c>
      <c r="H263" s="31">
        <v>39.0509341889694</v>
      </c>
      <c r="I263" s="31">
        <v>37.524953290281601</v>
      </c>
      <c r="J263" s="31">
        <v>40.882640077028803</v>
      </c>
      <c r="K263" s="31">
        <f t="shared" si="39"/>
        <v>1.6788433933736009</v>
      </c>
      <c r="L263" s="31">
        <f t="shared" si="40"/>
        <v>4.2991119885880194</v>
      </c>
    </row>
    <row r="264" spans="1:12" x14ac:dyDescent="0.25">
      <c r="A264" s="31">
        <v>44.5</v>
      </c>
      <c r="B264" s="31">
        <v>91.6601853991707</v>
      </c>
      <c r="C264" s="31">
        <v>89.828408474950706</v>
      </c>
      <c r="D264" s="31">
        <v>93.491962323390695</v>
      </c>
      <c r="E264" s="31">
        <f t="shared" si="38"/>
        <v>1.8317769242199944</v>
      </c>
      <c r="F264" s="31"/>
      <c r="G264" s="31">
        <v>87.855472272112294</v>
      </c>
      <c r="H264" s="31">
        <v>39.828570159001202</v>
      </c>
      <c r="I264" s="31">
        <v>38.225357695193203</v>
      </c>
      <c r="J264" s="31">
        <v>41.774432118000902</v>
      </c>
      <c r="K264" s="31">
        <f t="shared" si="39"/>
        <v>1.7745372114038496</v>
      </c>
      <c r="L264" s="31">
        <f t="shared" si="40"/>
        <v>4.4554379037953149</v>
      </c>
    </row>
    <row r="265" spans="1:12" x14ac:dyDescent="0.25">
      <c r="A265" s="31">
        <v>45</v>
      </c>
      <c r="B265" s="31">
        <v>92.037776362606607</v>
      </c>
      <c r="C265" s="31">
        <v>90.171432857957896</v>
      </c>
      <c r="D265" s="31">
        <v>93.904119867255304</v>
      </c>
      <c r="E265" s="31">
        <f t="shared" ref="E265:E289" si="41">(B265-C265)</f>
        <v>1.8663435046487109</v>
      </c>
      <c r="F265" s="31"/>
      <c r="G265" s="31">
        <v>88.541843149238204</v>
      </c>
      <c r="H265" s="31">
        <v>40.625008929737398</v>
      </c>
      <c r="I265" s="31">
        <v>38.9384070875752</v>
      </c>
      <c r="J265" s="31">
        <v>42.6945775124005</v>
      </c>
      <c r="K265" s="31">
        <f t="shared" ref="K265:K328" si="42">ABS((J265-I265)*0.5)</f>
        <v>1.8780852124126497</v>
      </c>
      <c r="L265" s="31">
        <f t="shared" ref="L265:L328" si="43">K265/H265*100</f>
        <v>4.6229779682285717</v>
      </c>
    </row>
    <row r="266" spans="1:12" x14ac:dyDescent="0.25">
      <c r="A266" s="31">
        <v>45.5</v>
      </c>
      <c r="B266" s="31">
        <v>92.410089934713099</v>
      </c>
      <c r="C266" s="31">
        <v>90.508980144509394</v>
      </c>
      <c r="D266" s="31">
        <v>94.311199724916904</v>
      </c>
      <c r="E266" s="31">
        <f t="shared" si="41"/>
        <v>1.9011097902037051</v>
      </c>
      <c r="F266" s="31"/>
      <c r="G266" s="31">
        <v>89.228214026364</v>
      </c>
      <c r="H266" s="31">
        <v>41.440940808530002</v>
      </c>
      <c r="I266" s="31">
        <v>39.664559242073402</v>
      </c>
      <c r="J266" s="31">
        <v>43.6442891293038</v>
      </c>
      <c r="K266" s="31">
        <f t="shared" si="42"/>
        <v>1.9898649436151992</v>
      </c>
      <c r="L266" s="31">
        <f t="shared" si="43"/>
        <v>4.8016886315612188</v>
      </c>
    </row>
    <row r="267" spans="1:12" x14ac:dyDescent="0.25">
      <c r="A267" s="31">
        <v>46</v>
      </c>
      <c r="B267" s="31">
        <v>92.7772359866903</v>
      </c>
      <c r="C267" s="31">
        <v>90.841192259516902</v>
      </c>
      <c r="D267" s="31">
        <v>94.713279713863599</v>
      </c>
      <c r="E267" s="31">
        <f t="shared" si="41"/>
        <v>1.9360437271733986</v>
      </c>
      <c r="F267" s="28"/>
      <c r="G267" s="31">
        <v>89.914584903489896</v>
      </c>
      <c r="H267" s="31">
        <v>42.2770903123889</v>
      </c>
      <c r="I267" s="31">
        <v>40.4042936376662</v>
      </c>
      <c r="J267" s="31">
        <v>44.6248531880454</v>
      </c>
      <c r="K267" s="31">
        <f t="shared" si="42"/>
        <v>2.1102797751895999</v>
      </c>
      <c r="L267" s="31">
        <f t="shared" si="43"/>
        <v>4.9915444974963243</v>
      </c>
    </row>
    <row r="268" spans="1:12" x14ac:dyDescent="0.25">
      <c r="A268" s="31">
        <v>46.5</v>
      </c>
      <c r="B268" s="31">
        <v>93.139321360846495</v>
      </c>
      <c r="C268" s="31">
        <v>91.168205621458696</v>
      </c>
      <c r="D268" s="31">
        <v>95.110437100234293</v>
      </c>
      <c r="E268" s="31">
        <f t="shared" si="41"/>
        <v>1.9711157393877983</v>
      </c>
      <c r="F268" s="28"/>
      <c r="G268" s="31">
        <v>90.600955780615806</v>
      </c>
      <c r="H268" s="31">
        <v>43.134218313732099</v>
      </c>
      <c r="I268" s="31">
        <v>41.158110673864499</v>
      </c>
      <c r="J268" s="31">
        <v>45.6376369648859</v>
      </c>
      <c r="K268" s="31">
        <f t="shared" si="42"/>
        <v>2.2397631455107003</v>
      </c>
      <c r="L268" s="31">
        <f t="shared" si="43"/>
        <v>5.1925437229904663</v>
      </c>
    </row>
    <row r="269" spans="1:12" x14ac:dyDescent="0.25">
      <c r="A269" s="31">
        <v>47</v>
      </c>
      <c r="B269" s="31">
        <v>93.496449974258894</v>
      </c>
      <c r="C269" s="31">
        <v>91.490151420481993</v>
      </c>
      <c r="D269" s="31">
        <v>95.502748528035795</v>
      </c>
      <c r="E269" s="31">
        <f t="shared" si="41"/>
        <v>2.0062985537769009</v>
      </c>
      <c r="F269" s="28"/>
      <c r="G269" s="31">
        <v>91.287326657741701</v>
      </c>
      <c r="H269" s="31">
        <v>44.013124349694898</v>
      </c>
      <c r="I269" s="31">
        <v>41.926531370093997</v>
      </c>
      <c r="J269" s="31">
        <v>46.684096833670303</v>
      </c>
      <c r="K269" s="31">
        <f t="shared" si="42"/>
        <v>2.3787827317881529</v>
      </c>
      <c r="L269" s="31">
        <f t="shared" si="43"/>
        <v>5.4047122692044081</v>
      </c>
    </row>
    <row r="270" spans="1:12" x14ac:dyDescent="0.25">
      <c r="A270" s="31">
        <v>47.5</v>
      </c>
      <c r="B270" s="31">
        <v>93.8487229182047</v>
      </c>
      <c r="C270" s="31">
        <v>91.807155905827599</v>
      </c>
      <c r="D270" s="31">
        <v>95.890289930581901</v>
      </c>
      <c r="E270" s="31">
        <f t="shared" si="41"/>
        <v>2.0415670123771008</v>
      </c>
      <c r="F270" s="28"/>
      <c r="G270" s="31">
        <v>91.973697534867597</v>
      </c>
      <c r="H270" s="31">
        <v>44.914649109729403</v>
      </c>
      <c r="I270" s="31">
        <v>42.710097261448297</v>
      </c>
      <c r="J270" s="31">
        <v>47.7657867200111</v>
      </c>
      <c r="K270" s="31">
        <f t="shared" si="42"/>
        <v>2.5278447292814015</v>
      </c>
      <c r="L270" s="31">
        <f t="shared" si="43"/>
        <v>5.6281074869486627</v>
      </c>
    </row>
    <row r="271" spans="1:12" x14ac:dyDescent="0.25">
      <c r="A271" s="31">
        <v>48</v>
      </c>
      <c r="B271" s="31">
        <v>94.196238553564896</v>
      </c>
      <c r="C271" s="31">
        <v>92.119340618238198</v>
      </c>
      <c r="D271" s="31">
        <v>96.273136488891595</v>
      </c>
      <c r="E271" s="31">
        <f t="shared" si="41"/>
        <v>2.0768979353266985</v>
      </c>
      <c r="F271" s="28"/>
      <c r="G271" s="31">
        <v>92.660068411993393</v>
      </c>
      <c r="H271" s="31">
        <v>45.8396771177636</v>
      </c>
      <c r="I271" s="31">
        <v>43.509370722997403</v>
      </c>
      <c r="J271" s="31">
        <v>48.884367082258798</v>
      </c>
      <c r="K271" s="31">
        <f t="shared" si="42"/>
        <v>2.6874981796306976</v>
      </c>
      <c r="L271" s="31">
        <f t="shared" si="43"/>
        <v>5.8628209198036645</v>
      </c>
    </row>
    <row r="272" spans="1:12" x14ac:dyDescent="0.25">
      <c r="A272" s="31">
        <v>48.5</v>
      </c>
      <c r="B272" s="31">
        <v>94.539092602387896</v>
      </c>
      <c r="C272" s="31">
        <v>92.426822654410003</v>
      </c>
      <c r="D272" s="31">
        <v>96.651362550365803</v>
      </c>
      <c r="E272" s="31">
        <f t="shared" si="41"/>
        <v>2.112269947977893</v>
      </c>
      <c r="F272" s="28"/>
      <c r="G272" s="31">
        <v>93.346439289119303</v>
      </c>
      <c r="H272" s="31">
        <v>46.789139626907101</v>
      </c>
      <c r="I272" s="31">
        <v>44.324935395471101</v>
      </c>
      <c r="J272" s="31">
        <v>50.041613100797001</v>
      </c>
      <c r="K272" s="31">
        <f t="shared" si="42"/>
        <v>2.8583388526629498</v>
      </c>
      <c r="L272" s="31">
        <f t="shared" si="43"/>
        <v>6.1089792961681235</v>
      </c>
    </row>
    <row r="273" spans="1:12" x14ac:dyDescent="0.25">
      <c r="A273" s="31">
        <v>49</v>
      </c>
      <c r="B273" s="31">
        <v>94.8773782357936</v>
      </c>
      <c r="C273" s="31">
        <v>92.729714866681206</v>
      </c>
      <c r="D273" s="31">
        <v>97.025041604905994</v>
      </c>
      <c r="E273" s="31">
        <f t="shared" si="41"/>
        <v>2.1476633691123936</v>
      </c>
      <c r="F273" s="28"/>
      <c r="G273" s="31">
        <v>94.032810166245199</v>
      </c>
      <c r="H273" s="31">
        <v>47.764017746617</v>
      </c>
      <c r="I273" s="31">
        <v>45.157397074279103</v>
      </c>
      <c r="J273" s="31">
        <v>51.2393551645958</v>
      </c>
      <c r="K273" s="31">
        <f t="shared" si="42"/>
        <v>3.0409790451583483</v>
      </c>
      <c r="L273" s="31">
        <f t="shared" si="43"/>
        <v>6.3666734680704966</v>
      </c>
    </row>
    <row r="274" spans="1:12" x14ac:dyDescent="0.25">
      <c r="A274" s="31">
        <v>49.5</v>
      </c>
      <c r="B274" s="31">
        <v>95.211186158386695</v>
      </c>
      <c r="C274" s="31">
        <v>93.028126093528897</v>
      </c>
      <c r="D274" s="31">
        <v>97.394246223244593</v>
      </c>
      <c r="E274" s="31">
        <f t="shared" si="41"/>
        <v>2.1830600648577985</v>
      </c>
      <c r="F274" s="28"/>
      <c r="G274" s="31">
        <v>94.719181043371094</v>
      </c>
      <c r="H274" s="31">
        <v>48.765345824398302</v>
      </c>
      <c r="I274" s="31">
        <v>46.0073846093455</v>
      </c>
      <c r="J274" s="31">
        <v>52.479738201484899</v>
      </c>
      <c r="K274" s="31">
        <f t="shared" si="42"/>
        <v>3.2361767960696994</v>
      </c>
      <c r="L274" s="31">
        <f t="shared" si="43"/>
        <v>6.6362223857142704</v>
      </c>
    </row>
    <row r="275" spans="1:12" x14ac:dyDescent="0.25">
      <c r="A275" s="31">
        <v>50</v>
      </c>
      <c r="B275" s="31">
        <v>95.540604689340199</v>
      </c>
      <c r="C275" s="31">
        <v>93.322161367542606</v>
      </c>
      <c r="D275" s="31">
        <v>97.759048011137807</v>
      </c>
      <c r="E275" s="31">
        <f t="shared" si="41"/>
        <v>2.2184433217975936</v>
      </c>
      <c r="F275" s="28"/>
      <c r="G275" s="31">
        <v>95.405551920496904</v>
      </c>
      <c r="H275" s="31">
        <v>49.794215106541998</v>
      </c>
      <c r="I275" s="31">
        <v>46.8755511329923</v>
      </c>
      <c r="J275" s="31">
        <v>53.765020730108503</v>
      </c>
      <c r="K275" s="31">
        <f t="shared" si="42"/>
        <v>3.4447347985581018</v>
      </c>
      <c r="L275" s="31">
        <f t="shared" si="43"/>
        <v>6.9179417552572895</v>
      </c>
    </row>
    <row r="276" spans="1:12" x14ac:dyDescent="0.25">
      <c r="A276" s="31">
        <v>55</v>
      </c>
      <c r="B276" s="31">
        <v>98.611245400306402</v>
      </c>
      <c r="C276" s="31">
        <v>96.042554001814196</v>
      </c>
      <c r="D276" s="31">
        <v>101.17993679879901</v>
      </c>
      <c r="E276" s="31">
        <f t="shared" si="41"/>
        <v>2.5686913984922057</v>
      </c>
      <c r="F276" s="28"/>
      <c r="G276" s="31">
        <v>96.0919227976228</v>
      </c>
      <c r="H276" s="31">
        <v>50.851777705137401</v>
      </c>
      <c r="I276" s="31">
        <v>47.762575466599998</v>
      </c>
      <c r="J276" s="31">
        <v>55.097461313869402</v>
      </c>
      <c r="K276" s="31">
        <f t="shared" si="42"/>
        <v>3.6674429236347024</v>
      </c>
      <c r="L276" s="31">
        <f t="shared" si="43"/>
        <v>7.2120250051045751</v>
      </c>
    </row>
    <row r="277" spans="1:12" x14ac:dyDescent="0.25">
      <c r="A277" s="31">
        <v>60</v>
      </c>
      <c r="B277" s="31">
        <v>101.325037314844</v>
      </c>
      <c r="C277" s="31">
        <v>98.418486472326606</v>
      </c>
      <c r="D277" s="31">
        <v>104.231588157361</v>
      </c>
      <c r="E277" s="31">
        <f t="shared" si="41"/>
        <v>2.9065508425173903</v>
      </c>
      <c r="F277" s="28"/>
      <c r="G277" s="31">
        <v>96.778293674748696</v>
      </c>
      <c r="H277" s="31">
        <v>51.939250901676701</v>
      </c>
      <c r="I277" s="31">
        <v>48.6691636826611</v>
      </c>
      <c r="J277" s="31">
        <v>56.479466482503803</v>
      </c>
      <c r="K277" s="31">
        <f t="shared" si="42"/>
        <v>3.9051513999213512</v>
      </c>
      <c r="L277" s="31">
        <f t="shared" si="43"/>
        <v>7.5186902624259551</v>
      </c>
    </row>
    <row r="278" spans="1:12" x14ac:dyDescent="0.25">
      <c r="A278" s="31">
        <v>65</v>
      </c>
      <c r="B278" s="31">
        <v>103.740770142869</v>
      </c>
      <c r="C278" s="31">
        <v>100.51308858244499</v>
      </c>
      <c r="D278" s="31">
        <v>106.968451703293</v>
      </c>
      <c r="E278" s="31">
        <f t="shared" si="41"/>
        <v>3.2276815604240028</v>
      </c>
      <c r="F278" s="28"/>
      <c r="G278" s="31">
        <v>97.464664551874606</v>
      </c>
      <c r="H278" s="31">
        <v>53.057921821048197</v>
      </c>
      <c r="I278" s="31">
        <v>49.5960509719703</v>
      </c>
      <c r="J278" s="31">
        <v>57.9139202849287</v>
      </c>
      <c r="K278" s="31">
        <f t="shared" si="42"/>
        <v>4.1589346564792002</v>
      </c>
      <c r="L278" s="31">
        <f t="shared" si="43"/>
        <v>7.8384801246198483</v>
      </c>
    </row>
    <row r="279" spans="1:12" x14ac:dyDescent="0.25">
      <c r="A279" s="31">
        <v>70</v>
      </c>
      <c r="B279" s="31">
        <v>105.90499195960901</v>
      </c>
      <c r="C279" s="31">
        <v>102.374337904915</v>
      </c>
      <c r="D279" s="31">
        <v>109.435646014303</v>
      </c>
      <c r="E279" s="31">
        <f t="shared" si="41"/>
        <v>3.5306540546940113</v>
      </c>
      <c r="F279" s="28"/>
      <c r="G279" s="31">
        <v>98.151035429000402</v>
      </c>
      <c r="H279" s="31">
        <v>54.209152513649897</v>
      </c>
      <c r="I279" s="31">
        <v>50.543986934843701</v>
      </c>
      <c r="J279" s="31">
        <v>59.403802917584301</v>
      </c>
      <c r="K279" s="31">
        <f t="shared" si="42"/>
        <v>4.4299079913702997</v>
      </c>
      <c r="L279" s="31">
        <f t="shared" si="43"/>
        <v>8.1718820272182739</v>
      </c>
    </row>
    <row r="280" spans="1:12" x14ac:dyDescent="0.25">
      <c r="A280" s="31">
        <v>75</v>
      </c>
      <c r="B280" s="31">
        <v>107.855037850155</v>
      </c>
      <c r="C280" s="31">
        <v>104.039594650724</v>
      </c>
      <c r="D280" s="31">
        <v>111.670481049586</v>
      </c>
      <c r="E280" s="31">
        <f t="shared" si="41"/>
        <v>3.8154431994310016</v>
      </c>
      <c r="F280" s="28"/>
      <c r="G280" s="31">
        <v>98.837406306126297</v>
      </c>
      <c r="H280" s="31">
        <v>55.394385487813402</v>
      </c>
      <c r="I280" s="31">
        <v>51.513761276123397</v>
      </c>
      <c r="J280" s="31">
        <v>60.952127053544203</v>
      </c>
      <c r="K280" s="31">
        <f t="shared" si="42"/>
        <v>4.719182888710403</v>
      </c>
      <c r="L280" s="31">
        <f t="shared" si="43"/>
        <v>8.519244048205227</v>
      </c>
    </row>
    <row r="281" spans="1:12" x14ac:dyDescent="0.25">
      <c r="A281" s="31">
        <v>80</v>
      </c>
      <c r="B281" s="31">
        <v>109.62120178482</v>
      </c>
      <c r="C281" s="31">
        <v>105.538499495981</v>
      </c>
      <c r="D281" s="31">
        <v>113.70390407366</v>
      </c>
      <c r="E281" s="31">
        <f t="shared" si="41"/>
        <v>4.0827022888390019</v>
      </c>
      <c r="F281" s="28"/>
      <c r="G281" s="31">
        <v>99.523777183252193</v>
      </c>
      <c r="H281" s="31">
        <v>56.615149739784798</v>
      </c>
      <c r="I281" s="31">
        <v>52.506257124733096</v>
      </c>
      <c r="J281" s="31">
        <v>62.562371955703497</v>
      </c>
      <c r="K281" s="31">
        <f t="shared" si="42"/>
        <v>5.0280574154852005</v>
      </c>
      <c r="L281" s="31">
        <f t="shared" si="43"/>
        <v>8.8811165184499483</v>
      </c>
    </row>
    <row r="282" spans="1:12" x14ac:dyDescent="0.25">
      <c r="A282" s="31">
        <v>85</v>
      </c>
      <c r="B282" s="31">
        <v>111.228321759054</v>
      </c>
      <c r="C282" s="31">
        <v>106.894924948978</v>
      </c>
      <c r="D282" s="31">
        <v>115.561718569131</v>
      </c>
      <c r="E282" s="31">
        <f t="shared" si="41"/>
        <v>4.3333968100759961</v>
      </c>
      <c r="F282" s="28"/>
      <c r="G282" s="31">
        <v>100.210148060378</v>
      </c>
      <c r="H282" s="31">
        <v>57.873067334265102</v>
      </c>
      <c r="I282" s="31">
        <v>53.522361142184799</v>
      </c>
      <c r="J282" s="31">
        <v>64.238366419184004</v>
      </c>
      <c r="K282" s="31">
        <f t="shared" si="42"/>
        <v>5.3580026384996025</v>
      </c>
      <c r="L282" s="31">
        <f t="shared" si="43"/>
        <v>9.2581970946047853</v>
      </c>
    </row>
    <row r="283" spans="1:12" x14ac:dyDescent="0.25">
      <c r="A283" s="31">
        <v>90</v>
      </c>
      <c r="B283" s="31">
        <v>112.696955155735</v>
      </c>
      <c r="C283" s="31">
        <v>108.128341381125</v>
      </c>
      <c r="D283" s="31">
        <v>117.265568930345</v>
      </c>
      <c r="E283" s="31">
        <f t="shared" si="41"/>
        <v>4.5686137746100002</v>
      </c>
      <c r="F283" s="28"/>
      <c r="G283" s="31">
        <v>100.896518937504</v>
      </c>
      <c r="H283" s="31">
        <v>59.169860595060001</v>
      </c>
      <c r="I283" s="31">
        <v>54.562959989991</v>
      </c>
      <c r="J283" s="31">
        <v>65.983977559773606</v>
      </c>
      <c r="K283" s="31">
        <f t="shared" si="42"/>
        <v>5.710508784891303</v>
      </c>
      <c r="L283" s="31">
        <f t="shared" si="43"/>
        <v>9.6510431619439458</v>
      </c>
    </row>
    <row r="284" spans="1:12" x14ac:dyDescent="0.25">
      <c r="A284" s="31">
        <v>95</v>
      </c>
      <c r="B284" s="31">
        <v>114.044262812778</v>
      </c>
      <c r="C284" s="31">
        <v>109.254801738561</v>
      </c>
      <c r="D284" s="31">
        <v>118.83372388699399</v>
      </c>
      <c r="E284" s="31">
        <f t="shared" si="41"/>
        <v>4.7894610742170016</v>
      </c>
      <c r="F284" s="28"/>
      <c r="G284" s="31">
        <v>101.58288981462999</v>
      </c>
      <c r="H284" s="31">
        <v>60.507359972870503</v>
      </c>
      <c r="I284" s="31">
        <v>55.628947825376997</v>
      </c>
      <c r="J284" s="31">
        <v>67.803601767737604</v>
      </c>
      <c r="K284" s="31">
        <f t="shared" si="42"/>
        <v>6.0873269711803033</v>
      </c>
      <c r="L284" s="31">
        <f t="shared" si="43"/>
        <v>10.060473591823637</v>
      </c>
    </row>
    <row r="285" spans="1:12" x14ac:dyDescent="0.25">
      <c r="A285" s="31">
        <v>100</v>
      </c>
      <c r="B285" s="31">
        <v>115.284682679932</v>
      </c>
      <c r="C285" s="31">
        <v>110.287667891987</v>
      </c>
      <c r="D285" s="31">
        <v>120.281697467877</v>
      </c>
      <c r="E285" s="31">
        <f t="shared" si="41"/>
        <v>4.9970147879450053</v>
      </c>
      <c r="F285" s="28"/>
      <c r="G285" s="31">
        <v>102.269260691756</v>
      </c>
      <c r="H285" s="31">
        <v>61.887512665802099</v>
      </c>
      <c r="I285" s="31">
        <v>56.721336911040197</v>
      </c>
      <c r="J285" s="31">
        <v>69.702089569080698</v>
      </c>
      <c r="K285" s="31">
        <f t="shared" si="42"/>
        <v>6.4903763290202505</v>
      </c>
      <c r="L285" s="31">
        <f t="shared" si="43"/>
        <v>10.487376288765784</v>
      </c>
    </row>
    <row r="286" spans="1:12" x14ac:dyDescent="0.25">
      <c r="A286" s="31">
        <v>105</v>
      </c>
      <c r="B286" s="31">
        <v>116.43044926046601</v>
      </c>
      <c r="C286" s="31">
        <v>111.238156381718</v>
      </c>
      <c r="D286" s="31">
        <v>121.622742139214</v>
      </c>
      <c r="E286" s="31">
        <f t="shared" si="41"/>
        <v>5.192292878748006</v>
      </c>
      <c r="F286" s="28"/>
      <c r="G286" s="31">
        <v>102.955631568882</v>
      </c>
      <c r="H286" s="31">
        <v>63.312392077971403</v>
      </c>
      <c r="I286" s="31">
        <v>57.841233568649201</v>
      </c>
      <c r="J286" s="31">
        <v>71.684429274479399</v>
      </c>
      <c r="K286" s="31">
        <f t="shared" si="42"/>
        <v>6.9215978529150988</v>
      </c>
      <c r="L286" s="31">
        <f t="shared" si="43"/>
        <v>10.932453546204528</v>
      </c>
    </row>
    <row r="287" spans="1:12" x14ac:dyDescent="0.25">
      <c r="A287" s="31">
        <v>110</v>
      </c>
      <c r="B287" s="31">
        <v>117.491998511218</v>
      </c>
      <c r="C287" s="31">
        <v>112.11575503392901</v>
      </c>
      <c r="D287" s="31">
        <v>122.86824198850699</v>
      </c>
      <c r="E287" s="31">
        <f t="shared" si="41"/>
        <v>5.3762434772889947</v>
      </c>
      <c r="F287" s="28"/>
      <c r="G287" s="31">
        <v>103.642002446007</v>
      </c>
      <c r="H287" s="31">
        <v>64.784208212835296</v>
      </c>
      <c r="I287" s="31">
        <v>58.989746728015596</v>
      </c>
      <c r="J287" s="31">
        <v>73.7563931839437</v>
      </c>
      <c r="K287" s="31">
        <f t="shared" si="42"/>
        <v>7.3833232279640519</v>
      </c>
      <c r="L287" s="31">
        <f t="shared" si="43"/>
        <v>11.396794730758536</v>
      </c>
    </row>
    <row r="288" spans="1:12" x14ac:dyDescent="0.25">
      <c r="A288" s="31">
        <v>115</v>
      </c>
      <c r="B288" s="31">
        <v>118.47828662350101</v>
      </c>
      <c r="C288" s="31">
        <v>112.928545222846</v>
      </c>
      <c r="D288" s="31">
        <v>124.028028024157</v>
      </c>
      <c r="E288" s="31">
        <f t="shared" si="41"/>
        <v>5.5497414006550088</v>
      </c>
      <c r="G288" s="31">
        <v>104.32837332313299</v>
      </c>
      <c r="H288" s="31">
        <v>66.3053191108162</v>
      </c>
      <c r="I288" s="31">
        <v>60.167985442568003</v>
      </c>
      <c r="J288" s="31">
        <v>75.924078984465197</v>
      </c>
      <c r="K288" s="31">
        <f t="shared" si="42"/>
        <v>7.8780467709485968</v>
      </c>
      <c r="L288" s="31">
        <f t="shared" si="43"/>
        <v>11.881470259998302</v>
      </c>
    </row>
    <row r="289" spans="1:12" x14ac:dyDescent="0.25">
      <c r="A289" s="31">
        <v>120</v>
      </c>
      <c r="B289" s="31">
        <v>119.39704332296201</v>
      </c>
      <c r="C289" s="31">
        <v>113.683454156766</v>
      </c>
      <c r="D289" s="31">
        <v>125.11063248915799</v>
      </c>
      <c r="E289" s="31">
        <f t="shared" si="41"/>
        <v>5.7135891661960017</v>
      </c>
      <c r="G289" s="31">
        <v>105.014744200259</v>
      </c>
      <c r="H289" s="31">
        <v>67.878243455721901</v>
      </c>
      <c r="I289" s="31">
        <v>61.377123764716501</v>
      </c>
      <c r="J289" s="31">
        <v>78.194196312608</v>
      </c>
      <c r="K289" s="31">
        <f t="shared" si="42"/>
        <v>8.4085362739457494</v>
      </c>
      <c r="L289" s="31">
        <f t="shared" si="43"/>
        <v>12.387675116299638</v>
      </c>
    </row>
    <row r="290" spans="1:12" x14ac:dyDescent="0.25">
      <c r="G290" s="31">
        <v>105.701115077385</v>
      </c>
      <c r="H290" s="31">
        <v>69.505674491720498</v>
      </c>
      <c r="I290" s="31">
        <v>62.6185072134828</v>
      </c>
      <c r="J290" s="31">
        <v>80.574210402199498</v>
      </c>
      <c r="K290" s="31">
        <f t="shared" si="42"/>
        <v>8.9778515943583486</v>
      </c>
      <c r="L290" s="31">
        <f t="shared" si="43"/>
        <v>12.916717462295527</v>
      </c>
    </row>
    <row r="291" spans="1:12" x14ac:dyDescent="0.25">
      <c r="G291" s="31">
        <v>106.38748595451101</v>
      </c>
      <c r="H291" s="31">
        <v>71.190495412624301</v>
      </c>
      <c r="I291" s="31">
        <v>63.893509252225698</v>
      </c>
      <c r="J291" s="31">
        <v>83.072142260790301</v>
      </c>
      <c r="K291" s="31">
        <f t="shared" si="42"/>
        <v>9.5893165042823014</v>
      </c>
      <c r="L291" s="31">
        <f t="shared" si="43"/>
        <v>13.46993927869452</v>
      </c>
    </row>
    <row r="292" spans="1:12" x14ac:dyDescent="0.25">
      <c r="G292" s="31">
        <v>107.073856831637</v>
      </c>
      <c r="H292" s="31">
        <v>72.9357964084614</v>
      </c>
      <c r="I292" s="31">
        <v>65.203503534287194</v>
      </c>
      <c r="J292" s="31">
        <v>85.6970444656897</v>
      </c>
      <c r="K292" s="31">
        <f t="shared" si="42"/>
        <v>10.246770465701253</v>
      </c>
      <c r="L292" s="31">
        <f t="shared" si="43"/>
        <v>14.049028008574002</v>
      </c>
    </row>
    <row r="293" spans="1:12" x14ac:dyDescent="0.25">
      <c r="G293" s="31">
        <v>107.760227708763</v>
      </c>
      <c r="H293" s="31">
        <v>74.744893581364295</v>
      </c>
      <c r="I293" s="31">
        <v>66.549943479253699</v>
      </c>
      <c r="J293" s="31">
        <v>88.458711637415803</v>
      </c>
      <c r="K293" s="31">
        <f t="shared" si="42"/>
        <v>10.954384079081052</v>
      </c>
      <c r="L293" s="31">
        <f t="shared" si="43"/>
        <v>14.655695598999749</v>
      </c>
    </row>
    <row r="294" spans="1:12" x14ac:dyDescent="0.25">
      <c r="G294" s="31">
        <v>108.44659858588901</v>
      </c>
      <c r="H294" s="31">
        <v>76.621349974378205</v>
      </c>
      <c r="I294" s="31">
        <v>67.934485483462296</v>
      </c>
      <c r="J294" s="31">
        <v>91.368142502497193</v>
      </c>
      <c r="K294" s="31">
        <f t="shared" si="42"/>
        <v>11.716828509517448</v>
      </c>
      <c r="L294" s="31">
        <f t="shared" si="43"/>
        <v>15.291858618303511</v>
      </c>
    </row>
    <row r="295" spans="1:12" x14ac:dyDescent="0.25">
      <c r="G295" s="31">
        <v>109.13296946301401</v>
      </c>
      <c r="H295" s="31">
        <v>78.568998993763799</v>
      </c>
      <c r="I295" s="31">
        <v>69.358817754567795</v>
      </c>
      <c r="J295" s="31">
        <v>94.4374738136286</v>
      </c>
      <c r="K295" s="31">
        <f t="shared" si="42"/>
        <v>12.539328029530402</v>
      </c>
      <c r="L295" s="31">
        <f t="shared" si="43"/>
        <v>15.959638267156334</v>
      </c>
    </row>
    <row r="296" spans="1:12" x14ac:dyDescent="0.25">
      <c r="G296" s="31">
        <v>109.81934034014</v>
      </c>
      <c r="H296" s="31">
        <v>80.591970548772693</v>
      </c>
      <c r="I296" s="31">
        <v>70.824639225578096</v>
      </c>
      <c r="J296" s="31">
        <v>97.680183855716905</v>
      </c>
      <c r="K296" s="31">
        <f t="shared" si="42"/>
        <v>13.427772315069404</v>
      </c>
      <c r="L296" s="31">
        <f t="shared" si="43"/>
        <v>16.661426968016844</v>
      </c>
    </row>
    <row r="297" spans="1:12" x14ac:dyDescent="0.25">
      <c r="G297" s="31">
        <v>110.505711217266</v>
      </c>
      <c r="H297" s="31">
        <v>82.694720283977503</v>
      </c>
      <c r="I297" s="31">
        <v>72.333838569050897</v>
      </c>
      <c r="J297" s="31">
        <v>101.111423676706</v>
      </c>
      <c r="K297" s="31">
        <f t="shared" si="42"/>
        <v>14.38879255382755</v>
      </c>
      <c r="L297" s="31">
        <f t="shared" si="43"/>
        <v>17.399892646611256</v>
      </c>
    </row>
    <row r="298" spans="1:12" x14ac:dyDescent="0.25">
      <c r="G298" s="31">
        <v>111.19208209439201</v>
      </c>
      <c r="H298" s="31">
        <v>84.882062339597894</v>
      </c>
      <c r="I298" s="31">
        <v>73.888467096872205</v>
      </c>
      <c r="J298" s="31">
        <v>104.748067943378</v>
      </c>
      <c r="K298" s="31">
        <f t="shared" si="42"/>
        <v>15.4298004232529</v>
      </c>
      <c r="L298" s="31">
        <f t="shared" si="43"/>
        <v>18.177928290103317</v>
      </c>
    </row>
    <row r="299" spans="1:12" x14ac:dyDescent="0.25">
      <c r="G299" s="31">
        <v>111.878452971518</v>
      </c>
      <c r="H299" s="31">
        <v>87.1592061467707</v>
      </c>
      <c r="I299" s="31">
        <v>75.490583368256495</v>
      </c>
      <c r="J299" s="31">
        <v>108.609097736537</v>
      </c>
      <c r="K299" s="31">
        <f t="shared" si="42"/>
        <v>16.55925718414025</v>
      </c>
      <c r="L299" s="31">
        <f t="shared" si="43"/>
        <v>18.998861871522198</v>
      </c>
    </row>
    <row r="300" spans="1:12" x14ac:dyDescent="0.25">
      <c r="G300" s="31">
        <v>112.564823848644</v>
      </c>
      <c r="H300" s="31">
        <v>89.531797849710699</v>
      </c>
      <c r="I300" s="31">
        <v>77.142395661710907</v>
      </c>
      <c r="J300" s="31">
        <v>112.715852568576</v>
      </c>
      <c r="K300" s="31">
        <f t="shared" si="42"/>
        <v>17.786728453432545</v>
      </c>
      <c r="L300" s="31">
        <f t="shared" si="43"/>
        <v>19.866381420475427</v>
      </c>
    </row>
    <row r="301" spans="1:12" x14ac:dyDescent="0.25">
      <c r="G301" s="31">
        <v>113.25119472577001</v>
      </c>
      <c r="H301" s="31">
        <v>92.005967048077096</v>
      </c>
      <c r="I301" s="31">
        <v>78.846363994015604</v>
      </c>
      <c r="J301" s="31">
        <v>117.09289801091499</v>
      </c>
      <c r="K301" s="31">
        <f t="shared" si="42"/>
        <v>19.123267008449695</v>
      </c>
      <c r="L301" s="31">
        <f t="shared" si="43"/>
        <v>20.784811705154908</v>
      </c>
    </row>
    <row r="302" spans="1:12" x14ac:dyDescent="0.25">
      <c r="G302" s="31">
        <v>113.937565602896</v>
      </c>
      <c r="H302" s="31">
        <v>94.588379674192097</v>
      </c>
      <c r="I302" s="31">
        <v>80.604975749051604</v>
      </c>
      <c r="J302" s="31">
        <v>121.766545962221</v>
      </c>
      <c r="K302" s="31">
        <f t="shared" si="42"/>
        <v>20.580785106584699</v>
      </c>
      <c r="L302" s="31">
        <f t="shared" si="43"/>
        <v>21.758259500241813</v>
      </c>
    </row>
    <row r="303" spans="1:12" x14ac:dyDescent="0.25">
      <c r="G303" s="31">
        <v>114.623936480022</v>
      </c>
      <c r="H303" s="31">
        <v>97.286297965507501</v>
      </c>
      <c r="I303" s="31">
        <v>82.420902994391895</v>
      </c>
      <c r="J303" s="31">
        <v>126.763140085651</v>
      </c>
      <c r="K303" s="31">
        <f t="shared" si="42"/>
        <v>22.171118545629554</v>
      </c>
      <c r="L303" s="31">
        <f t="shared" si="43"/>
        <v>22.789559279447801</v>
      </c>
    </row>
    <row r="304" spans="1:12" x14ac:dyDescent="0.25">
      <c r="G304" s="31">
        <v>115.310307357147</v>
      </c>
      <c r="H304" s="31">
        <v>100.10764866846699</v>
      </c>
      <c r="I304" s="31">
        <v>84.297098687231298</v>
      </c>
      <c r="J304" s="31">
        <v>132.109024044363</v>
      </c>
      <c r="K304" s="31">
        <f t="shared" si="42"/>
        <v>23.905962678565849</v>
      </c>
      <c r="L304" s="31">
        <f t="shared" si="43"/>
        <v>23.880255901061844</v>
      </c>
    </row>
    <row r="305" spans="7:12" x14ac:dyDescent="0.25">
      <c r="G305" s="31">
        <v>115.99667823427301</v>
      </c>
      <c r="H305" s="31">
        <v>103.061100822706</v>
      </c>
      <c r="I305" s="31">
        <v>86.236563203694999</v>
      </c>
      <c r="J305" s="31">
        <v>137.83054150151099</v>
      </c>
      <c r="K305" s="31">
        <f t="shared" si="42"/>
        <v>25.796989148907997</v>
      </c>
      <c r="L305" s="31">
        <f t="shared" si="43"/>
        <v>25.030771981842165</v>
      </c>
    </row>
    <row r="306" spans="7:12" x14ac:dyDescent="0.25">
      <c r="G306" s="31">
        <v>116.683049111399</v>
      </c>
      <c r="H306" s="31">
        <v>106.156154733222</v>
      </c>
      <c r="I306" s="31">
        <v>88.242610467403495</v>
      </c>
      <c r="J306" s="31">
        <v>143.95403612025399</v>
      </c>
      <c r="K306" s="31">
        <f t="shared" si="42"/>
        <v>27.855712826425247</v>
      </c>
      <c r="L306" s="31">
        <f t="shared" si="43"/>
        <v>26.240318233482217</v>
      </c>
    </row>
    <row r="307" spans="7:12" x14ac:dyDescent="0.25">
      <c r="G307" s="31">
        <v>117.369419988525</v>
      </c>
      <c r="H307" s="31">
        <v>109.403244054034</v>
      </c>
      <c r="I307" s="31">
        <v>90.318775591976205</v>
      </c>
      <c r="J307" s="31">
        <v>150.505851563748</v>
      </c>
      <c r="K307" s="31">
        <f t="shared" si="42"/>
        <v>30.093537985885895</v>
      </c>
      <c r="L307" s="31">
        <f t="shared" si="43"/>
        <v>27.506988705949858</v>
      </c>
    </row>
    <row r="308" spans="7:12" x14ac:dyDescent="0.25">
      <c r="G308" s="31">
        <v>118.05579086565101</v>
      </c>
      <c r="H308" s="31">
        <v>112.81385329430999</v>
      </c>
      <c r="I308" s="31">
        <v>92.468759866897997</v>
      </c>
      <c r="J308" s="31">
        <v>157.51233149514999</v>
      </c>
      <c r="K308" s="31">
        <f t="shared" si="42"/>
        <v>32.521785814125998</v>
      </c>
      <c r="L308" s="31">
        <f t="shared" si="43"/>
        <v>28.827829973401244</v>
      </c>
    </row>
    <row r="309" spans="7:12" x14ac:dyDescent="0.25">
      <c r="G309" s="31">
        <v>118.742161742777</v>
      </c>
      <c r="H309" s="31">
        <v>116.40065353548</v>
      </c>
      <c r="I309" s="31">
        <v>94.696678381780401</v>
      </c>
      <c r="J309" s="31">
        <v>164.999819577615</v>
      </c>
      <c r="K309" s="31">
        <f t="shared" si="42"/>
        <v>35.151570597917299</v>
      </c>
      <c r="L309" s="31">
        <f t="shared" si="43"/>
        <v>30.198774259633147</v>
      </c>
    </row>
    <row r="310" spans="7:12" x14ac:dyDescent="0.25">
      <c r="G310" s="31">
        <v>119.428532619903</v>
      </c>
      <c r="H310" s="31">
        <v>120.17765973936</v>
      </c>
      <c r="I310" s="31">
        <v>97.006789648468498</v>
      </c>
      <c r="J310" s="31">
        <v>172.99465947430201</v>
      </c>
      <c r="K310" s="31">
        <f t="shared" si="42"/>
        <v>37.993934912916757</v>
      </c>
      <c r="L310" s="31">
        <f t="shared" si="43"/>
        <v>31.614806774668097</v>
      </c>
    </row>
    <row r="311" spans="7:12" x14ac:dyDescent="0.25">
      <c r="G311" s="31">
        <v>120.114903497029</v>
      </c>
      <c r="H311" s="31">
        <v>124.16041376377299</v>
      </c>
      <c r="I311" s="31">
        <v>99.403820295507401</v>
      </c>
      <c r="J311" s="31">
        <v>181.52319484836499</v>
      </c>
      <c r="K311" s="31">
        <f t="shared" si="42"/>
        <v>41.059687276428797</v>
      </c>
      <c r="L311" s="31">
        <f t="shared" si="43"/>
        <v>33.069869881835892</v>
      </c>
    </row>
    <row r="312" spans="7:12" x14ac:dyDescent="0.25">
      <c r="G312" s="31">
        <v>120.801274374154</v>
      </c>
      <c r="H312" s="31">
        <v>128.36619812426599</v>
      </c>
      <c r="I312" s="31">
        <v>101.892730578514</v>
      </c>
      <c r="J312" s="31">
        <v>190.611769362963</v>
      </c>
      <c r="K312" s="31">
        <f t="shared" si="42"/>
        <v>44.359519392224499</v>
      </c>
      <c r="L312" s="31">
        <f t="shared" si="43"/>
        <v>34.55700958696454</v>
      </c>
    </row>
    <row r="313" spans="7:12" x14ac:dyDescent="0.25">
      <c r="G313" s="31">
        <v>121.48764525128</v>
      </c>
      <c r="H313" s="31">
        <v>132.81428670162501</v>
      </c>
      <c r="I313" s="31">
        <v>104.478991453866</v>
      </c>
      <c r="J313" s="31">
        <v>200.28672668125199</v>
      </c>
      <c r="K313" s="31">
        <f t="shared" si="42"/>
        <v>47.903867613692995</v>
      </c>
      <c r="L313" s="31">
        <f t="shared" si="43"/>
        <v>36.068309218353747</v>
      </c>
    </row>
    <row r="314" spans="7:12" x14ac:dyDescent="0.25">
      <c r="G314" s="31">
        <v>122.174016128406</v>
      </c>
      <c r="H314" s="31">
        <v>137.52624006601599</v>
      </c>
      <c r="I314" s="31">
        <v>107.16840480897299</v>
      </c>
      <c r="J314" s="31">
        <v>210.57441046638701</v>
      </c>
      <c r="K314" s="31">
        <f t="shared" si="42"/>
        <v>51.703002828707007</v>
      </c>
      <c r="L314" s="31">
        <f t="shared" si="43"/>
        <v>37.595009362495688</v>
      </c>
    </row>
    <row r="315" spans="7:12" x14ac:dyDescent="0.25">
      <c r="G315" s="31">
        <v>122.860387005532</v>
      </c>
      <c r="H315" s="31">
        <v>142.52625496433501</v>
      </c>
      <c r="I315" s="31">
        <v>109.96730949440899</v>
      </c>
      <c r="J315" s="31">
        <v>221.50116438152699</v>
      </c>
      <c r="K315" s="31">
        <f t="shared" si="42"/>
        <v>55.766927443558998</v>
      </c>
      <c r="L315" s="31">
        <f t="shared" si="43"/>
        <v>39.127476869096014</v>
      </c>
    </row>
    <row r="316" spans="7:12" x14ac:dyDescent="0.25">
      <c r="G316" s="31">
        <v>123.546757882658</v>
      </c>
      <c r="H316" s="31">
        <v>147.841579925503</v>
      </c>
      <c r="I316" s="31">
        <v>112.882489824486</v>
      </c>
      <c r="J316" s="31">
        <v>233.09333208982801</v>
      </c>
      <c r="K316" s="31">
        <f t="shared" si="42"/>
        <v>60.105421132671005</v>
      </c>
      <c r="L316" s="31">
        <f t="shared" si="43"/>
        <v>40.655288696832095</v>
      </c>
    </row>
    <row r="317" spans="7:12" x14ac:dyDescent="0.25">
      <c r="G317" s="31">
        <v>124.23312875978399</v>
      </c>
      <c r="H317" s="31">
        <v>153.503012052109</v>
      </c>
      <c r="I317" s="31">
        <v>115.921591463997</v>
      </c>
      <c r="J317" s="31">
        <v>245.377257254445</v>
      </c>
      <c r="K317" s="31">
        <f t="shared" si="42"/>
        <v>64.727832895223997</v>
      </c>
      <c r="L317" s="31">
        <f t="shared" si="43"/>
        <v>42.167141888558589</v>
      </c>
    </row>
    <row r="318" spans="7:12" x14ac:dyDescent="0.25">
      <c r="G318" s="31">
        <v>124.91949963691</v>
      </c>
      <c r="H318" s="31">
        <v>159.545494123662</v>
      </c>
      <c r="I318" s="31">
        <v>119.092482657185</v>
      </c>
      <c r="J318" s="31">
        <v>258.37928353853698</v>
      </c>
      <c r="K318" s="31">
        <f t="shared" si="42"/>
        <v>69.64340044067599</v>
      </c>
      <c r="L318" s="31">
        <f t="shared" si="43"/>
        <v>43.651123350870776</v>
      </c>
    </row>
    <row r="319" spans="7:12" x14ac:dyDescent="0.25">
      <c r="G319" s="31">
        <v>125.605870514036</v>
      </c>
      <c r="H319" s="31">
        <v>166.008836464973</v>
      </c>
      <c r="I319" s="31">
        <v>122.403031648618</v>
      </c>
      <c r="J319" s="31">
        <v>272.12575460525898</v>
      </c>
      <c r="K319" s="31">
        <f t="shared" si="42"/>
        <v>74.861361478320489</v>
      </c>
      <c r="L319" s="31">
        <f t="shared" si="43"/>
        <v>45.094805235934444</v>
      </c>
    </row>
    <row r="320" spans="7:12" x14ac:dyDescent="0.25">
      <c r="G320" s="31">
        <v>126.292241391161</v>
      </c>
      <c r="H320" s="31">
        <v>172.93859509181101</v>
      </c>
      <c r="I320" s="31">
        <v>125.861106682862</v>
      </c>
      <c r="J320" s="31">
        <v>286.64301411776802</v>
      </c>
      <c r="K320" s="31">
        <f t="shared" si="42"/>
        <v>80.390953717453016</v>
      </c>
      <c r="L320" s="31">
        <f t="shared" si="43"/>
        <v>46.48525892949138</v>
      </c>
    </row>
    <row r="321" spans="7:12" x14ac:dyDescent="0.25">
      <c r="G321" s="31">
        <v>126.97861226828699</v>
      </c>
      <c r="H321" s="31">
        <v>180.38714708253499</v>
      </c>
      <c r="I321" s="31">
        <v>129.47457600448399</v>
      </c>
      <c r="J321" s="31">
        <v>301.95740573922097</v>
      </c>
      <c r="K321" s="31">
        <f t="shared" si="42"/>
        <v>86.241414867368491</v>
      </c>
      <c r="L321" s="31">
        <f t="shared" si="43"/>
        <v>47.809068585085654</v>
      </c>
    </row>
    <row r="322" spans="7:12" x14ac:dyDescent="0.25">
      <c r="G322" s="31">
        <v>127.664983145413</v>
      </c>
      <c r="H322" s="31">
        <v>188.41501686369801</v>
      </c>
      <c r="I322" s="31">
        <v>133.25130785805001</v>
      </c>
      <c r="J322" s="31">
        <v>318.09527313277499</v>
      </c>
      <c r="K322" s="31">
        <f t="shared" si="42"/>
        <v>92.42198263736249</v>
      </c>
      <c r="L322" s="31">
        <f t="shared" si="43"/>
        <v>49.052344221703841</v>
      </c>
    </row>
    <row r="323" spans="7:12" x14ac:dyDescent="0.25">
      <c r="G323" s="31">
        <v>128.351354022539</v>
      </c>
      <c r="H323" s="31">
        <v>197.09252447595</v>
      </c>
      <c r="I323" s="31">
        <v>137.199170488128</v>
      </c>
      <c r="J323" s="31">
        <v>335.08295996158603</v>
      </c>
      <c r="K323" s="31">
        <f t="shared" si="42"/>
        <v>98.941894736729012</v>
      </c>
      <c r="L323" s="31">
        <f t="shared" si="43"/>
        <v>50.200734401168155</v>
      </c>
    </row>
    <row r="324" spans="7:12" x14ac:dyDescent="0.25">
      <c r="G324" s="31">
        <v>129.03772489966499</v>
      </c>
      <c r="H324" s="31">
        <v>206.501850860117</v>
      </c>
      <c r="I324" s="31">
        <v>141.326032139284</v>
      </c>
      <c r="J324" s="31">
        <v>352.946809888811</v>
      </c>
      <c r="K324" s="31">
        <f t="shared" si="42"/>
        <v>105.8103888747635</v>
      </c>
      <c r="L324" s="31">
        <f t="shared" si="43"/>
        <v>51.239438500935655</v>
      </c>
    </row>
    <row r="325" spans="7:12" x14ac:dyDescent="0.25">
      <c r="G325" s="31">
        <v>129.72409577679099</v>
      </c>
      <c r="H325" s="31">
        <v>216.739648675594</v>
      </c>
      <c r="I325" s="31">
        <v>145.63976105608501</v>
      </c>
      <c r="J325" s="31">
        <v>371.71316657760599</v>
      </c>
      <c r="K325" s="31">
        <f t="shared" si="42"/>
        <v>113.03670276076049</v>
      </c>
      <c r="L325" s="31">
        <f t="shared" si="43"/>
        <v>52.153218597280585</v>
      </c>
    </row>
    <row r="326" spans="7:12" x14ac:dyDescent="0.25">
      <c r="G326" s="31">
        <v>130.41046665391701</v>
      </c>
      <c r="H326" s="31">
        <v>227.92037450838899</v>
      </c>
      <c r="I326" s="31">
        <v>150.148225483098</v>
      </c>
      <c r="J326" s="31">
        <v>391.408373691127</v>
      </c>
      <c r="K326" s="31">
        <f t="shared" si="42"/>
        <v>120.6300741040145</v>
      </c>
      <c r="L326" s="31">
        <f t="shared" si="43"/>
        <v>52.926410973221053</v>
      </c>
    </row>
    <row r="327" spans="7:12" x14ac:dyDescent="0.25">
      <c r="G327" s="31">
        <v>131.09683753104301</v>
      </c>
      <c r="H327" s="31">
        <v>240.180586241443</v>
      </c>
      <c r="I327" s="31">
        <v>154.85929366488901</v>
      </c>
      <c r="J327" s="31">
        <v>412.05877489253299</v>
      </c>
      <c r="K327" s="31">
        <f t="shared" si="42"/>
        <v>128.59974061382201</v>
      </c>
      <c r="L327" s="31">
        <f t="shared" si="43"/>
        <v>53.542937264940448</v>
      </c>
    </row>
    <row r="328" spans="7:12" x14ac:dyDescent="0.25">
      <c r="G328" s="31">
        <v>131.78320840816801</v>
      </c>
      <c r="H328" s="31">
        <v>253.684548278953</v>
      </c>
      <c r="I328" s="31">
        <v>159.78083384602499</v>
      </c>
      <c r="J328" s="31">
        <v>433.69071384497897</v>
      </c>
      <c r="K328" s="31">
        <f t="shared" si="42"/>
        <v>136.95493999947701</v>
      </c>
      <c r="L328" s="31">
        <f t="shared" si="43"/>
        <v>53.986315259879589</v>
      </c>
    </row>
    <row r="329" spans="7:12" x14ac:dyDescent="0.25">
      <c r="G329" s="31">
        <v>132.469579285294</v>
      </c>
      <c r="H329" s="31">
        <v>268.63163380570802</v>
      </c>
      <c r="I329" s="31">
        <v>164.92071427107399</v>
      </c>
      <c r="J329" s="31">
        <v>456.33053421162202</v>
      </c>
      <c r="K329" s="31">
        <f t="shared" ref="K329:K335" si="44">ABS((J329-I329)*0.5)</f>
        <v>145.704909970274</v>
      </c>
      <c r="L329" s="31">
        <f t="shared" ref="L329:L335" si="45">K329/H329*100</f>
        <v>54.239669359140827</v>
      </c>
    </row>
    <row r="330" spans="7:12" x14ac:dyDescent="0.25">
      <c r="G330" s="31">
        <v>133.15595016242</v>
      </c>
      <c r="H330" s="31">
        <v>285.26623417514799</v>
      </c>
      <c r="I330" s="31">
        <v>170.28680318460101</v>
      </c>
      <c r="J330" s="31">
        <v>480.00457965561901</v>
      </c>
      <c r="K330" s="31">
        <f t="shared" si="44"/>
        <v>154.858888235509</v>
      </c>
      <c r="L330" s="31">
        <f t="shared" si="45"/>
        <v>54.285740716312262</v>
      </c>
    </row>
    <row r="331" spans="7:12" x14ac:dyDescent="0.25">
      <c r="G331" s="31">
        <v>133.84232103954599</v>
      </c>
      <c r="H331" s="31">
        <v>303.89122538111701</v>
      </c>
      <c r="I331" s="31">
        <v>175.88696883117399</v>
      </c>
      <c r="J331" s="31">
        <v>504.73919384012601</v>
      </c>
      <c r="K331" s="31">
        <f t="shared" si="44"/>
        <v>164.42611250447601</v>
      </c>
      <c r="L331" s="31">
        <f t="shared" si="45"/>
        <v>54.10689706432472</v>
      </c>
    </row>
    <row r="332" spans="7:12" x14ac:dyDescent="0.25">
      <c r="G332" s="31">
        <v>134.52869191667199</v>
      </c>
      <c r="H332" s="31">
        <v>324.88657606959299</v>
      </c>
      <c r="I332" s="31">
        <v>181.729079455359</v>
      </c>
      <c r="J332" s="31">
        <v>530.56072042829896</v>
      </c>
      <c r="K332" s="31">
        <f t="shared" si="44"/>
        <v>174.41582048646998</v>
      </c>
      <c r="L332" s="31">
        <f t="shared" si="45"/>
        <v>53.685142241490738</v>
      </c>
    </row>
    <row r="333" spans="7:12" x14ac:dyDescent="0.25">
      <c r="G333" s="31">
        <v>135.21506279379801</v>
      </c>
      <c r="H333" s="31">
        <v>348.73554296221801</v>
      </c>
      <c r="I333" s="31">
        <v>187.82100330172401</v>
      </c>
      <c r="J333" s="31">
        <v>557.49550308329697</v>
      </c>
      <c r="K333" s="31">
        <f t="shared" si="44"/>
        <v>184.8372498907865</v>
      </c>
      <c r="L333" s="31">
        <f t="shared" si="45"/>
        <v>53.002125427407833</v>
      </c>
    </row>
    <row r="334" spans="7:12" x14ac:dyDescent="0.25">
      <c r="G334" s="31">
        <v>135.90143367092401</v>
      </c>
      <c r="H334" s="31">
        <v>376.062326257189</v>
      </c>
      <c r="I334" s="31">
        <v>194.17060861483401</v>
      </c>
      <c r="J334" s="31">
        <v>585.56988546827495</v>
      </c>
      <c r="K334" s="31">
        <f t="shared" si="44"/>
        <v>195.69963842672047</v>
      </c>
      <c r="L334" s="31">
        <f t="shared" si="45"/>
        <v>52.039150098986923</v>
      </c>
    </row>
    <row r="335" spans="7:12" x14ac:dyDescent="0.25">
      <c r="G335" s="31">
        <v>136.58780454805</v>
      </c>
      <c r="H335" s="31">
        <v>407.68749412421602</v>
      </c>
      <c r="I335" s="31">
        <v>200.785763639257</v>
      </c>
      <c r="J335" s="31">
        <v>614.81021124638903</v>
      </c>
      <c r="K335" s="31">
        <f t="shared" si="44"/>
        <v>207.01222380356603</v>
      </c>
      <c r="L335" s="31">
        <f t="shared" si="45"/>
        <v>50.77718271644914</v>
      </c>
    </row>
  </sheetData>
  <sortState ref="AI60:AK81">
    <sortCondition ref="AI60"/>
  </sortState>
  <mergeCells count="1">
    <mergeCell ref="C132:E13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5"/>
  <sheetViews>
    <sheetView topLeftCell="A87" zoomScale="90" zoomScaleNormal="90" workbookViewId="0">
      <selection activeCell="B103" sqref="B103:B107"/>
    </sheetView>
  </sheetViews>
  <sheetFormatPr defaultRowHeight="15" x14ac:dyDescent="0.25"/>
  <cols>
    <col min="1" max="1" width="46.5703125" customWidth="1"/>
    <col min="2" max="3" width="17.42578125" bestFit="1" customWidth="1"/>
    <col min="4" max="4" width="25" bestFit="1" customWidth="1"/>
    <col min="5" max="5" width="15.28515625" customWidth="1"/>
    <col min="6" max="6" width="26.7109375" bestFit="1" customWidth="1"/>
    <col min="7" max="7" width="17.42578125" customWidth="1"/>
    <col min="8" max="9" width="17.42578125" bestFit="1" customWidth="1"/>
    <col min="10" max="10" width="12.5703125" customWidth="1"/>
    <col min="11" max="11" width="13.140625" bestFit="1" customWidth="1"/>
    <col min="14" max="14" width="10.140625" customWidth="1"/>
    <col min="15" max="15" width="11.42578125" style="22" customWidth="1"/>
    <col min="16" max="16" width="15.85546875" style="22" customWidth="1"/>
    <col min="17" max="17" width="12.7109375" style="22" customWidth="1"/>
  </cols>
  <sheetData>
    <row r="1" spans="1:26" ht="18.75" x14ac:dyDescent="0.3">
      <c r="A1" s="17" t="s">
        <v>14</v>
      </c>
    </row>
    <row r="2" spans="1:26" ht="18.75" x14ac:dyDescent="0.3">
      <c r="A2" s="17"/>
    </row>
    <row r="3" spans="1:26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/>
      <c r="N3" s="19" t="s">
        <v>26</v>
      </c>
      <c r="O3" s="100" t="s">
        <v>27</v>
      </c>
      <c r="P3" s="101" t="s">
        <v>28</v>
      </c>
      <c r="Q3" s="101" t="s">
        <v>29</v>
      </c>
      <c r="R3" s="19" t="s">
        <v>30</v>
      </c>
      <c r="S3" s="27" t="s">
        <v>31</v>
      </c>
      <c r="T3" s="19" t="s">
        <v>32</v>
      </c>
      <c r="U3" s="19" t="s">
        <v>33</v>
      </c>
      <c r="V3" s="19" t="s">
        <v>34</v>
      </c>
      <c r="W3" s="27" t="s">
        <v>35</v>
      </c>
      <c r="X3" s="19" t="s">
        <v>36</v>
      </c>
      <c r="Y3" s="19" t="s">
        <v>37</v>
      </c>
      <c r="Z3" s="19" t="s">
        <v>38</v>
      </c>
    </row>
    <row r="4" spans="1:26" s="29" customFormat="1" x14ac:dyDescent="0.25">
      <c r="A4" s="42" t="s">
        <v>79</v>
      </c>
      <c r="B4" s="43">
        <v>70</v>
      </c>
      <c r="C4" s="44">
        <v>155.8947</v>
      </c>
      <c r="D4" s="44">
        <v>190.44739999999999</v>
      </c>
      <c r="E4" s="44">
        <v>196.8158</v>
      </c>
      <c r="F4" s="44">
        <v>74</v>
      </c>
      <c r="G4" s="44">
        <v>166.2895</v>
      </c>
      <c r="H4" s="44">
        <v>191.3158</v>
      </c>
      <c r="I4" s="44">
        <v>196.47370000000001</v>
      </c>
      <c r="J4" s="44">
        <v>78.131600000000006</v>
      </c>
      <c r="K4" s="44">
        <v>173.4211</v>
      </c>
      <c r="L4" s="44">
        <v>191.2895</v>
      </c>
      <c r="M4" s="44"/>
      <c r="N4" s="44">
        <v>196.76320000000001</v>
      </c>
      <c r="O4" s="44">
        <v>87.131600000000006</v>
      </c>
      <c r="P4" s="44">
        <v>179.0789</v>
      </c>
      <c r="Q4" s="44">
        <v>192.1842</v>
      </c>
      <c r="R4" s="44">
        <v>197.65790000000001</v>
      </c>
      <c r="S4" s="44">
        <v>100.02630000000001</v>
      </c>
      <c r="T4" s="44">
        <v>181.15790000000001</v>
      </c>
      <c r="U4" s="44">
        <v>192.26320000000001</v>
      </c>
      <c r="V4" s="44">
        <v>197.36840000000001</v>
      </c>
      <c r="W4" s="44">
        <v>121.8947</v>
      </c>
      <c r="X4" s="44">
        <v>185.65790000000001</v>
      </c>
      <c r="Y4" s="44">
        <v>194.36840000000001</v>
      </c>
      <c r="Z4" s="44">
        <v>69.026300000000006</v>
      </c>
    </row>
    <row r="5" spans="1:26" s="29" customFormat="1" x14ac:dyDescent="0.25">
      <c r="A5" s="42" t="s">
        <v>80</v>
      </c>
      <c r="B5" s="45">
        <v>70.3947</v>
      </c>
      <c r="C5" s="46">
        <v>147.84209999999999</v>
      </c>
      <c r="D5" s="46">
        <v>185.94739999999999</v>
      </c>
      <c r="E5" s="46">
        <v>194.8947</v>
      </c>
      <c r="F5" s="46">
        <v>74.473699999999994</v>
      </c>
      <c r="G5" s="46">
        <v>160.8158</v>
      </c>
      <c r="H5" s="46">
        <v>187.7895</v>
      </c>
      <c r="I5" s="46">
        <v>194.94739999999999</v>
      </c>
      <c r="J5" s="46">
        <v>80</v>
      </c>
      <c r="K5" s="46">
        <v>171.9211</v>
      </c>
      <c r="L5" s="46">
        <v>189.05260000000001</v>
      </c>
      <c r="M5" s="46"/>
      <c r="N5" s="46">
        <v>195.65790000000001</v>
      </c>
      <c r="O5" s="46">
        <v>87.631600000000006</v>
      </c>
      <c r="P5" s="46">
        <v>177.4211</v>
      </c>
      <c r="Q5" s="46">
        <v>190.26320000000001</v>
      </c>
      <c r="R5" s="46">
        <v>196.6053</v>
      </c>
      <c r="S5" s="46">
        <v>100.8158</v>
      </c>
      <c r="T5" s="46">
        <v>180.2105</v>
      </c>
      <c r="U5" s="46">
        <v>190.44739999999999</v>
      </c>
      <c r="V5" s="46">
        <v>197.36840000000001</v>
      </c>
      <c r="W5" s="46">
        <v>122.86839999999999</v>
      </c>
      <c r="X5" s="46">
        <v>184.65790000000001</v>
      </c>
      <c r="Y5" s="46">
        <v>192.05260000000001</v>
      </c>
      <c r="Z5" s="46">
        <v>57.526299999999999</v>
      </c>
    </row>
    <row r="6" spans="1:26" s="29" customFormat="1" x14ac:dyDescent="0.25">
      <c r="A6" s="42" t="s">
        <v>81</v>
      </c>
      <c r="B6" s="45">
        <v>68.447400000000002</v>
      </c>
      <c r="C6" s="46">
        <v>150.52629999999999</v>
      </c>
      <c r="D6" s="46">
        <v>188.13159999999999</v>
      </c>
      <c r="E6" s="46">
        <v>195.63159999999999</v>
      </c>
      <c r="F6" s="46">
        <v>70.263199999999998</v>
      </c>
      <c r="G6" s="46">
        <v>163.15790000000001</v>
      </c>
      <c r="H6" s="46">
        <v>189.94739999999999</v>
      </c>
      <c r="I6" s="46">
        <v>196.84209999999999</v>
      </c>
      <c r="J6" s="46">
        <v>77.736800000000002</v>
      </c>
      <c r="K6" s="46">
        <v>174.2895</v>
      </c>
      <c r="L6" s="46">
        <v>192.6842</v>
      </c>
      <c r="M6" s="46"/>
      <c r="N6" s="46">
        <v>199.5</v>
      </c>
      <c r="O6" s="46">
        <v>89.736800000000002</v>
      </c>
      <c r="P6" s="46">
        <v>180.02629999999999</v>
      </c>
      <c r="Q6" s="46">
        <v>193.4211</v>
      </c>
      <c r="R6" s="46">
        <v>200.2895</v>
      </c>
      <c r="S6" s="46">
        <v>104.97369999999999</v>
      </c>
      <c r="T6" s="46">
        <v>184.1842</v>
      </c>
      <c r="U6" s="46">
        <v>195.05260000000001</v>
      </c>
      <c r="V6" s="46">
        <v>201.52629999999999</v>
      </c>
      <c r="W6" s="46">
        <v>129.6842</v>
      </c>
      <c r="X6" s="46">
        <v>189.1842</v>
      </c>
      <c r="Y6" s="46">
        <v>197.05260000000001</v>
      </c>
      <c r="Z6" s="46">
        <v>69.868399999999994</v>
      </c>
    </row>
    <row r="7" spans="1:26" s="29" customFormat="1" x14ac:dyDescent="0.25">
      <c r="A7" s="42" t="s">
        <v>82</v>
      </c>
      <c r="B7" s="45">
        <v>71.026300000000006</v>
      </c>
      <c r="C7" s="46">
        <v>151.6842</v>
      </c>
      <c r="D7" s="46">
        <v>188.76320000000001</v>
      </c>
      <c r="E7" s="46">
        <v>196.9211</v>
      </c>
      <c r="F7" s="46">
        <v>78.921099999999996</v>
      </c>
      <c r="G7" s="46">
        <v>164.6842</v>
      </c>
      <c r="H7" s="46">
        <v>190.3158</v>
      </c>
      <c r="I7" s="46">
        <v>197.44739999999999</v>
      </c>
      <c r="J7" s="46">
        <v>85.131600000000006</v>
      </c>
      <c r="K7" s="46">
        <v>174.65790000000001</v>
      </c>
      <c r="L7" s="46">
        <v>192.3158</v>
      </c>
      <c r="M7" s="46"/>
      <c r="N7" s="46">
        <v>198.8158</v>
      </c>
      <c r="O7" s="46">
        <v>93.421099999999996</v>
      </c>
      <c r="P7" s="46">
        <v>180.23679999999999</v>
      </c>
      <c r="Q7" s="46">
        <v>193.5</v>
      </c>
      <c r="R7" s="46">
        <v>199.05260000000001</v>
      </c>
      <c r="S7" s="46">
        <v>104.7368</v>
      </c>
      <c r="T7" s="46">
        <v>182.23679999999999</v>
      </c>
      <c r="U7" s="46">
        <v>193.34209999999999</v>
      </c>
      <c r="V7" s="46">
        <v>198.94739999999999</v>
      </c>
      <c r="W7" s="46">
        <v>125.7632</v>
      </c>
      <c r="X7" s="46">
        <v>186.44739999999999</v>
      </c>
      <c r="Y7" s="46">
        <v>194.6842</v>
      </c>
      <c r="Z7" s="46">
        <v>61.026299999999999</v>
      </c>
    </row>
    <row r="8" spans="1:26" s="29" customFormat="1" x14ac:dyDescent="0.25">
      <c r="A8" s="42" t="s">
        <v>83</v>
      </c>
      <c r="B8" s="45">
        <v>70.210499999999996</v>
      </c>
      <c r="C8" s="46">
        <v>155.1053</v>
      </c>
      <c r="D8" s="46">
        <v>191.44739999999999</v>
      </c>
      <c r="E8" s="46">
        <v>199.1842</v>
      </c>
      <c r="F8" s="46">
        <v>73.157899999999998</v>
      </c>
      <c r="G8" s="46">
        <v>164.26320000000001</v>
      </c>
      <c r="H8" s="46">
        <v>191.94739999999999</v>
      </c>
      <c r="I8" s="46">
        <v>199.05260000000001</v>
      </c>
      <c r="J8" s="46">
        <v>81.1053</v>
      </c>
      <c r="K8" s="46">
        <v>173.4211</v>
      </c>
      <c r="L8" s="46">
        <v>192.8158</v>
      </c>
      <c r="M8" s="46"/>
      <c r="N8" s="46">
        <v>199.5</v>
      </c>
      <c r="O8" s="46">
        <v>85.710499999999996</v>
      </c>
      <c r="P8" s="46">
        <v>177.73679999999999</v>
      </c>
      <c r="Q8" s="46">
        <v>193.3947</v>
      </c>
      <c r="R8" s="46">
        <v>198.9211</v>
      </c>
      <c r="S8" s="46">
        <v>100.8947</v>
      </c>
      <c r="T8" s="46">
        <v>181</v>
      </c>
      <c r="U8" s="46">
        <v>193.13159999999999</v>
      </c>
      <c r="V8" s="46">
        <v>199.34209999999999</v>
      </c>
      <c r="W8" s="46">
        <v>119.5</v>
      </c>
      <c r="X8" s="46">
        <v>182.6842</v>
      </c>
      <c r="Y8" s="46">
        <v>193.97370000000001</v>
      </c>
      <c r="Z8" s="46">
        <v>62.473700000000001</v>
      </c>
    </row>
    <row r="9" spans="1:26" s="29" customFormat="1" x14ac:dyDescent="0.25">
      <c r="A9" s="47" t="s">
        <v>84</v>
      </c>
      <c r="B9" s="48">
        <v>70.736800000000002</v>
      </c>
      <c r="C9" s="49">
        <v>155.76320000000001</v>
      </c>
      <c r="D9" s="49">
        <v>189.6053</v>
      </c>
      <c r="E9" s="49">
        <v>196.76320000000001</v>
      </c>
      <c r="F9" s="49">
        <v>79.842100000000002</v>
      </c>
      <c r="G9" s="49">
        <v>167.5</v>
      </c>
      <c r="H9" s="49">
        <v>190.6842</v>
      </c>
      <c r="I9" s="49">
        <v>196.73679999999999</v>
      </c>
      <c r="J9" s="49">
        <v>82.947400000000002</v>
      </c>
      <c r="K9" s="49">
        <v>175.8158</v>
      </c>
      <c r="L9" s="49">
        <v>191.13159999999999</v>
      </c>
      <c r="M9" s="49"/>
      <c r="N9" s="49">
        <v>197.6053</v>
      </c>
      <c r="O9" s="49">
        <v>96.210499999999996</v>
      </c>
      <c r="P9" s="49">
        <v>181.15790000000001</v>
      </c>
      <c r="Q9" s="49">
        <v>191.86840000000001</v>
      </c>
      <c r="R9" s="49">
        <v>198.15790000000001</v>
      </c>
      <c r="S9" s="49">
        <v>107.52630000000001</v>
      </c>
      <c r="T9" s="49">
        <v>182.73679999999999</v>
      </c>
      <c r="U9" s="49">
        <v>191.34209999999999</v>
      </c>
      <c r="V9" s="49">
        <v>197.9211</v>
      </c>
      <c r="W9" s="49">
        <v>130.1053</v>
      </c>
      <c r="X9" s="49">
        <v>185.65790000000001</v>
      </c>
      <c r="Y9" s="49">
        <v>192.23679999999999</v>
      </c>
      <c r="Z9" s="49">
        <v>59.552599999999998</v>
      </c>
    </row>
    <row r="10" spans="1:26" s="29" customFormat="1" x14ac:dyDescent="0.25">
      <c r="A10" s="42" t="s">
        <v>79</v>
      </c>
      <c r="B10" s="43">
        <v>74</v>
      </c>
      <c r="C10" s="44">
        <v>155.7895</v>
      </c>
      <c r="D10" s="44">
        <v>191.26320000000001</v>
      </c>
      <c r="E10" s="44">
        <v>198.1842</v>
      </c>
      <c r="F10" s="44">
        <v>73.026300000000006</v>
      </c>
      <c r="G10" s="44">
        <v>165.84209999999999</v>
      </c>
      <c r="H10" s="44">
        <v>191.65790000000001</v>
      </c>
      <c r="I10" s="44">
        <v>198.2105</v>
      </c>
      <c r="J10" s="44">
        <v>76.789500000000004</v>
      </c>
      <c r="K10" s="44">
        <v>173</v>
      </c>
      <c r="L10" s="44">
        <v>192.3947</v>
      </c>
      <c r="M10" s="44"/>
      <c r="N10" s="44">
        <v>197.84209999999999</v>
      </c>
      <c r="O10" s="44">
        <v>87.263199999999998</v>
      </c>
      <c r="P10" s="44">
        <v>178.1842</v>
      </c>
      <c r="Q10" s="44">
        <v>192.8947</v>
      </c>
      <c r="R10" s="44">
        <v>198.65790000000001</v>
      </c>
      <c r="S10" s="44">
        <v>99.184200000000004</v>
      </c>
      <c r="T10" s="44">
        <v>181.2105</v>
      </c>
      <c r="U10" s="44">
        <v>193.55260000000001</v>
      </c>
      <c r="V10" s="44">
        <v>199.05260000000001</v>
      </c>
      <c r="W10" s="44">
        <v>120.0789</v>
      </c>
      <c r="X10" s="44">
        <v>185.13159999999999</v>
      </c>
      <c r="Y10" s="44">
        <v>195.1053</v>
      </c>
      <c r="Z10" s="44">
        <v>68.710499999999996</v>
      </c>
    </row>
    <row r="11" spans="1:26" s="29" customFormat="1" x14ac:dyDescent="0.25">
      <c r="A11" s="42" t="s">
        <v>80</v>
      </c>
      <c r="B11" s="45">
        <v>69.421099999999996</v>
      </c>
      <c r="C11" s="46">
        <v>148.23679999999999</v>
      </c>
      <c r="D11" s="46">
        <v>186.15790000000001</v>
      </c>
      <c r="E11" s="46">
        <v>194.6053</v>
      </c>
      <c r="F11" s="46">
        <v>74.421099999999996</v>
      </c>
      <c r="G11" s="46">
        <v>161.65790000000001</v>
      </c>
      <c r="H11" s="46">
        <v>188.63159999999999</v>
      </c>
      <c r="I11" s="46">
        <v>195.6053</v>
      </c>
      <c r="J11" s="46">
        <v>80.447400000000002</v>
      </c>
      <c r="K11" s="46">
        <v>171.23679999999999</v>
      </c>
      <c r="L11" s="46">
        <v>189.55260000000001</v>
      </c>
      <c r="M11" s="46"/>
      <c r="N11" s="46">
        <v>195.8158</v>
      </c>
      <c r="O11" s="46">
        <v>87.131600000000006</v>
      </c>
      <c r="P11" s="46">
        <v>175.94739999999999</v>
      </c>
      <c r="Q11" s="46">
        <v>189.9211</v>
      </c>
      <c r="R11" s="46">
        <v>195.5789</v>
      </c>
      <c r="S11" s="46">
        <v>100.47369999999999</v>
      </c>
      <c r="T11" s="46">
        <v>180.1053</v>
      </c>
      <c r="U11" s="46">
        <v>191.0789</v>
      </c>
      <c r="V11" s="46">
        <v>196.5789</v>
      </c>
      <c r="W11" s="46">
        <v>123</v>
      </c>
      <c r="X11" s="46">
        <v>184.5789</v>
      </c>
      <c r="Y11" s="46">
        <v>192.55260000000001</v>
      </c>
      <c r="Z11" s="46">
        <v>56.184199999999997</v>
      </c>
    </row>
    <row r="12" spans="1:26" s="29" customFormat="1" x14ac:dyDescent="0.25">
      <c r="A12" s="42" t="s">
        <v>81</v>
      </c>
      <c r="B12" s="45">
        <v>65.921099999999996</v>
      </c>
      <c r="C12" s="46">
        <v>147.94739999999999</v>
      </c>
      <c r="D12" s="46">
        <v>187.0789</v>
      </c>
      <c r="E12" s="46">
        <v>195.2105</v>
      </c>
      <c r="F12" s="46">
        <v>69.131600000000006</v>
      </c>
      <c r="G12" s="46">
        <v>161</v>
      </c>
      <c r="H12" s="46">
        <v>189.0789</v>
      </c>
      <c r="I12" s="46">
        <v>196.02629999999999</v>
      </c>
      <c r="J12" s="46">
        <v>76.947400000000002</v>
      </c>
      <c r="K12" s="46">
        <v>172.5789</v>
      </c>
      <c r="L12" s="46">
        <v>192.13159999999999</v>
      </c>
      <c r="M12" s="46"/>
      <c r="N12" s="46">
        <v>198.7105</v>
      </c>
      <c r="O12" s="46">
        <v>88.684200000000004</v>
      </c>
      <c r="P12" s="46">
        <v>179.05260000000001</v>
      </c>
      <c r="Q12" s="46">
        <v>192.94739999999999</v>
      </c>
      <c r="R12" s="46">
        <v>199.94739999999999</v>
      </c>
      <c r="S12" s="46">
        <v>103.13160000000001</v>
      </c>
      <c r="T12" s="46">
        <v>182.6842</v>
      </c>
      <c r="U12" s="46">
        <v>194.2105</v>
      </c>
      <c r="V12" s="46">
        <v>200.3158</v>
      </c>
      <c r="W12" s="46">
        <v>128.13159999999999</v>
      </c>
      <c r="X12" s="46">
        <v>188.1842</v>
      </c>
      <c r="Y12" s="46">
        <v>196.6053</v>
      </c>
      <c r="Z12" s="46">
        <v>67.289500000000004</v>
      </c>
    </row>
    <row r="13" spans="1:26" s="29" customFormat="1" x14ac:dyDescent="0.25">
      <c r="A13" s="42" t="s">
        <v>82</v>
      </c>
      <c r="B13" s="45">
        <v>70.263199999999998</v>
      </c>
      <c r="C13" s="46">
        <v>151.05260000000001</v>
      </c>
      <c r="D13" s="46">
        <v>188.52629999999999</v>
      </c>
      <c r="E13" s="46">
        <v>196.5789</v>
      </c>
      <c r="F13" s="46">
        <v>77.210499999999996</v>
      </c>
      <c r="G13" s="46">
        <v>164.34209999999999</v>
      </c>
      <c r="H13" s="46">
        <v>190.7895</v>
      </c>
      <c r="I13" s="46">
        <v>197.3947</v>
      </c>
      <c r="J13" s="46">
        <v>83.552599999999998</v>
      </c>
      <c r="K13" s="46">
        <v>174.52629999999999</v>
      </c>
      <c r="L13" s="46">
        <v>191.8947</v>
      </c>
      <c r="M13" s="46"/>
      <c r="N13" s="46">
        <v>198.55260000000001</v>
      </c>
      <c r="O13" s="46">
        <v>92.552599999999998</v>
      </c>
      <c r="P13" s="46">
        <v>179.5789</v>
      </c>
      <c r="Q13" s="46">
        <v>193.34209999999999</v>
      </c>
      <c r="R13" s="46">
        <v>199.23679999999999</v>
      </c>
      <c r="S13" s="46">
        <v>104.0789</v>
      </c>
      <c r="T13" s="46">
        <v>181.7895</v>
      </c>
      <c r="U13" s="46">
        <v>193.2105</v>
      </c>
      <c r="V13" s="46">
        <v>199.2895</v>
      </c>
      <c r="W13" s="46">
        <v>125.47369999999999</v>
      </c>
      <c r="X13" s="46">
        <v>186.0789</v>
      </c>
      <c r="Y13" s="46">
        <v>194.5</v>
      </c>
      <c r="Z13" s="46">
        <v>57.052599999999998</v>
      </c>
    </row>
    <row r="14" spans="1:26" s="29" customFormat="1" x14ac:dyDescent="0.25">
      <c r="A14" s="42" t="s">
        <v>83</v>
      </c>
      <c r="B14" s="45">
        <v>71.736800000000002</v>
      </c>
      <c r="C14" s="46">
        <v>155.94739999999999</v>
      </c>
      <c r="D14" s="46">
        <v>192.26320000000001</v>
      </c>
      <c r="E14" s="46">
        <v>199.86840000000001</v>
      </c>
      <c r="F14" s="46">
        <v>76.947400000000002</v>
      </c>
      <c r="G14" s="46">
        <v>164.94739999999999</v>
      </c>
      <c r="H14" s="46">
        <v>192.1053</v>
      </c>
      <c r="I14" s="46">
        <v>199.7105</v>
      </c>
      <c r="J14" s="46">
        <v>86.578900000000004</v>
      </c>
      <c r="K14" s="46">
        <v>173.97370000000001</v>
      </c>
      <c r="L14" s="46">
        <v>192.86840000000001</v>
      </c>
      <c r="M14" s="46"/>
      <c r="N14" s="46">
        <v>199.9211</v>
      </c>
      <c r="O14" s="46">
        <v>91.210499999999996</v>
      </c>
      <c r="P14" s="46">
        <v>178.6842</v>
      </c>
      <c r="Q14" s="46">
        <v>193.86840000000001</v>
      </c>
      <c r="R14" s="46">
        <v>199.52629999999999</v>
      </c>
      <c r="S14" s="46">
        <v>101.5</v>
      </c>
      <c r="T14" s="46">
        <v>181.65790000000001</v>
      </c>
      <c r="U14" s="46">
        <v>193.55260000000001</v>
      </c>
      <c r="V14" s="46">
        <v>199.3947</v>
      </c>
      <c r="W14" s="46">
        <v>119.47369999999999</v>
      </c>
      <c r="X14" s="46">
        <v>183.8158</v>
      </c>
      <c r="Y14" s="46">
        <v>193.7105</v>
      </c>
      <c r="Z14" s="46">
        <v>63.8947</v>
      </c>
    </row>
    <row r="15" spans="1:26" s="29" customFormat="1" x14ac:dyDescent="0.25">
      <c r="A15" s="47" t="s">
        <v>84</v>
      </c>
      <c r="B15" s="48">
        <v>73.184200000000004</v>
      </c>
      <c r="C15" s="49">
        <v>152.23679999999999</v>
      </c>
      <c r="D15" s="49">
        <v>188.8947</v>
      </c>
      <c r="E15" s="49">
        <v>197.0789</v>
      </c>
      <c r="F15" s="49">
        <v>79.184200000000004</v>
      </c>
      <c r="G15" s="49">
        <v>164.84209999999999</v>
      </c>
      <c r="H15" s="49">
        <v>189.9211</v>
      </c>
      <c r="I15" s="49">
        <v>197</v>
      </c>
      <c r="J15" s="49">
        <v>84.421099999999996</v>
      </c>
      <c r="K15" s="49">
        <v>173.36840000000001</v>
      </c>
      <c r="L15" s="49">
        <v>190.4211</v>
      </c>
      <c r="M15" s="49"/>
      <c r="N15" s="49">
        <v>197.47370000000001</v>
      </c>
      <c r="O15" s="49">
        <v>95.026300000000006</v>
      </c>
      <c r="P15" s="49">
        <v>179.44739999999999</v>
      </c>
      <c r="Q15" s="49">
        <v>191.94739999999999</v>
      </c>
      <c r="R15" s="49">
        <v>198.13159999999999</v>
      </c>
      <c r="S15" s="49">
        <v>105.2105</v>
      </c>
      <c r="T15" s="49">
        <v>181.15790000000001</v>
      </c>
      <c r="U15" s="49">
        <v>191.36840000000001</v>
      </c>
      <c r="V15" s="49">
        <v>197.6053</v>
      </c>
      <c r="W15" s="49">
        <v>126.97369999999999</v>
      </c>
      <c r="X15" s="49">
        <v>184.44739999999999</v>
      </c>
      <c r="Y15" s="49">
        <v>192.44739999999999</v>
      </c>
      <c r="Z15" s="49">
        <v>60.578899999999997</v>
      </c>
    </row>
    <row r="16" spans="1:26" s="29" customFormat="1" x14ac:dyDescent="0.25">
      <c r="A16" s="50" t="s">
        <v>39</v>
      </c>
      <c r="B16" s="43">
        <f>AVERAGE(B4:B15)</f>
        <v>70.445175000000006</v>
      </c>
      <c r="C16" s="44">
        <f t="shared" ref="C16:Z16" si="0">AVERAGE(C4:C15)</f>
        <v>152.33552499999999</v>
      </c>
      <c r="D16" s="44">
        <f t="shared" si="0"/>
        <v>189.04387499999999</v>
      </c>
      <c r="E16" s="44">
        <f t="shared" si="0"/>
        <v>196.81139999999996</v>
      </c>
      <c r="F16" s="44">
        <f t="shared" si="0"/>
        <v>75.048258333333351</v>
      </c>
      <c r="G16" s="44">
        <f t="shared" si="0"/>
        <v>164.11185</v>
      </c>
      <c r="H16" s="44">
        <f t="shared" si="0"/>
        <v>190.34870000000001</v>
      </c>
      <c r="I16" s="44">
        <f t="shared" si="0"/>
        <v>197.12060833333331</v>
      </c>
      <c r="J16" s="44">
        <f t="shared" si="0"/>
        <v>81.149133333333339</v>
      </c>
      <c r="K16" s="44">
        <f t="shared" si="0"/>
        <v>173.51755</v>
      </c>
      <c r="L16" s="44">
        <f t="shared" si="0"/>
        <v>191.54605000000001</v>
      </c>
      <c r="M16" s="44"/>
      <c r="N16" s="44">
        <f t="shared" si="0"/>
        <v>198.01316666666665</v>
      </c>
      <c r="O16" s="44">
        <f t="shared" si="0"/>
        <v>90.142541666666673</v>
      </c>
      <c r="P16" s="44">
        <f t="shared" si="0"/>
        <v>178.87937499999998</v>
      </c>
      <c r="Q16" s="44">
        <f t="shared" si="0"/>
        <v>192.46272500000001</v>
      </c>
      <c r="R16" s="44">
        <f t="shared" si="0"/>
        <v>198.48026666666667</v>
      </c>
      <c r="S16" s="44">
        <f t="shared" si="0"/>
        <v>102.71270833333334</v>
      </c>
      <c r="T16" s="44">
        <f t="shared" si="0"/>
        <v>181.67762500000001</v>
      </c>
      <c r="U16" s="44">
        <f t="shared" si="0"/>
        <v>192.71270833333332</v>
      </c>
      <c r="V16" s="44">
        <f t="shared" si="0"/>
        <v>198.725875</v>
      </c>
      <c r="W16" s="44">
        <f t="shared" si="0"/>
        <v>124.41228333333333</v>
      </c>
      <c r="X16" s="44">
        <f t="shared" si="0"/>
        <v>185.54385833333333</v>
      </c>
      <c r="Y16" s="44">
        <f t="shared" si="0"/>
        <v>194.10745</v>
      </c>
      <c r="Z16" s="44">
        <f t="shared" si="0"/>
        <v>62.765333333333331</v>
      </c>
    </row>
    <row r="17" spans="1:26" s="29" customFormat="1" x14ac:dyDescent="0.25">
      <c r="A17" s="51" t="s">
        <v>44</v>
      </c>
      <c r="B17" s="48">
        <f>_xlfn.STDEV.S(B4:B15)</f>
        <v>2.0894995095063504</v>
      </c>
      <c r="C17" s="49">
        <f t="shared" ref="C17:Z17" si="1">_xlfn.STDEV.S(C4:C15)</f>
        <v>3.2844418214377189</v>
      </c>
      <c r="D17" s="49">
        <f t="shared" si="1"/>
        <v>2.0522884535539618</v>
      </c>
      <c r="E17" s="49">
        <f t="shared" si="1"/>
        <v>1.6374987250515538</v>
      </c>
      <c r="F17" s="49">
        <f t="shared" si="1"/>
        <v>3.4477337967947297</v>
      </c>
      <c r="G17" s="49">
        <f t="shared" si="1"/>
        <v>2.0960969683936574</v>
      </c>
      <c r="H17" s="49">
        <f t="shared" si="1"/>
        <v>1.3501828879485513</v>
      </c>
      <c r="I17" s="49">
        <f t="shared" si="1"/>
        <v>1.3712744751828085</v>
      </c>
      <c r="J17" s="49">
        <f t="shared" si="1"/>
        <v>3.3613300688143006</v>
      </c>
      <c r="K17" s="49">
        <f t="shared" si="1"/>
        <v>1.2556835621213747</v>
      </c>
      <c r="L17" s="49">
        <f t="shared" si="1"/>
        <v>1.2837318655884742</v>
      </c>
      <c r="M17" s="49"/>
      <c r="N17" s="49">
        <f t="shared" si="1"/>
        <v>1.4112470309709191</v>
      </c>
      <c r="O17" s="49">
        <f t="shared" si="1"/>
        <v>3.4775962268781235</v>
      </c>
      <c r="P17" s="49">
        <f t="shared" si="1"/>
        <v>1.4071700511859095</v>
      </c>
      <c r="Q17" s="49">
        <f t="shared" si="1"/>
        <v>1.2801938923637506</v>
      </c>
      <c r="R17" s="49">
        <f t="shared" si="1"/>
        <v>1.3645176019607068</v>
      </c>
      <c r="S17" s="49">
        <f t="shared" si="1"/>
        <v>2.5886992937690945</v>
      </c>
      <c r="T17" s="49">
        <f t="shared" si="1"/>
        <v>1.1515134761181984</v>
      </c>
      <c r="U17" s="49">
        <f t="shared" si="1"/>
        <v>1.4025123855932371</v>
      </c>
      <c r="V17" s="49">
        <f t="shared" si="1"/>
        <v>1.410000871776</v>
      </c>
      <c r="W17" s="49">
        <f t="shared" si="1"/>
        <v>3.8324450645018042</v>
      </c>
      <c r="X17" s="49">
        <f t="shared" si="1"/>
        <v>1.7990966331408638</v>
      </c>
      <c r="Y17" s="49">
        <f t="shared" si="1"/>
        <v>1.6385753670906844</v>
      </c>
      <c r="Z17" s="49">
        <f t="shared" si="1"/>
        <v>4.9391512055731965</v>
      </c>
    </row>
    <row r="19" spans="1:26" x14ac:dyDescent="0.25">
      <c r="A19" s="52" t="s">
        <v>144</v>
      </c>
      <c r="B19" s="24">
        <f>AVERAGE(B4:B15,Z4:Z15)</f>
        <v>66.605254166666668</v>
      </c>
    </row>
    <row r="20" spans="1:26" x14ac:dyDescent="0.25">
      <c r="A20" s="52" t="s">
        <v>143</v>
      </c>
      <c r="B20" s="24">
        <f>_xlfn.STDEV.S(B4:B15,Z4:Z15)</f>
        <v>5.3982817689060685</v>
      </c>
    </row>
    <row r="21" spans="1:26" x14ac:dyDescent="0.25">
      <c r="A21" s="52" t="s">
        <v>146</v>
      </c>
      <c r="B21" s="24">
        <v>147.95699999999999</v>
      </c>
    </row>
    <row r="22" spans="1:26" x14ac:dyDescent="0.25">
      <c r="A22" s="52" t="s">
        <v>147</v>
      </c>
      <c r="B22" s="24">
        <v>48.069099999999999</v>
      </c>
    </row>
    <row r="24" spans="1:26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/>
      <c r="N25" s="19" t="s">
        <v>26</v>
      </c>
      <c r="O25" s="100" t="s">
        <v>27</v>
      </c>
      <c r="P25" s="101" t="s">
        <v>28</v>
      </c>
      <c r="Q25" s="101" t="s">
        <v>29</v>
      </c>
      <c r="R25" s="19" t="s">
        <v>30</v>
      </c>
      <c r="S25" s="27" t="s">
        <v>31</v>
      </c>
      <c r="T25" s="19" t="s">
        <v>32</v>
      </c>
      <c r="U25" s="19" t="s">
        <v>33</v>
      </c>
      <c r="V25" s="19" t="s">
        <v>34</v>
      </c>
      <c r="W25" s="27" t="s">
        <v>35</v>
      </c>
      <c r="X25" s="19" t="s">
        <v>36</v>
      </c>
      <c r="Y25" s="19" t="s">
        <v>37</v>
      </c>
      <c r="Z25" s="19" t="s">
        <v>38</v>
      </c>
    </row>
    <row r="26" spans="1:26" s="29" customFormat="1" x14ac:dyDescent="0.25">
      <c r="A26" s="42" t="s">
        <v>79</v>
      </c>
      <c r="B26" s="43">
        <f>B4-$B$19</f>
        <v>3.3947458333333316</v>
      </c>
      <c r="C26" s="44">
        <f t="shared" ref="C26:Z26" si="2">C4-$B$19</f>
        <v>89.289445833333332</v>
      </c>
      <c r="D26" s="44">
        <f t="shared" si="2"/>
        <v>123.84214583333332</v>
      </c>
      <c r="E26" s="44">
        <f t="shared" si="2"/>
        <v>130.21054583333333</v>
      </c>
      <c r="F26" s="44">
        <f t="shared" si="2"/>
        <v>7.3947458333333316</v>
      </c>
      <c r="G26" s="44">
        <f t="shared" si="2"/>
        <v>99.684245833333335</v>
      </c>
      <c r="H26" s="44">
        <f t="shared" si="2"/>
        <v>124.71054583333333</v>
      </c>
      <c r="I26" s="44">
        <f t="shared" si="2"/>
        <v>129.86844583333334</v>
      </c>
      <c r="J26" s="44">
        <f t="shared" si="2"/>
        <v>11.526345833333338</v>
      </c>
      <c r="K26" s="44">
        <f t="shared" si="2"/>
        <v>106.81584583333333</v>
      </c>
      <c r="L26" s="44">
        <f t="shared" si="2"/>
        <v>124.68424583333334</v>
      </c>
      <c r="M26" s="44"/>
      <c r="N26" s="44">
        <f t="shared" si="2"/>
        <v>130.15794583333334</v>
      </c>
      <c r="O26" s="44">
        <f t="shared" si="2"/>
        <v>20.526345833333338</v>
      </c>
      <c r="P26" s="44">
        <f t="shared" si="2"/>
        <v>112.47364583333334</v>
      </c>
      <c r="Q26" s="44">
        <f t="shared" si="2"/>
        <v>125.57894583333334</v>
      </c>
      <c r="R26" s="44">
        <f t="shared" si="2"/>
        <v>131.05264583333334</v>
      </c>
      <c r="S26" s="44">
        <f t="shared" si="2"/>
        <v>33.421045833333338</v>
      </c>
      <c r="T26" s="44">
        <f t="shared" si="2"/>
        <v>114.55264583333334</v>
      </c>
      <c r="U26" s="44">
        <f t="shared" si="2"/>
        <v>125.65794583333334</v>
      </c>
      <c r="V26" s="44">
        <f t="shared" si="2"/>
        <v>130.76314583333334</v>
      </c>
      <c r="W26" s="44">
        <f t="shared" si="2"/>
        <v>55.289445833333332</v>
      </c>
      <c r="X26" s="44">
        <f t="shared" si="2"/>
        <v>119.05264583333334</v>
      </c>
      <c r="Y26" s="44">
        <f t="shared" si="2"/>
        <v>127.76314583333334</v>
      </c>
      <c r="Z26" s="44">
        <f t="shared" si="2"/>
        <v>2.4210458333333378</v>
      </c>
    </row>
    <row r="27" spans="1:26" s="29" customFormat="1" x14ac:dyDescent="0.25">
      <c r="A27" s="42" t="s">
        <v>80</v>
      </c>
      <c r="B27" s="45">
        <f t="shared" ref="B27:Z37" si="3">B5-$B$19</f>
        <v>3.7894458333333318</v>
      </c>
      <c r="C27" s="46">
        <f t="shared" si="3"/>
        <v>81.236845833333319</v>
      </c>
      <c r="D27" s="46">
        <f t="shared" si="3"/>
        <v>119.34214583333332</v>
      </c>
      <c r="E27" s="46">
        <f t="shared" si="3"/>
        <v>128.28944583333333</v>
      </c>
      <c r="F27" s="46">
        <f t="shared" si="3"/>
        <v>7.8684458333333254</v>
      </c>
      <c r="G27" s="46">
        <f t="shared" si="3"/>
        <v>94.210545833333327</v>
      </c>
      <c r="H27" s="46">
        <f t="shared" si="3"/>
        <v>121.18424583333334</v>
      </c>
      <c r="I27" s="46">
        <f t="shared" si="3"/>
        <v>128.34214583333332</v>
      </c>
      <c r="J27" s="46">
        <f t="shared" si="3"/>
        <v>13.394745833333332</v>
      </c>
      <c r="K27" s="46">
        <f t="shared" si="3"/>
        <v>105.31584583333333</v>
      </c>
      <c r="L27" s="46">
        <f t="shared" si="3"/>
        <v>122.44734583333334</v>
      </c>
      <c r="M27" s="46"/>
      <c r="N27" s="46">
        <f t="shared" si="3"/>
        <v>129.05264583333334</v>
      </c>
      <c r="O27" s="46">
        <f t="shared" si="3"/>
        <v>21.026345833333338</v>
      </c>
      <c r="P27" s="46">
        <f t="shared" si="3"/>
        <v>110.81584583333333</v>
      </c>
      <c r="Q27" s="46">
        <f t="shared" si="3"/>
        <v>123.65794583333334</v>
      </c>
      <c r="R27" s="46">
        <f t="shared" si="3"/>
        <v>130.00004583333333</v>
      </c>
      <c r="S27" s="46">
        <f t="shared" si="3"/>
        <v>34.210545833333327</v>
      </c>
      <c r="T27" s="46">
        <f t="shared" si="3"/>
        <v>113.60524583333333</v>
      </c>
      <c r="U27" s="46">
        <f t="shared" si="3"/>
        <v>123.84214583333332</v>
      </c>
      <c r="V27" s="46">
        <f t="shared" si="3"/>
        <v>130.76314583333334</v>
      </c>
      <c r="W27" s="46">
        <f t="shared" si="3"/>
        <v>56.263145833333326</v>
      </c>
      <c r="X27" s="46">
        <f t="shared" si="3"/>
        <v>118.05264583333334</v>
      </c>
      <c r="Y27" s="46">
        <f t="shared" si="3"/>
        <v>125.44734583333334</v>
      </c>
      <c r="Z27" s="46">
        <f t="shared" si="3"/>
        <v>-9.0789541666666693</v>
      </c>
    </row>
    <row r="28" spans="1:26" s="29" customFormat="1" x14ac:dyDescent="0.25">
      <c r="A28" s="42" t="s">
        <v>81</v>
      </c>
      <c r="B28" s="45">
        <f t="shared" si="3"/>
        <v>1.8421458333333334</v>
      </c>
      <c r="C28" s="46">
        <f t="shared" si="3"/>
        <v>83.921045833333324</v>
      </c>
      <c r="D28" s="46">
        <f t="shared" si="3"/>
        <v>121.52634583333332</v>
      </c>
      <c r="E28" s="46">
        <f t="shared" si="3"/>
        <v>129.02634583333332</v>
      </c>
      <c r="F28" s="46">
        <f t="shared" si="3"/>
        <v>3.6579458333333292</v>
      </c>
      <c r="G28" s="46">
        <f t="shared" si="3"/>
        <v>96.552645833333344</v>
      </c>
      <c r="H28" s="46">
        <f t="shared" si="3"/>
        <v>123.34214583333332</v>
      </c>
      <c r="I28" s="46">
        <f t="shared" si="3"/>
        <v>130.23684583333332</v>
      </c>
      <c r="J28" s="46">
        <f t="shared" si="3"/>
        <v>11.131545833333334</v>
      </c>
      <c r="K28" s="46">
        <f t="shared" si="3"/>
        <v>107.68424583333334</v>
      </c>
      <c r="L28" s="46">
        <f t="shared" si="3"/>
        <v>126.07894583333334</v>
      </c>
      <c r="M28" s="46"/>
      <c r="N28" s="46">
        <f t="shared" si="3"/>
        <v>132.89474583333333</v>
      </c>
      <c r="O28" s="46">
        <f t="shared" si="3"/>
        <v>23.131545833333334</v>
      </c>
      <c r="P28" s="46">
        <f t="shared" si="3"/>
        <v>113.42104583333332</v>
      </c>
      <c r="Q28" s="46">
        <f t="shared" si="3"/>
        <v>126.81584583333333</v>
      </c>
      <c r="R28" s="46">
        <f t="shared" si="3"/>
        <v>133.68424583333334</v>
      </c>
      <c r="S28" s="46">
        <f t="shared" si="3"/>
        <v>38.368445833333325</v>
      </c>
      <c r="T28" s="46">
        <f t="shared" si="3"/>
        <v>117.57894583333334</v>
      </c>
      <c r="U28" s="46">
        <f t="shared" si="3"/>
        <v>128.44734583333334</v>
      </c>
      <c r="V28" s="46">
        <f t="shared" si="3"/>
        <v>134.92104583333332</v>
      </c>
      <c r="W28" s="46">
        <f t="shared" si="3"/>
        <v>63.078945833333336</v>
      </c>
      <c r="X28" s="46">
        <f t="shared" si="3"/>
        <v>122.57894583333334</v>
      </c>
      <c r="Y28" s="46">
        <f t="shared" si="3"/>
        <v>130.44734583333334</v>
      </c>
      <c r="Z28" s="46">
        <f t="shared" si="3"/>
        <v>3.2631458333333256</v>
      </c>
    </row>
    <row r="29" spans="1:26" s="29" customFormat="1" x14ac:dyDescent="0.25">
      <c r="A29" s="42" t="s">
        <v>82</v>
      </c>
      <c r="B29" s="45">
        <f t="shared" si="3"/>
        <v>4.4210458333333378</v>
      </c>
      <c r="C29" s="46">
        <f t="shared" si="3"/>
        <v>85.078945833333336</v>
      </c>
      <c r="D29" s="46">
        <f t="shared" si="3"/>
        <v>122.15794583333334</v>
      </c>
      <c r="E29" s="46">
        <f t="shared" si="3"/>
        <v>130.31584583333333</v>
      </c>
      <c r="F29" s="46">
        <f t="shared" si="3"/>
        <v>12.315845833333327</v>
      </c>
      <c r="G29" s="46">
        <f t="shared" si="3"/>
        <v>98.078945833333336</v>
      </c>
      <c r="H29" s="46">
        <f t="shared" si="3"/>
        <v>123.71054583333333</v>
      </c>
      <c r="I29" s="46">
        <f t="shared" si="3"/>
        <v>130.84214583333332</v>
      </c>
      <c r="J29" s="46">
        <f t="shared" si="3"/>
        <v>18.526345833333338</v>
      </c>
      <c r="K29" s="46">
        <f t="shared" si="3"/>
        <v>108.05264583333334</v>
      </c>
      <c r="L29" s="46">
        <f t="shared" si="3"/>
        <v>125.71054583333333</v>
      </c>
      <c r="M29" s="46"/>
      <c r="N29" s="46">
        <f t="shared" si="3"/>
        <v>132.21054583333333</v>
      </c>
      <c r="O29" s="46">
        <f t="shared" si="3"/>
        <v>26.815845833333327</v>
      </c>
      <c r="P29" s="46">
        <f t="shared" si="3"/>
        <v>113.63154583333332</v>
      </c>
      <c r="Q29" s="46">
        <f t="shared" si="3"/>
        <v>126.89474583333333</v>
      </c>
      <c r="R29" s="46">
        <f t="shared" si="3"/>
        <v>132.44734583333334</v>
      </c>
      <c r="S29" s="46">
        <f t="shared" si="3"/>
        <v>38.131545833333334</v>
      </c>
      <c r="T29" s="46">
        <f t="shared" si="3"/>
        <v>115.63154583333332</v>
      </c>
      <c r="U29" s="46">
        <f t="shared" si="3"/>
        <v>126.73684583333332</v>
      </c>
      <c r="V29" s="46">
        <f t="shared" si="3"/>
        <v>132.34214583333332</v>
      </c>
      <c r="W29" s="46">
        <f t="shared" si="3"/>
        <v>59.157945833333329</v>
      </c>
      <c r="X29" s="46">
        <f t="shared" si="3"/>
        <v>119.84214583333332</v>
      </c>
      <c r="Y29" s="46">
        <f t="shared" si="3"/>
        <v>128.07894583333334</v>
      </c>
      <c r="Z29" s="46">
        <f t="shared" si="3"/>
        <v>-5.5789541666666693</v>
      </c>
    </row>
    <row r="30" spans="1:26" s="29" customFormat="1" x14ac:dyDescent="0.25">
      <c r="A30" s="42" t="s">
        <v>83</v>
      </c>
      <c r="B30" s="45">
        <f t="shared" si="3"/>
        <v>3.6052458333333277</v>
      </c>
      <c r="C30" s="46">
        <f t="shared" si="3"/>
        <v>88.500045833333331</v>
      </c>
      <c r="D30" s="46">
        <f t="shared" si="3"/>
        <v>124.84214583333332</v>
      </c>
      <c r="E30" s="46">
        <f t="shared" si="3"/>
        <v>132.57894583333334</v>
      </c>
      <c r="F30" s="46">
        <f t="shared" si="3"/>
        <v>6.5526458333333295</v>
      </c>
      <c r="G30" s="46">
        <f t="shared" si="3"/>
        <v>97.657945833333343</v>
      </c>
      <c r="H30" s="46">
        <f t="shared" si="3"/>
        <v>125.34214583333332</v>
      </c>
      <c r="I30" s="46">
        <f t="shared" si="3"/>
        <v>132.44734583333334</v>
      </c>
      <c r="J30" s="46">
        <f t="shared" si="3"/>
        <v>14.500045833333331</v>
      </c>
      <c r="K30" s="46">
        <f t="shared" si="3"/>
        <v>106.81584583333333</v>
      </c>
      <c r="L30" s="46">
        <f t="shared" si="3"/>
        <v>126.21054583333333</v>
      </c>
      <c r="M30" s="46"/>
      <c r="N30" s="46">
        <f t="shared" si="3"/>
        <v>132.89474583333333</v>
      </c>
      <c r="O30" s="46">
        <f t="shared" si="3"/>
        <v>19.105245833333328</v>
      </c>
      <c r="P30" s="46">
        <f t="shared" si="3"/>
        <v>111.13154583333332</v>
      </c>
      <c r="Q30" s="46">
        <f t="shared" si="3"/>
        <v>126.78944583333333</v>
      </c>
      <c r="R30" s="46">
        <f t="shared" si="3"/>
        <v>132.31584583333333</v>
      </c>
      <c r="S30" s="46">
        <f t="shared" si="3"/>
        <v>34.289445833333332</v>
      </c>
      <c r="T30" s="46">
        <f t="shared" si="3"/>
        <v>114.39474583333333</v>
      </c>
      <c r="U30" s="46">
        <f t="shared" si="3"/>
        <v>126.52634583333332</v>
      </c>
      <c r="V30" s="46">
        <f t="shared" si="3"/>
        <v>132.73684583333332</v>
      </c>
      <c r="W30" s="46">
        <f t="shared" si="3"/>
        <v>52.894745833333332</v>
      </c>
      <c r="X30" s="46">
        <f t="shared" si="3"/>
        <v>116.07894583333334</v>
      </c>
      <c r="Y30" s="46">
        <f t="shared" si="3"/>
        <v>127.36844583333334</v>
      </c>
      <c r="Z30" s="46">
        <f t="shared" si="3"/>
        <v>-4.1315541666666675</v>
      </c>
    </row>
    <row r="31" spans="1:26" s="29" customFormat="1" x14ac:dyDescent="0.25">
      <c r="A31" s="47" t="s">
        <v>84</v>
      </c>
      <c r="B31" s="48">
        <f t="shared" si="3"/>
        <v>4.1315458333333339</v>
      </c>
      <c r="C31" s="49">
        <f t="shared" si="3"/>
        <v>89.157945833333343</v>
      </c>
      <c r="D31" s="49">
        <f t="shared" si="3"/>
        <v>123.00004583333333</v>
      </c>
      <c r="E31" s="49">
        <f t="shared" si="3"/>
        <v>130.15794583333334</v>
      </c>
      <c r="F31" s="49">
        <f t="shared" si="3"/>
        <v>13.236845833333334</v>
      </c>
      <c r="G31" s="49">
        <f t="shared" si="3"/>
        <v>100.89474583333333</v>
      </c>
      <c r="H31" s="49">
        <f t="shared" si="3"/>
        <v>124.07894583333334</v>
      </c>
      <c r="I31" s="49">
        <f t="shared" si="3"/>
        <v>130.13154583333332</v>
      </c>
      <c r="J31" s="49">
        <f t="shared" si="3"/>
        <v>16.342145833333333</v>
      </c>
      <c r="K31" s="49">
        <f t="shared" si="3"/>
        <v>109.21054583333333</v>
      </c>
      <c r="L31" s="49">
        <f t="shared" si="3"/>
        <v>124.52634583333332</v>
      </c>
      <c r="M31" s="49"/>
      <c r="N31" s="49">
        <f t="shared" si="3"/>
        <v>131.00004583333333</v>
      </c>
      <c r="O31" s="49">
        <f t="shared" si="3"/>
        <v>29.605245833333328</v>
      </c>
      <c r="P31" s="49">
        <f t="shared" si="3"/>
        <v>114.55264583333334</v>
      </c>
      <c r="Q31" s="49">
        <f t="shared" si="3"/>
        <v>125.26314583333334</v>
      </c>
      <c r="R31" s="49">
        <f t="shared" si="3"/>
        <v>131.55264583333334</v>
      </c>
      <c r="S31" s="49">
        <f t="shared" si="3"/>
        <v>40.921045833333338</v>
      </c>
      <c r="T31" s="49">
        <f t="shared" si="3"/>
        <v>116.13154583333332</v>
      </c>
      <c r="U31" s="49">
        <f t="shared" si="3"/>
        <v>124.73684583333332</v>
      </c>
      <c r="V31" s="49">
        <f t="shared" si="3"/>
        <v>131.31584583333333</v>
      </c>
      <c r="W31" s="49">
        <f t="shared" si="3"/>
        <v>63.500045833333331</v>
      </c>
      <c r="X31" s="49">
        <f t="shared" si="3"/>
        <v>119.05264583333334</v>
      </c>
      <c r="Y31" s="49">
        <f t="shared" si="3"/>
        <v>125.63154583333332</v>
      </c>
      <c r="Z31" s="49">
        <f t="shared" si="3"/>
        <v>-7.0526541666666702</v>
      </c>
    </row>
    <row r="32" spans="1:26" s="29" customFormat="1" x14ac:dyDescent="0.25">
      <c r="A32" s="42" t="s">
        <v>79</v>
      </c>
      <c r="B32" s="43">
        <f t="shared" si="3"/>
        <v>7.3947458333333316</v>
      </c>
      <c r="C32" s="44">
        <f t="shared" si="3"/>
        <v>89.184245833333335</v>
      </c>
      <c r="D32" s="44">
        <f t="shared" si="3"/>
        <v>124.65794583333334</v>
      </c>
      <c r="E32" s="44">
        <f t="shared" si="3"/>
        <v>131.57894583333334</v>
      </c>
      <c r="F32" s="44">
        <f t="shared" si="3"/>
        <v>6.4210458333333378</v>
      </c>
      <c r="G32" s="44">
        <f t="shared" si="3"/>
        <v>99.236845833333319</v>
      </c>
      <c r="H32" s="44">
        <f t="shared" si="3"/>
        <v>125.05264583333334</v>
      </c>
      <c r="I32" s="44">
        <f t="shared" si="3"/>
        <v>131.60524583333333</v>
      </c>
      <c r="J32" s="44">
        <f t="shared" si="3"/>
        <v>10.184245833333335</v>
      </c>
      <c r="K32" s="44">
        <f t="shared" si="3"/>
        <v>106.39474583333333</v>
      </c>
      <c r="L32" s="44">
        <f t="shared" si="3"/>
        <v>125.78944583333333</v>
      </c>
      <c r="M32" s="44"/>
      <c r="N32" s="44">
        <f t="shared" si="3"/>
        <v>131.23684583333332</v>
      </c>
      <c r="O32" s="44">
        <f t="shared" si="3"/>
        <v>20.657945833333329</v>
      </c>
      <c r="P32" s="44">
        <f t="shared" si="3"/>
        <v>111.57894583333334</v>
      </c>
      <c r="Q32" s="44">
        <f t="shared" si="3"/>
        <v>126.28944583333333</v>
      </c>
      <c r="R32" s="44">
        <f t="shared" si="3"/>
        <v>132.05264583333334</v>
      </c>
      <c r="S32" s="44">
        <f t="shared" si="3"/>
        <v>32.578945833333336</v>
      </c>
      <c r="T32" s="44">
        <f t="shared" si="3"/>
        <v>114.60524583333333</v>
      </c>
      <c r="U32" s="44">
        <f t="shared" si="3"/>
        <v>126.94734583333334</v>
      </c>
      <c r="V32" s="44">
        <f t="shared" si="3"/>
        <v>132.44734583333334</v>
      </c>
      <c r="W32" s="44">
        <f t="shared" si="3"/>
        <v>53.473645833333336</v>
      </c>
      <c r="X32" s="44">
        <f t="shared" si="3"/>
        <v>118.52634583333332</v>
      </c>
      <c r="Y32" s="44">
        <f t="shared" si="3"/>
        <v>128.50004583333333</v>
      </c>
      <c r="Z32" s="44">
        <f t="shared" si="3"/>
        <v>2.1052458333333277</v>
      </c>
    </row>
    <row r="33" spans="1:26" s="29" customFormat="1" x14ac:dyDescent="0.25">
      <c r="A33" s="42" t="s">
        <v>80</v>
      </c>
      <c r="B33" s="45">
        <f t="shared" si="3"/>
        <v>2.8158458333333272</v>
      </c>
      <c r="C33" s="46">
        <f t="shared" si="3"/>
        <v>81.63154583333332</v>
      </c>
      <c r="D33" s="46">
        <f t="shared" si="3"/>
        <v>119.55264583333334</v>
      </c>
      <c r="E33" s="46">
        <f t="shared" si="3"/>
        <v>128.00004583333333</v>
      </c>
      <c r="F33" s="46">
        <f t="shared" si="3"/>
        <v>7.8158458333333272</v>
      </c>
      <c r="G33" s="46">
        <f t="shared" si="3"/>
        <v>95.052645833333344</v>
      </c>
      <c r="H33" s="46">
        <f t="shared" si="3"/>
        <v>122.02634583333332</v>
      </c>
      <c r="I33" s="46">
        <f t="shared" si="3"/>
        <v>129.00004583333333</v>
      </c>
      <c r="J33" s="46">
        <f t="shared" si="3"/>
        <v>13.842145833333333</v>
      </c>
      <c r="K33" s="46">
        <f t="shared" si="3"/>
        <v>104.63154583333332</v>
      </c>
      <c r="L33" s="46">
        <f t="shared" si="3"/>
        <v>122.94734583333334</v>
      </c>
      <c r="M33" s="46"/>
      <c r="N33" s="46">
        <f t="shared" si="3"/>
        <v>129.21054583333333</v>
      </c>
      <c r="O33" s="46">
        <f t="shared" si="3"/>
        <v>20.526345833333338</v>
      </c>
      <c r="P33" s="46">
        <f t="shared" si="3"/>
        <v>109.34214583333332</v>
      </c>
      <c r="Q33" s="46">
        <f t="shared" si="3"/>
        <v>123.31584583333333</v>
      </c>
      <c r="R33" s="46">
        <f t="shared" si="3"/>
        <v>128.97364583333334</v>
      </c>
      <c r="S33" s="46">
        <f t="shared" si="3"/>
        <v>33.868445833333325</v>
      </c>
      <c r="T33" s="46">
        <f t="shared" si="3"/>
        <v>113.50004583333333</v>
      </c>
      <c r="U33" s="46">
        <f t="shared" si="3"/>
        <v>124.47364583333334</v>
      </c>
      <c r="V33" s="46">
        <f t="shared" si="3"/>
        <v>129.97364583333334</v>
      </c>
      <c r="W33" s="46">
        <f t="shared" si="3"/>
        <v>56.394745833333332</v>
      </c>
      <c r="X33" s="46">
        <f t="shared" si="3"/>
        <v>117.97364583333334</v>
      </c>
      <c r="Y33" s="46">
        <f t="shared" si="3"/>
        <v>125.94734583333334</v>
      </c>
      <c r="Z33" s="46">
        <f t="shared" si="3"/>
        <v>-10.421054166666671</v>
      </c>
    </row>
    <row r="34" spans="1:26" s="29" customFormat="1" x14ac:dyDescent="0.25">
      <c r="A34" s="42" t="s">
        <v>81</v>
      </c>
      <c r="B34" s="45">
        <f t="shared" si="3"/>
        <v>-0.68415416666667284</v>
      </c>
      <c r="C34" s="46">
        <f t="shared" si="3"/>
        <v>81.342145833333319</v>
      </c>
      <c r="D34" s="46">
        <f t="shared" si="3"/>
        <v>120.47364583333334</v>
      </c>
      <c r="E34" s="46">
        <f t="shared" si="3"/>
        <v>128.60524583333333</v>
      </c>
      <c r="F34" s="46">
        <f t="shared" si="3"/>
        <v>2.5263458333333375</v>
      </c>
      <c r="G34" s="46">
        <f t="shared" si="3"/>
        <v>94.394745833333332</v>
      </c>
      <c r="H34" s="46">
        <f t="shared" si="3"/>
        <v>122.47364583333334</v>
      </c>
      <c r="I34" s="46">
        <f t="shared" si="3"/>
        <v>129.42104583333332</v>
      </c>
      <c r="J34" s="46">
        <f t="shared" si="3"/>
        <v>10.342145833333333</v>
      </c>
      <c r="K34" s="46">
        <f t="shared" si="3"/>
        <v>105.97364583333334</v>
      </c>
      <c r="L34" s="46">
        <f t="shared" si="3"/>
        <v>125.52634583333332</v>
      </c>
      <c r="M34" s="46"/>
      <c r="N34" s="46">
        <f t="shared" si="3"/>
        <v>132.10524583333333</v>
      </c>
      <c r="O34" s="46">
        <f t="shared" si="3"/>
        <v>22.078945833333336</v>
      </c>
      <c r="P34" s="46">
        <f t="shared" si="3"/>
        <v>112.44734583333334</v>
      </c>
      <c r="Q34" s="46">
        <f t="shared" si="3"/>
        <v>126.34214583333332</v>
      </c>
      <c r="R34" s="46">
        <f t="shared" si="3"/>
        <v>133.34214583333332</v>
      </c>
      <c r="S34" s="46">
        <f t="shared" si="3"/>
        <v>36.526345833333338</v>
      </c>
      <c r="T34" s="46">
        <f t="shared" si="3"/>
        <v>116.07894583333334</v>
      </c>
      <c r="U34" s="46">
        <f t="shared" si="3"/>
        <v>127.60524583333333</v>
      </c>
      <c r="V34" s="46">
        <f t="shared" si="3"/>
        <v>133.71054583333333</v>
      </c>
      <c r="W34" s="46">
        <f t="shared" si="3"/>
        <v>61.526345833333323</v>
      </c>
      <c r="X34" s="46">
        <f t="shared" si="3"/>
        <v>121.57894583333334</v>
      </c>
      <c r="Y34" s="46">
        <f t="shared" si="3"/>
        <v>130.00004583333333</v>
      </c>
      <c r="Z34" s="46">
        <f t="shared" si="3"/>
        <v>0.68424583333333544</v>
      </c>
    </row>
    <row r="35" spans="1:26" s="29" customFormat="1" x14ac:dyDescent="0.25">
      <c r="A35" s="42" t="s">
        <v>82</v>
      </c>
      <c r="B35" s="45">
        <f t="shared" si="3"/>
        <v>3.6579458333333292</v>
      </c>
      <c r="C35" s="46">
        <f t="shared" si="3"/>
        <v>84.447345833333344</v>
      </c>
      <c r="D35" s="46">
        <f t="shared" si="3"/>
        <v>121.92104583333332</v>
      </c>
      <c r="E35" s="46">
        <f t="shared" si="3"/>
        <v>129.97364583333334</v>
      </c>
      <c r="F35" s="46">
        <f t="shared" si="3"/>
        <v>10.605245833333328</v>
      </c>
      <c r="G35" s="46">
        <f t="shared" si="3"/>
        <v>97.736845833333319</v>
      </c>
      <c r="H35" s="46">
        <f t="shared" si="3"/>
        <v>124.18424583333334</v>
      </c>
      <c r="I35" s="46">
        <f t="shared" si="3"/>
        <v>130.78944583333333</v>
      </c>
      <c r="J35" s="46">
        <f t="shared" si="3"/>
        <v>16.94734583333333</v>
      </c>
      <c r="K35" s="46">
        <f t="shared" si="3"/>
        <v>107.92104583333332</v>
      </c>
      <c r="L35" s="46">
        <f t="shared" si="3"/>
        <v>125.28944583333333</v>
      </c>
      <c r="M35" s="46"/>
      <c r="N35" s="46">
        <f t="shared" si="3"/>
        <v>131.94734583333334</v>
      </c>
      <c r="O35" s="46">
        <f t="shared" si="3"/>
        <v>25.94734583333333</v>
      </c>
      <c r="P35" s="46">
        <f t="shared" si="3"/>
        <v>112.97364583333334</v>
      </c>
      <c r="Q35" s="46">
        <f t="shared" si="3"/>
        <v>126.73684583333332</v>
      </c>
      <c r="R35" s="46">
        <f t="shared" si="3"/>
        <v>132.63154583333332</v>
      </c>
      <c r="S35" s="46">
        <f t="shared" si="3"/>
        <v>37.473645833333336</v>
      </c>
      <c r="T35" s="46">
        <f t="shared" si="3"/>
        <v>115.18424583333334</v>
      </c>
      <c r="U35" s="46">
        <f t="shared" si="3"/>
        <v>126.60524583333333</v>
      </c>
      <c r="V35" s="46">
        <f t="shared" si="3"/>
        <v>132.68424583333334</v>
      </c>
      <c r="W35" s="46">
        <f t="shared" si="3"/>
        <v>58.868445833333325</v>
      </c>
      <c r="X35" s="46">
        <f t="shared" si="3"/>
        <v>119.47364583333334</v>
      </c>
      <c r="Y35" s="46">
        <f t="shared" si="3"/>
        <v>127.89474583333333</v>
      </c>
      <c r="Z35" s="46">
        <f t="shared" si="3"/>
        <v>-9.5526541666666702</v>
      </c>
    </row>
    <row r="36" spans="1:26" s="29" customFormat="1" x14ac:dyDescent="0.25">
      <c r="A36" s="42" t="s">
        <v>83</v>
      </c>
      <c r="B36" s="45">
        <f t="shared" si="3"/>
        <v>5.1315458333333339</v>
      </c>
      <c r="C36" s="46">
        <f t="shared" si="3"/>
        <v>89.342145833333319</v>
      </c>
      <c r="D36" s="46">
        <f t="shared" si="3"/>
        <v>125.65794583333334</v>
      </c>
      <c r="E36" s="46">
        <f t="shared" si="3"/>
        <v>133.26314583333334</v>
      </c>
      <c r="F36" s="46">
        <f t="shared" si="3"/>
        <v>10.342145833333333</v>
      </c>
      <c r="G36" s="46">
        <f t="shared" si="3"/>
        <v>98.342145833333319</v>
      </c>
      <c r="H36" s="46">
        <f t="shared" si="3"/>
        <v>125.50004583333333</v>
      </c>
      <c r="I36" s="46">
        <f t="shared" si="3"/>
        <v>133.10524583333333</v>
      </c>
      <c r="J36" s="46">
        <f t="shared" si="3"/>
        <v>19.973645833333336</v>
      </c>
      <c r="K36" s="46">
        <f t="shared" si="3"/>
        <v>107.36844583333334</v>
      </c>
      <c r="L36" s="46">
        <f t="shared" si="3"/>
        <v>126.26314583333334</v>
      </c>
      <c r="M36" s="46"/>
      <c r="N36" s="46">
        <f t="shared" si="3"/>
        <v>133.31584583333333</v>
      </c>
      <c r="O36" s="46">
        <f t="shared" si="3"/>
        <v>24.605245833333328</v>
      </c>
      <c r="P36" s="46">
        <f t="shared" si="3"/>
        <v>112.07894583333334</v>
      </c>
      <c r="Q36" s="46">
        <f t="shared" si="3"/>
        <v>127.26314583333334</v>
      </c>
      <c r="R36" s="46">
        <f t="shared" si="3"/>
        <v>132.92104583333332</v>
      </c>
      <c r="S36" s="46">
        <f t="shared" si="3"/>
        <v>34.894745833333332</v>
      </c>
      <c r="T36" s="46">
        <f t="shared" si="3"/>
        <v>115.05264583333334</v>
      </c>
      <c r="U36" s="46">
        <f t="shared" si="3"/>
        <v>126.94734583333334</v>
      </c>
      <c r="V36" s="46">
        <f t="shared" si="3"/>
        <v>132.78944583333333</v>
      </c>
      <c r="W36" s="46">
        <f t="shared" si="3"/>
        <v>52.868445833333325</v>
      </c>
      <c r="X36" s="46">
        <f t="shared" si="3"/>
        <v>117.21054583333333</v>
      </c>
      <c r="Y36" s="46">
        <f t="shared" si="3"/>
        <v>127.10524583333333</v>
      </c>
      <c r="Z36" s="46">
        <f t="shared" si="3"/>
        <v>-2.7105541666666682</v>
      </c>
    </row>
    <row r="37" spans="1:26" s="29" customFormat="1" x14ac:dyDescent="0.25">
      <c r="A37" s="47" t="s">
        <v>84</v>
      </c>
      <c r="B37" s="48">
        <f t="shared" si="3"/>
        <v>6.5789458333333357</v>
      </c>
      <c r="C37" s="49">
        <f t="shared" si="3"/>
        <v>85.63154583333332</v>
      </c>
      <c r="D37" s="49">
        <f t="shared" si="3"/>
        <v>122.28944583333333</v>
      </c>
      <c r="E37" s="49">
        <f t="shared" si="3"/>
        <v>130.47364583333334</v>
      </c>
      <c r="F37" s="49">
        <f t="shared" si="3"/>
        <v>12.578945833333336</v>
      </c>
      <c r="G37" s="49">
        <f t="shared" si="3"/>
        <v>98.236845833333319</v>
      </c>
      <c r="H37" s="49">
        <f t="shared" si="3"/>
        <v>123.31584583333333</v>
      </c>
      <c r="I37" s="49">
        <f t="shared" si="3"/>
        <v>130.39474583333333</v>
      </c>
      <c r="J37" s="49">
        <f t="shared" si="3"/>
        <v>17.815845833333327</v>
      </c>
      <c r="K37" s="49">
        <f t="shared" si="3"/>
        <v>106.76314583333334</v>
      </c>
      <c r="L37" s="49">
        <f t="shared" si="3"/>
        <v>123.81584583333333</v>
      </c>
      <c r="M37" s="49"/>
      <c r="N37" s="49">
        <f t="shared" si="3"/>
        <v>130.86844583333334</v>
      </c>
      <c r="O37" s="49">
        <f t="shared" si="3"/>
        <v>28.421045833333338</v>
      </c>
      <c r="P37" s="49">
        <f t="shared" si="3"/>
        <v>112.84214583333332</v>
      </c>
      <c r="Q37" s="49">
        <f t="shared" si="3"/>
        <v>125.34214583333332</v>
      </c>
      <c r="R37" s="49">
        <f t="shared" ref="R37:Z37" si="4">R15-$B$19</f>
        <v>131.52634583333332</v>
      </c>
      <c r="S37" s="49">
        <f t="shared" si="4"/>
        <v>38.605245833333328</v>
      </c>
      <c r="T37" s="49">
        <f t="shared" si="4"/>
        <v>114.55264583333334</v>
      </c>
      <c r="U37" s="49">
        <f t="shared" si="4"/>
        <v>124.76314583333334</v>
      </c>
      <c r="V37" s="49">
        <f t="shared" si="4"/>
        <v>131.00004583333333</v>
      </c>
      <c r="W37" s="49">
        <f t="shared" si="4"/>
        <v>60.368445833333325</v>
      </c>
      <c r="X37" s="49">
        <f t="shared" si="4"/>
        <v>117.84214583333332</v>
      </c>
      <c r="Y37" s="49">
        <f t="shared" si="4"/>
        <v>125.84214583333332</v>
      </c>
      <c r="Z37" s="49">
        <f t="shared" si="4"/>
        <v>-6.0263541666666711</v>
      </c>
    </row>
    <row r="38" spans="1:26" s="29" customFormat="1" x14ac:dyDescent="0.25">
      <c r="A38" s="50" t="s">
        <v>39</v>
      </c>
      <c r="B38" s="43">
        <f>AVERAGE(B26:B37)</f>
        <v>3.8399208333333319</v>
      </c>
      <c r="C38" s="44">
        <f t="shared" ref="C38:Z38" si="5">AVERAGE(C26:C37)</f>
        <v>85.730270833333336</v>
      </c>
      <c r="D38" s="44">
        <f>AVERAGE(D26:D37)</f>
        <v>122.43862083333333</v>
      </c>
      <c r="E38" s="44">
        <f t="shared" si="5"/>
        <v>130.20614583333335</v>
      </c>
      <c r="F38" s="44">
        <f t="shared" si="5"/>
        <v>8.4430041666666646</v>
      </c>
      <c r="G38" s="44">
        <f t="shared" si="5"/>
        <v>97.506595833333321</v>
      </c>
      <c r="H38" s="44">
        <f t="shared" si="5"/>
        <v>123.74344583333334</v>
      </c>
      <c r="I38" s="44">
        <f t="shared" si="5"/>
        <v>130.5153541666667</v>
      </c>
      <c r="J38" s="44">
        <f t="shared" si="5"/>
        <v>14.543879166666665</v>
      </c>
      <c r="K38" s="44">
        <f t="shared" si="5"/>
        <v>106.91229583333335</v>
      </c>
      <c r="L38" s="44">
        <f t="shared" si="5"/>
        <v>124.9407958333333</v>
      </c>
      <c r="M38" s="44"/>
      <c r="N38" s="44">
        <f t="shared" si="5"/>
        <v>131.40791249999998</v>
      </c>
      <c r="O38" s="44">
        <f t="shared" si="5"/>
        <v>23.537287500000001</v>
      </c>
      <c r="P38" s="44">
        <f t="shared" si="5"/>
        <v>112.27412083333333</v>
      </c>
      <c r="Q38" s="44">
        <f t="shared" si="5"/>
        <v>125.85747083333331</v>
      </c>
      <c r="R38" s="44">
        <f t="shared" si="5"/>
        <v>131.8750125</v>
      </c>
      <c r="S38" s="44">
        <f t="shared" si="5"/>
        <v>36.107454166666663</v>
      </c>
      <c r="T38" s="44">
        <f t="shared" si="5"/>
        <v>115.07237083333335</v>
      </c>
      <c r="U38" s="44">
        <f t="shared" si="5"/>
        <v>126.10745416666667</v>
      </c>
      <c r="V38" s="44">
        <f t="shared" si="5"/>
        <v>132.12062083333333</v>
      </c>
      <c r="W38" s="44">
        <f t="shared" si="5"/>
        <v>57.807029166666659</v>
      </c>
      <c r="X38" s="44">
        <f t="shared" si="5"/>
        <v>118.93860416666666</v>
      </c>
      <c r="Y38" s="44">
        <f t="shared" si="5"/>
        <v>127.50219583333335</v>
      </c>
      <c r="Z38" s="44">
        <f t="shared" si="5"/>
        <v>-3.8399208333333359</v>
      </c>
    </row>
    <row r="39" spans="1:26" s="29" customFormat="1" x14ac:dyDescent="0.25">
      <c r="A39" s="51" t="s">
        <v>44</v>
      </c>
      <c r="B39" s="48">
        <f>_xlfn.STDEV.S(B26:B37)</f>
        <v>2.0894995095063509</v>
      </c>
      <c r="C39" s="49">
        <f t="shared" ref="C39:Z39" si="6">_xlfn.STDEV.S(C26:C37)</f>
        <v>3.2844418214377189</v>
      </c>
      <c r="D39" s="49">
        <f t="shared" si="6"/>
        <v>2.0522884535539618</v>
      </c>
      <c r="E39" s="49">
        <f t="shared" si="6"/>
        <v>1.637498725051554</v>
      </c>
      <c r="F39" s="49">
        <f t="shared" si="6"/>
        <v>3.4477337967947297</v>
      </c>
      <c r="G39" s="49">
        <f t="shared" si="6"/>
        <v>2.0960969683936574</v>
      </c>
      <c r="H39" s="49">
        <f t="shared" si="6"/>
        <v>1.3501828879485513</v>
      </c>
      <c r="I39" s="49">
        <f t="shared" si="6"/>
        <v>1.3712744751828085</v>
      </c>
      <c r="J39" s="49">
        <f t="shared" si="6"/>
        <v>3.3613300688143046</v>
      </c>
      <c r="K39" s="49">
        <f t="shared" si="6"/>
        <v>1.2556835621213747</v>
      </c>
      <c r="L39" s="49">
        <f t="shared" si="6"/>
        <v>1.2837318655884742</v>
      </c>
      <c r="M39" s="49"/>
      <c r="N39" s="49">
        <f t="shared" si="6"/>
        <v>1.4112470309709191</v>
      </c>
      <c r="O39" s="49">
        <f t="shared" si="6"/>
        <v>3.4775962268781013</v>
      </c>
      <c r="P39" s="49">
        <f t="shared" si="6"/>
        <v>1.4071700511859095</v>
      </c>
      <c r="Q39" s="49">
        <f t="shared" si="6"/>
        <v>1.2801938923637506</v>
      </c>
      <c r="R39" s="49">
        <f t="shared" si="6"/>
        <v>1.3645176019607068</v>
      </c>
      <c r="S39" s="49">
        <f t="shared" si="6"/>
        <v>2.5886992937690945</v>
      </c>
      <c r="T39" s="49">
        <f t="shared" si="6"/>
        <v>1.1515134761181984</v>
      </c>
      <c r="U39" s="49">
        <f t="shared" si="6"/>
        <v>1.4025123855932371</v>
      </c>
      <c r="V39" s="49">
        <f t="shared" si="6"/>
        <v>1.410000871776</v>
      </c>
      <c r="W39" s="49">
        <f t="shared" si="6"/>
        <v>3.8324450645018042</v>
      </c>
      <c r="X39" s="49">
        <f t="shared" si="6"/>
        <v>1.7990966331408638</v>
      </c>
      <c r="Y39" s="49">
        <f t="shared" si="6"/>
        <v>1.6385753670906842</v>
      </c>
      <c r="Z39" s="49">
        <f t="shared" si="6"/>
        <v>4.9391512055731965</v>
      </c>
    </row>
    <row r="40" spans="1:26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2" spans="1:26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/>
      <c r="N43" s="19" t="s">
        <v>26</v>
      </c>
      <c r="O43" s="100" t="s">
        <v>27</v>
      </c>
      <c r="P43" s="101" t="s">
        <v>28</v>
      </c>
      <c r="Q43" s="101" t="s">
        <v>29</v>
      </c>
      <c r="R43" s="19" t="s">
        <v>30</v>
      </c>
      <c r="S43" s="27" t="s">
        <v>31</v>
      </c>
      <c r="T43" s="19" t="s">
        <v>32</v>
      </c>
      <c r="U43" s="19" t="s">
        <v>33</v>
      </c>
      <c r="V43" s="19" t="s">
        <v>34</v>
      </c>
      <c r="W43" s="27" t="s">
        <v>35</v>
      </c>
      <c r="X43" s="19" t="s">
        <v>36</v>
      </c>
      <c r="Y43" s="19" t="s">
        <v>37</v>
      </c>
      <c r="Z43" s="19" t="s">
        <v>38</v>
      </c>
    </row>
    <row r="44" spans="1:26" s="29" customFormat="1" x14ac:dyDescent="0.25">
      <c r="A44" s="42" t="s">
        <v>79</v>
      </c>
      <c r="B44" s="43">
        <f>(B4-$B$19)/$B$20</f>
        <v>0.62885673231933903</v>
      </c>
      <c r="C44" s="44">
        <f t="shared" ref="C44:Z44" si="7">(C4-$B$19)/$B$20</f>
        <v>16.54034554988176</v>
      </c>
      <c r="D44" s="44">
        <f t="shared" si="7"/>
        <v>22.941030337960523</v>
      </c>
      <c r="E44" s="44">
        <f t="shared" si="7"/>
        <v>24.120739043919851</v>
      </c>
      <c r="F44" s="44">
        <f t="shared" si="7"/>
        <v>1.3698332450756521</v>
      </c>
      <c r="G44" s="44">
        <f t="shared" si="7"/>
        <v>18.465921213581591</v>
      </c>
      <c r="H44" s="44">
        <f t="shared" si="7"/>
        <v>23.101896338879921</v>
      </c>
      <c r="I44" s="44">
        <f t="shared" si="7"/>
        <v>24.05736702766637</v>
      </c>
      <c r="J44" s="44">
        <f t="shared" si="7"/>
        <v>2.135187885101649</v>
      </c>
      <c r="K44" s="44">
        <f t="shared" si="7"/>
        <v>19.78700823817482</v>
      </c>
      <c r="L44" s="44">
        <f t="shared" si="7"/>
        <v>23.09702441830855</v>
      </c>
      <c r="M44" s="44"/>
      <c r="N44" s="44">
        <f t="shared" si="7"/>
        <v>24.110995202777108</v>
      </c>
      <c r="O44" s="44">
        <f t="shared" si="7"/>
        <v>3.8023850388033535</v>
      </c>
      <c r="P44" s="44">
        <f t="shared" si="7"/>
        <v>20.835082466642991</v>
      </c>
      <c r="Q44" s="44">
        <f t="shared" si="7"/>
        <v>23.26276233979932</v>
      </c>
      <c r="R44" s="44">
        <f t="shared" si="7"/>
        <v>24.276733124267878</v>
      </c>
      <c r="S44" s="44">
        <f t="shared" si="7"/>
        <v>6.1910524985630611</v>
      </c>
      <c r="T44" s="44">
        <f t="shared" si="7"/>
        <v>21.220205009148085</v>
      </c>
      <c r="U44" s="44">
        <f t="shared" si="7"/>
        <v>23.277396625926258</v>
      </c>
      <c r="V44" s="44">
        <f t="shared" si="7"/>
        <v>24.22310494915714</v>
      </c>
      <c r="W44" s="44">
        <f t="shared" si="7"/>
        <v>10.2420451914531</v>
      </c>
      <c r="X44" s="44">
        <f t="shared" si="7"/>
        <v>22.053803585998939</v>
      </c>
      <c r="Y44" s="44">
        <f t="shared" si="7"/>
        <v>23.667372564589904</v>
      </c>
      <c r="Z44" s="44">
        <f t="shared" si="7"/>
        <v>0.44848452470163469</v>
      </c>
    </row>
    <row r="45" spans="1:26" s="29" customFormat="1" x14ac:dyDescent="0.25">
      <c r="A45" s="42" t="s">
        <v>80</v>
      </c>
      <c r="B45" s="45">
        <f t="shared" ref="B45:Z55" si="8">(B5-$B$19)/$B$20</f>
        <v>0.70197258971556831</v>
      </c>
      <c r="C45" s="46">
        <f t="shared" si="8"/>
        <v>15.048648683226387</v>
      </c>
      <c r="D45" s="46">
        <f t="shared" si="8"/>
        <v>22.107431761109673</v>
      </c>
      <c r="E45" s="46">
        <f t="shared" si="8"/>
        <v>23.764866549255814</v>
      </c>
      <c r="F45" s="46">
        <f t="shared" si="8"/>
        <v>1.4575833885988174</v>
      </c>
      <c r="G45" s="46">
        <f t="shared" si="8"/>
        <v>17.451950429113033</v>
      </c>
      <c r="H45" s="46">
        <f t="shared" si="8"/>
        <v>22.448669969646776</v>
      </c>
      <c r="I45" s="46">
        <f t="shared" si="8"/>
        <v>23.774628914811377</v>
      </c>
      <c r="J45" s="46">
        <f t="shared" si="8"/>
        <v>2.4812980142101217</v>
      </c>
      <c r="K45" s="46">
        <f t="shared" si="8"/>
        <v>19.509142045891206</v>
      </c>
      <c r="L45" s="46">
        <f t="shared" si="8"/>
        <v>22.682651827962403</v>
      </c>
      <c r="M45" s="46"/>
      <c r="N45" s="46">
        <f t="shared" si="8"/>
        <v>23.906244867889722</v>
      </c>
      <c r="O45" s="46">
        <f t="shared" si="8"/>
        <v>3.8950071028978925</v>
      </c>
      <c r="P45" s="46">
        <f t="shared" si="8"/>
        <v>20.527984750931136</v>
      </c>
      <c r="Q45" s="46">
        <f t="shared" si="8"/>
        <v>22.906908369548102</v>
      </c>
      <c r="R45" s="46">
        <f t="shared" si="8"/>
        <v>24.081745154936051</v>
      </c>
      <c r="S45" s="46">
        <f t="shared" si="8"/>
        <v>6.3373027377683364</v>
      </c>
      <c r="T45" s="46">
        <f t="shared" si="8"/>
        <v>21.044704722101748</v>
      </c>
      <c r="U45" s="46">
        <f t="shared" si="8"/>
        <v>22.941030337960523</v>
      </c>
      <c r="V45" s="46">
        <f t="shared" si="8"/>
        <v>24.22310494915714</v>
      </c>
      <c r="W45" s="46">
        <f t="shared" si="8"/>
        <v>10.422417399070804</v>
      </c>
      <c r="X45" s="46">
        <f t="shared" si="8"/>
        <v>21.868559457809859</v>
      </c>
      <c r="Y45" s="46">
        <f t="shared" si="8"/>
        <v>23.238384212529638</v>
      </c>
      <c r="Z45" s="46">
        <f t="shared" si="8"/>
        <v>-1.6818229494727668</v>
      </c>
    </row>
    <row r="46" spans="1:26" s="29" customFormat="1" x14ac:dyDescent="0.25">
      <c r="A46" s="42" t="s">
        <v>81</v>
      </c>
      <c r="B46" s="45">
        <f t="shared" si="8"/>
        <v>0.34124669889297643</v>
      </c>
      <c r="C46" s="46">
        <f t="shared" si="8"/>
        <v>15.545880972111512</v>
      </c>
      <c r="D46" s="46">
        <f t="shared" si="8"/>
        <v>22.512041985900257</v>
      </c>
      <c r="E46" s="46">
        <f t="shared" si="8"/>
        <v>23.901372947318343</v>
      </c>
      <c r="F46" s="46">
        <f t="shared" si="8"/>
        <v>0.67761298685870397</v>
      </c>
      <c r="G46" s="46">
        <f t="shared" si="8"/>
        <v>17.885810701744678</v>
      </c>
      <c r="H46" s="46">
        <f t="shared" si="8"/>
        <v>22.848408273865985</v>
      </c>
      <c r="I46" s="46">
        <f t="shared" si="8"/>
        <v>24.125610964491223</v>
      </c>
      <c r="J46" s="46">
        <f t="shared" si="8"/>
        <v>2.0620535032926002</v>
      </c>
      <c r="K46" s="46">
        <f t="shared" si="8"/>
        <v>19.947874239094219</v>
      </c>
      <c r="L46" s="46">
        <f t="shared" si="8"/>
        <v>23.355384403893858</v>
      </c>
      <c r="M46" s="46"/>
      <c r="N46" s="46">
        <f t="shared" si="8"/>
        <v>24.617971332804977</v>
      </c>
      <c r="O46" s="46">
        <f t="shared" si="8"/>
        <v>4.2849830415615395</v>
      </c>
      <c r="P46" s="46">
        <f t="shared" si="8"/>
        <v>21.01058275368932</v>
      </c>
      <c r="Q46" s="46">
        <f t="shared" si="8"/>
        <v>23.491890801956387</v>
      </c>
      <c r="R46" s="46">
        <f t="shared" si="8"/>
        <v>24.764221572010253</v>
      </c>
      <c r="S46" s="46">
        <f t="shared" si="8"/>
        <v>7.107529298365705</v>
      </c>
      <c r="T46" s="46">
        <f t="shared" si="8"/>
        <v>21.780809314286692</v>
      </c>
      <c r="U46" s="46">
        <f t="shared" si="8"/>
        <v>23.79411659709687</v>
      </c>
      <c r="V46" s="46">
        <f t="shared" si="8"/>
        <v>24.993331509754505</v>
      </c>
      <c r="W46" s="46">
        <f t="shared" si="8"/>
        <v>11.685004327981925</v>
      </c>
      <c r="X46" s="46">
        <f t="shared" si="8"/>
        <v>22.707029955232084</v>
      </c>
      <c r="Y46" s="46">
        <f t="shared" si="8"/>
        <v>24.16460485347503</v>
      </c>
      <c r="Z46" s="46">
        <f t="shared" si="8"/>
        <v>0.60447860504965523</v>
      </c>
    </row>
    <row r="47" spans="1:26" s="29" customFormat="1" x14ac:dyDescent="0.25">
      <c r="A47" s="42" t="s">
        <v>82</v>
      </c>
      <c r="B47" s="45">
        <f t="shared" si="8"/>
        <v>0.81897278107979121</v>
      </c>
      <c r="C47" s="46">
        <f t="shared" si="8"/>
        <v>15.760375148141648</v>
      </c>
      <c r="D47" s="46">
        <f t="shared" si="8"/>
        <v>22.629042177264484</v>
      </c>
      <c r="E47" s="46">
        <f t="shared" si="8"/>
        <v>24.140245250618161</v>
      </c>
      <c r="F47" s="46">
        <f t="shared" si="8"/>
        <v>2.2814381243069244</v>
      </c>
      <c r="G47" s="46">
        <f t="shared" si="8"/>
        <v>18.168548814599667</v>
      </c>
      <c r="H47" s="46">
        <f t="shared" si="8"/>
        <v>22.916652210690842</v>
      </c>
      <c r="I47" s="46">
        <f t="shared" si="8"/>
        <v>24.237739235284071</v>
      </c>
      <c r="J47" s="46">
        <f t="shared" si="8"/>
        <v>3.4318967824251971</v>
      </c>
      <c r="K47" s="46">
        <f t="shared" si="8"/>
        <v>20.016118175919075</v>
      </c>
      <c r="L47" s="46">
        <f t="shared" si="8"/>
        <v>23.287140467068998</v>
      </c>
      <c r="M47" s="46"/>
      <c r="N47" s="46">
        <f t="shared" si="8"/>
        <v>24.491227300298007</v>
      </c>
      <c r="O47" s="46">
        <f t="shared" si="8"/>
        <v>4.9674779830485596</v>
      </c>
      <c r="P47" s="46">
        <f t="shared" si="8"/>
        <v>21.04957664267312</v>
      </c>
      <c r="Q47" s="46">
        <f t="shared" si="8"/>
        <v>23.506506563670506</v>
      </c>
      <c r="R47" s="46">
        <f t="shared" si="8"/>
        <v>24.535093109853186</v>
      </c>
      <c r="S47" s="46">
        <f t="shared" si="8"/>
        <v>7.0636449643977137</v>
      </c>
      <c r="T47" s="46">
        <f t="shared" si="8"/>
        <v>21.42006489905128</v>
      </c>
      <c r="U47" s="46">
        <f t="shared" si="8"/>
        <v>23.477256515829449</v>
      </c>
      <c r="V47" s="46">
        <f t="shared" si="8"/>
        <v>24.515605427567689</v>
      </c>
      <c r="W47" s="46">
        <f t="shared" si="8"/>
        <v>10.958662101352548</v>
      </c>
      <c r="X47" s="46">
        <f t="shared" si="8"/>
        <v>22.200053825204211</v>
      </c>
      <c r="Y47" s="46">
        <f t="shared" si="8"/>
        <v>23.725872660272014</v>
      </c>
      <c r="Z47" s="46">
        <f t="shared" si="8"/>
        <v>-1.033468500810993</v>
      </c>
    </row>
    <row r="48" spans="1:26" s="29" customFormat="1" x14ac:dyDescent="0.25">
      <c r="A48" s="42" t="s">
        <v>83</v>
      </c>
      <c r="B48" s="45">
        <f t="shared" si="8"/>
        <v>0.66785062130313932</v>
      </c>
      <c r="C48" s="46">
        <f t="shared" si="8"/>
        <v>16.394113835089303</v>
      </c>
      <c r="D48" s="46">
        <f t="shared" si="8"/>
        <v>23.126274466149603</v>
      </c>
      <c r="E48" s="46">
        <f t="shared" si="8"/>
        <v>24.559471237122867</v>
      </c>
      <c r="F48" s="46">
        <f t="shared" si="8"/>
        <v>1.213839164727629</v>
      </c>
      <c r="G48" s="46">
        <f t="shared" si="8"/>
        <v>18.090561036632064</v>
      </c>
      <c r="H48" s="46">
        <f t="shared" si="8"/>
        <v>23.218896530244141</v>
      </c>
      <c r="I48" s="46">
        <f t="shared" si="8"/>
        <v>24.535093109853186</v>
      </c>
      <c r="J48" s="46">
        <f t="shared" si="8"/>
        <v>2.68604834909751</v>
      </c>
      <c r="K48" s="46">
        <f t="shared" si="8"/>
        <v>19.78700823817482</v>
      </c>
      <c r="L48" s="46">
        <f t="shared" si="8"/>
        <v>23.379762531163539</v>
      </c>
      <c r="M48" s="46"/>
      <c r="N48" s="46">
        <f t="shared" si="8"/>
        <v>24.617971332804977</v>
      </c>
      <c r="O48" s="46">
        <f t="shared" si="8"/>
        <v>3.5391346082338528</v>
      </c>
      <c r="P48" s="46">
        <f t="shared" si="8"/>
        <v>20.586466322200426</v>
      </c>
      <c r="Q48" s="46">
        <f t="shared" si="8"/>
        <v>23.487000356972196</v>
      </c>
      <c r="R48" s="46">
        <f t="shared" si="8"/>
        <v>24.510733506996317</v>
      </c>
      <c r="S48" s="46">
        <f t="shared" si="8"/>
        <v>6.3519184994824558</v>
      </c>
      <c r="T48" s="46">
        <f t="shared" si="8"/>
        <v>21.190954961307028</v>
      </c>
      <c r="U48" s="46">
        <f t="shared" si="8"/>
        <v>23.438262626845649</v>
      </c>
      <c r="V48" s="46">
        <f t="shared" si="8"/>
        <v>24.588721284963917</v>
      </c>
      <c r="W48" s="46">
        <f t="shared" si="8"/>
        <v>9.7984410776787136</v>
      </c>
      <c r="X48" s="46">
        <f t="shared" si="8"/>
        <v>21.502943122003074</v>
      </c>
      <c r="Y48" s="46">
        <f t="shared" si="8"/>
        <v>23.594256707193676</v>
      </c>
      <c r="Z48" s="46">
        <f t="shared" si="8"/>
        <v>-0.7653461496701206</v>
      </c>
    </row>
    <row r="49" spans="1:26" s="29" customFormat="1" x14ac:dyDescent="0.25">
      <c r="A49" s="47" t="s">
        <v>84</v>
      </c>
      <c r="B49" s="48">
        <f t="shared" si="8"/>
        <v>0.76534460596905241</v>
      </c>
      <c r="C49" s="49">
        <f t="shared" si="8"/>
        <v>16.515985947024898</v>
      </c>
      <c r="D49" s="49">
        <f t="shared" si="8"/>
        <v>22.785036257612504</v>
      </c>
      <c r="E49" s="49">
        <f t="shared" si="8"/>
        <v>24.110995202777108</v>
      </c>
      <c r="F49" s="49">
        <f t="shared" si="8"/>
        <v>2.4520479663690669</v>
      </c>
      <c r="G49" s="49">
        <f t="shared" si="8"/>
        <v>18.690159230754471</v>
      </c>
      <c r="H49" s="49">
        <f t="shared" si="8"/>
        <v>22.984896147515702</v>
      </c>
      <c r="I49" s="49">
        <f t="shared" si="8"/>
        <v>24.106104757792913</v>
      </c>
      <c r="J49" s="49">
        <f t="shared" si="8"/>
        <v>3.0272865576346115</v>
      </c>
      <c r="K49" s="49">
        <f t="shared" si="8"/>
        <v>20.230612351949208</v>
      </c>
      <c r="L49" s="49">
        <f t="shared" si="8"/>
        <v>23.067774370467493</v>
      </c>
      <c r="M49" s="49"/>
      <c r="N49" s="49">
        <f t="shared" si="8"/>
        <v>24.266989283125131</v>
      </c>
      <c r="O49" s="49">
        <f t="shared" si="8"/>
        <v>5.4841979542191748</v>
      </c>
      <c r="P49" s="49">
        <f t="shared" si="8"/>
        <v>21.220205009148085</v>
      </c>
      <c r="Q49" s="49">
        <f t="shared" si="8"/>
        <v>23.204262244117206</v>
      </c>
      <c r="R49" s="49">
        <f t="shared" si="8"/>
        <v>24.369355188362416</v>
      </c>
      <c r="S49" s="49">
        <f t="shared" si="8"/>
        <v>7.5803834599811486</v>
      </c>
      <c r="T49" s="49">
        <f t="shared" si="8"/>
        <v>21.512686963145818</v>
      </c>
      <c r="U49" s="49">
        <f t="shared" si="8"/>
        <v>23.106768259451293</v>
      </c>
      <c r="V49" s="49">
        <f t="shared" si="8"/>
        <v>24.325489378807241</v>
      </c>
      <c r="W49" s="49">
        <f t="shared" si="8"/>
        <v>11.763010630362345</v>
      </c>
      <c r="X49" s="49">
        <f t="shared" si="8"/>
        <v>22.053803585998939</v>
      </c>
      <c r="Y49" s="49">
        <f t="shared" si="8"/>
        <v>23.272506180942059</v>
      </c>
      <c r="Z49" s="49">
        <f t="shared" si="8"/>
        <v>-1.3064627725232376</v>
      </c>
    </row>
    <row r="50" spans="1:26" s="29" customFormat="1" x14ac:dyDescent="0.25">
      <c r="A50" s="42" t="s">
        <v>79</v>
      </c>
      <c r="B50" s="43">
        <f t="shared" si="8"/>
        <v>1.3698332450756521</v>
      </c>
      <c r="C50" s="44">
        <f t="shared" si="8"/>
        <v>16.52085786759627</v>
      </c>
      <c r="D50" s="44">
        <f t="shared" si="8"/>
        <v>23.092152497737178</v>
      </c>
      <c r="E50" s="44">
        <f t="shared" si="8"/>
        <v>24.374227108933788</v>
      </c>
      <c r="F50" s="44">
        <f t="shared" si="8"/>
        <v>1.1894610374579477</v>
      </c>
      <c r="G50" s="44">
        <f t="shared" si="8"/>
        <v>18.383042990629797</v>
      </c>
      <c r="H50" s="44">
        <f t="shared" si="8"/>
        <v>23.165268355133406</v>
      </c>
      <c r="I50" s="44">
        <f t="shared" si="8"/>
        <v>24.379099029505159</v>
      </c>
      <c r="J50" s="44">
        <f t="shared" si="8"/>
        <v>1.8865717406590867</v>
      </c>
      <c r="K50" s="44">
        <f t="shared" si="8"/>
        <v>19.709001935794401</v>
      </c>
      <c r="L50" s="44">
        <f t="shared" si="8"/>
        <v>23.30175622878312</v>
      </c>
      <c r="M50" s="44"/>
      <c r="N50" s="44">
        <f t="shared" si="8"/>
        <v>24.310855092680303</v>
      </c>
      <c r="O50" s="44">
        <f t="shared" si="8"/>
        <v>3.8267631660730346</v>
      </c>
      <c r="P50" s="44">
        <f t="shared" si="8"/>
        <v>20.669344545152221</v>
      </c>
      <c r="Q50" s="44">
        <f t="shared" si="8"/>
        <v>23.394378292877658</v>
      </c>
      <c r="R50" s="44">
        <f t="shared" si="8"/>
        <v>24.461977252456954</v>
      </c>
      <c r="S50" s="44">
        <f t="shared" si="8"/>
        <v>6.035058418215038</v>
      </c>
      <c r="T50" s="44">
        <f t="shared" si="8"/>
        <v>21.229948850290828</v>
      </c>
      <c r="U50" s="44">
        <f t="shared" si="8"/>
        <v>23.516250404813256</v>
      </c>
      <c r="V50" s="44">
        <f t="shared" si="8"/>
        <v>24.535093109853186</v>
      </c>
      <c r="W50" s="44">
        <f t="shared" si="8"/>
        <v>9.905678903487372</v>
      </c>
      <c r="X50" s="44">
        <f t="shared" si="8"/>
        <v>21.956309601333022</v>
      </c>
      <c r="Y50" s="44">
        <f t="shared" si="8"/>
        <v>23.803878962652433</v>
      </c>
      <c r="Z50" s="44">
        <f t="shared" si="8"/>
        <v>0.38998442901952191</v>
      </c>
    </row>
    <row r="51" spans="1:26" s="29" customFormat="1" x14ac:dyDescent="0.25">
      <c r="A51" s="42" t="s">
        <v>80</v>
      </c>
      <c r="B51" s="45">
        <f t="shared" si="8"/>
        <v>0.52161890651068077</v>
      </c>
      <c r="C51" s="46">
        <f t="shared" si="8"/>
        <v>15.121764540622616</v>
      </c>
      <c r="D51" s="46">
        <f t="shared" si="8"/>
        <v>22.146425650093477</v>
      </c>
      <c r="E51" s="46">
        <f t="shared" si="8"/>
        <v>23.711256898557895</v>
      </c>
      <c r="F51" s="46">
        <f t="shared" si="8"/>
        <v>1.4478395474560721</v>
      </c>
      <c r="G51" s="46">
        <f t="shared" si="8"/>
        <v>17.60794450946106</v>
      </c>
      <c r="H51" s="46">
        <f t="shared" si="8"/>
        <v>22.604664049994796</v>
      </c>
      <c r="I51" s="46">
        <f t="shared" si="8"/>
        <v>23.896501026746972</v>
      </c>
      <c r="J51" s="46">
        <f t="shared" si="8"/>
        <v>2.5641762371619157</v>
      </c>
      <c r="K51" s="46">
        <f t="shared" si="8"/>
        <v>19.382379488971416</v>
      </c>
      <c r="L51" s="46">
        <f t="shared" si="8"/>
        <v>22.775273892056941</v>
      </c>
      <c r="M51" s="46"/>
      <c r="N51" s="46">
        <f t="shared" si="8"/>
        <v>23.935494915730775</v>
      </c>
      <c r="O51" s="46">
        <f t="shared" si="8"/>
        <v>3.8023850388033535</v>
      </c>
      <c r="P51" s="46">
        <f t="shared" si="8"/>
        <v>20.25499047921889</v>
      </c>
      <c r="Q51" s="46">
        <f t="shared" si="8"/>
        <v>22.843536353294613</v>
      </c>
      <c r="R51" s="46">
        <f t="shared" si="8"/>
        <v>23.891610581762784</v>
      </c>
      <c r="S51" s="46">
        <f t="shared" si="8"/>
        <v>6.2739307215148523</v>
      </c>
      <c r="T51" s="46">
        <f t="shared" si="8"/>
        <v>21.025217039816258</v>
      </c>
      <c r="U51" s="46">
        <f t="shared" si="8"/>
        <v>23.05801200491193</v>
      </c>
      <c r="V51" s="46">
        <f t="shared" si="8"/>
        <v>24.07685470995186</v>
      </c>
      <c r="W51" s="46">
        <f t="shared" si="8"/>
        <v>10.446795526340487</v>
      </c>
      <c r="X51" s="46">
        <f t="shared" si="8"/>
        <v>21.853925171682921</v>
      </c>
      <c r="Y51" s="46">
        <f t="shared" si="8"/>
        <v>23.331006276624176</v>
      </c>
      <c r="Z51" s="46">
        <f t="shared" si="8"/>
        <v>-1.9304390939153293</v>
      </c>
    </row>
    <row r="52" spans="1:26" s="29" customFormat="1" x14ac:dyDescent="0.25">
      <c r="A52" s="42" t="s">
        <v>81</v>
      </c>
      <c r="B52" s="45">
        <f t="shared" si="8"/>
        <v>-0.12673554215109317</v>
      </c>
      <c r="C52" s="46">
        <f t="shared" si="8"/>
        <v>15.068154889924697</v>
      </c>
      <c r="D52" s="46">
        <f t="shared" si="8"/>
        <v>22.317035492155618</v>
      </c>
      <c r="E52" s="46">
        <f t="shared" si="8"/>
        <v>23.823366644937924</v>
      </c>
      <c r="F52" s="46">
        <f t="shared" si="8"/>
        <v>0.46799073139994457</v>
      </c>
      <c r="G52" s="46">
        <f t="shared" si="8"/>
        <v>17.486072397525461</v>
      </c>
      <c r="H52" s="46">
        <f t="shared" si="8"/>
        <v>22.687523748533774</v>
      </c>
      <c r="I52" s="46">
        <f t="shared" si="8"/>
        <v>23.974488804714575</v>
      </c>
      <c r="J52" s="46">
        <f t="shared" si="8"/>
        <v>1.9158217885001418</v>
      </c>
      <c r="K52" s="46">
        <f t="shared" si="8"/>
        <v>19.630995633413981</v>
      </c>
      <c r="L52" s="46">
        <f t="shared" si="8"/>
        <v>23.253018498656569</v>
      </c>
      <c r="M52" s="46"/>
      <c r="N52" s="46">
        <f t="shared" si="8"/>
        <v>24.471721093599697</v>
      </c>
      <c r="O52" s="46">
        <f t="shared" si="8"/>
        <v>4.0899950722297165</v>
      </c>
      <c r="P52" s="46">
        <f t="shared" si="8"/>
        <v>20.830210546071619</v>
      </c>
      <c r="Q52" s="46">
        <f t="shared" si="8"/>
        <v>23.404140658433221</v>
      </c>
      <c r="R52" s="46">
        <f t="shared" si="8"/>
        <v>24.700849555756768</v>
      </c>
      <c r="S52" s="46">
        <f t="shared" si="8"/>
        <v>6.7662910898286057</v>
      </c>
      <c r="T52" s="46">
        <f t="shared" si="8"/>
        <v>21.502943122003074</v>
      </c>
      <c r="U52" s="46">
        <f t="shared" si="8"/>
        <v>23.638122516748847</v>
      </c>
      <c r="V52" s="46">
        <f t="shared" si="8"/>
        <v>24.769093492581625</v>
      </c>
      <c r="W52" s="46">
        <f t="shared" si="8"/>
        <v>11.397394294555561</v>
      </c>
      <c r="X52" s="46">
        <f t="shared" si="8"/>
        <v>22.521785827043004</v>
      </c>
      <c r="Y52" s="46">
        <f t="shared" si="8"/>
        <v>24.081745154936051</v>
      </c>
      <c r="Z52" s="46">
        <f t="shared" si="8"/>
        <v>0.12675252286284308</v>
      </c>
    </row>
    <row r="53" spans="1:26" s="29" customFormat="1" x14ac:dyDescent="0.25">
      <c r="A53" s="42" t="s">
        <v>82</v>
      </c>
      <c r="B53" s="45">
        <f t="shared" si="8"/>
        <v>0.67761298685870397</v>
      </c>
      <c r="C53" s="46">
        <f t="shared" si="8"/>
        <v>15.643374956777427</v>
      </c>
      <c r="D53" s="46">
        <f t="shared" si="8"/>
        <v>22.585157843296486</v>
      </c>
      <c r="E53" s="46">
        <f t="shared" si="8"/>
        <v>24.07685470995186</v>
      </c>
      <c r="F53" s="46">
        <f t="shared" si="8"/>
        <v>1.9645595186266873</v>
      </c>
      <c r="G53" s="46">
        <f t="shared" si="8"/>
        <v>18.105176798346179</v>
      </c>
      <c r="H53" s="46">
        <f t="shared" si="8"/>
        <v>23.004402354214012</v>
      </c>
      <c r="I53" s="46">
        <f t="shared" si="8"/>
        <v>24.227976869728511</v>
      </c>
      <c r="J53" s="46">
        <f t="shared" si="8"/>
        <v>3.1393963040146411</v>
      </c>
      <c r="K53" s="46">
        <f t="shared" si="8"/>
        <v>19.99174004864939</v>
      </c>
      <c r="L53" s="46">
        <f t="shared" si="8"/>
        <v>23.209134164688578</v>
      </c>
      <c r="M53" s="46"/>
      <c r="N53" s="46">
        <f t="shared" si="8"/>
        <v>24.442471045758644</v>
      </c>
      <c r="O53" s="46">
        <f t="shared" si="8"/>
        <v>4.8065934577163452</v>
      </c>
      <c r="P53" s="46">
        <f t="shared" si="8"/>
        <v>20.927704530737529</v>
      </c>
      <c r="Q53" s="46">
        <f t="shared" si="8"/>
        <v>23.477256515829449</v>
      </c>
      <c r="R53" s="46">
        <f t="shared" si="8"/>
        <v>24.569215078265607</v>
      </c>
      <c r="S53" s="46">
        <f t="shared" si="8"/>
        <v>6.9417728524621198</v>
      </c>
      <c r="T53" s="46">
        <f t="shared" si="8"/>
        <v>21.337205200512305</v>
      </c>
      <c r="U53" s="46">
        <f t="shared" si="8"/>
        <v>23.452878388559768</v>
      </c>
      <c r="V53" s="46">
        <f t="shared" si="8"/>
        <v>24.578977443821177</v>
      </c>
      <c r="W53" s="46">
        <f t="shared" si="8"/>
        <v>10.90503392624181</v>
      </c>
      <c r="X53" s="46">
        <f t="shared" si="8"/>
        <v>22.131791363966538</v>
      </c>
      <c r="Y53" s="46">
        <f t="shared" si="8"/>
        <v>23.691750691859585</v>
      </c>
      <c r="Z53" s="46">
        <f t="shared" si="8"/>
        <v>-1.7695730929959335</v>
      </c>
    </row>
    <row r="54" spans="1:26" s="29" customFormat="1" x14ac:dyDescent="0.25">
      <c r="A54" s="42" t="s">
        <v>83</v>
      </c>
      <c r="B54" s="45">
        <f t="shared" si="8"/>
        <v>0.95058873415813061</v>
      </c>
      <c r="C54" s="46">
        <f t="shared" si="8"/>
        <v>16.550107915437323</v>
      </c>
      <c r="D54" s="46">
        <f t="shared" si="8"/>
        <v>23.277396625926258</v>
      </c>
      <c r="E54" s="46">
        <f t="shared" si="8"/>
        <v>24.686215269629834</v>
      </c>
      <c r="F54" s="46">
        <f t="shared" si="8"/>
        <v>1.9158217885001418</v>
      </c>
      <c r="G54" s="46">
        <f t="shared" si="8"/>
        <v>18.217305069139027</v>
      </c>
      <c r="H54" s="46">
        <f t="shared" si="8"/>
        <v>23.248146578085198</v>
      </c>
      <c r="I54" s="46">
        <f t="shared" si="8"/>
        <v>24.656965221788777</v>
      </c>
      <c r="J54" s="46">
        <f t="shared" si="8"/>
        <v>3.7000006091532498</v>
      </c>
      <c r="K54" s="46">
        <f t="shared" si="8"/>
        <v>19.889374143412109</v>
      </c>
      <c r="L54" s="46">
        <f t="shared" si="8"/>
        <v>23.389506372306286</v>
      </c>
      <c r="M54" s="46"/>
      <c r="N54" s="46">
        <f t="shared" si="8"/>
        <v>24.695977635185397</v>
      </c>
      <c r="O54" s="46">
        <f t="shared" si="8"/>
        <v>4.5579773132737831</v>
      </c>
      <c r="P54" s="46">
        <f t="shared" si="8"/>
        <v>20.761966609246763</v>
      </c>
      <c r="Q54" s="46">
        <f t="shared" si="8"/>
        <v>23.574750500495366</v>
      </c>
      <c r="R54" s="46">
        <f t="shared" si="8"/>
        <v>24.622843253376349</v>
      </c>
      <c r="S54" s="46">
        <f t="shared" si="8"/>
        <v>6.4640467702753046</v>
      </c>
      <c r="T54" s="46">
        <f t="shared" si="8"/>
        <v>21.312827073242627</v>
      </c>
      <c r="U54" s="46">
        <f t="shared" si="8"/>
        <v>23.516250404813256</v>
      </c>
      <c r="V54" s="46">
        <f t="shared" si="8"/>
        <v>24.598465126106667</v>
      </c>
      <c r="W54" s="46">
        <f t="shared" si="8"/>
        <v>9.7935691571073402</v>
      </c>
      <c r="X54" s="46">
        <f t="shared" si="8"/>
        <v>21.712565377461836</v>
      </c>
      <c r="Y54" s="46">
        <f t="shared" si="8"/>
        <v>23.545500452654306</v>
      </c>
      <c r="Z54" s="46">
        <f t="shared" si="8"/>
        <v>-0.50211424351344047</v>
      </c>
    </row>
    <row r="55" spans="1:26" s="29" customFormat="1" x14ac:dyDescent="0.25">
      <c r="A55" s="47" t="s">
        <v>84</v>
      </c>
      <c r="B55" s="48">
        <f t="shared" si="8"/>
        <v>1.2187110852990028</v>
      </c>
      <c r="C55" s="49">
        <f t="shared" si="8"/>
        <v>15.862741053378929</v>
      </c>
      <c r="D55" s="49">
        <f t="shared" si="8"/>
        <v>22.653401780121346</v>
      </c>
      <c r="E55" s="49">
        <f t="shared" si="8"/>
        <v>24.169476774046398</v>
      </c>
      <c r="F55" s="49">
        <f t="shared" si="8"/>
        <v>2.3301758544334725</v>
      </c>
      <c r="G55" s="49">
        <f t="shared" si="8"/>
        <v>18.197798862440717</v>
      </c>
      <c r="H55" s="49">
        <f t="shared" si="8"/>
        <v>22.843536353294613</v>
      </c>
      <c r="I55" s="49">
        <f t="shared" si="8"/>
        <v>24.15486101233228</v>
      </c>
      <c r="J55" s="49">
        <f t="shared" si="8"/>
        <v>3.3002808293468551</v>
      </c>
      <c r="K55" s="49">
        <f t="shared" si="8"/>
        <v>19.777245872619261</v>
      </c>
      <c r="L55" s="49">
        <f t="shared" si="8"/>
        <v>22.936158417389152</v>
      </c>
      <c r="M55" s="49"/>
      <c r="N55" s="49">
        <f t="shared" si="8"/>
        <v>24.24261115585545</v>
      </c>
      <c r="O55" s="49">
        <f t="shared" si="8"/>
        <v>5.2648318576176703</v>
      </c>
      <c r="P55" s="49">
        <f t="shared" si="8"/>
        <v>20.903344927880664</v>
      </c>
      <c r="Q55" s="49">
        <f t="shared" si="8"/>
        <v>23.218896530244141</v>
      </c>
      <c r="R55" s="49">
        <f t="shared" ref="R55:Z55" si="9">(R15-$B$19)/$B$20</f>
        <v>24.364483267791041</v>
      </c>
      <c r="S55" s="49">
        <f t="shared" si="9"/>
        <v>7.1513951079208793</v>
      </c>
      <c r="T55" s="49">
        <f t="shared" si="9"/>
        <v>21.220205009148085</v>
      </c>
      <c r="U55" s="49">
        <f t="shared" si="9"/>
        <v>23.111640180022668</v>
      </c>
      <c r="V55" s="49">
        <f t="shared" si="9"/>
        <v>24.266989283125131</v>
      </c>
      <c r="W55" s="49">
        <f t="shared" si="9"/>
        <v>11.182900118525428</v>
      </c>
      <c r="X55" s="49">
        <f t="shared" si="9"/>
        <v>21.829565568826055</v>
      </c>
      <c r="Y55" s="49">
        <f t="shared" si="9"/>
        <v>23.311518594338679</v>
      </c>
      <c r="Z55" s="49">
        <f t="shared" si="9"/>
        <v>-1.1163467237627869</v>
      </c>
    </row>
    <row r="56" spans="1:26" s="29" customFormat="1" x14ac:dyDescent="0.25">
      <c r="A56" s="50" t="s">
        <v>39</v>
      </c>
      <c r="B56" s="43">
        <f>AVERAGE(B44:B55)</f>
        <v>0.71132278708591201</v>
      </c>
      <c r="C56" s="44">
        <f t="shared" ref="C56" si="10">AVERAGE(C44:C55)</f>
        <v>15.881029279934397</v>
      </c>
      <c r="D56" s="44">
        <f>AVERAGE(D44:D55)</f>
        <v>22.681035572943951</v>
      </c>
      <c r="E56" s="44">
        <f t="shared" ref="E56:Z56" si="11">AVERAGE(E44:E55)</f>
        <v>24.119923969755821</v>
      </c>
      <c r="F56" s="44">
        <f t="shared" si="11"/>
        <v>1.5640169461509219</v>
      </c>
      <c r="G56" s="44">
        <f t="shared" si="11"/>
        <v>18.062524337830645</v>
      </c>
      <c r="H56" s="44">
        <f t="shared" si="11"/>
        <v>22.922746742508266</v>
      </c>
      <c r="I56" s="44">
        <f t="shared" si="11"/>
        <v>24.177202997892952</v>
      </c>
      <c r="J56" s="44">
        <f t="shared" si="11"/>
        <v>2.6941682167164651</v>
      </c>
      <c r="K56" s="44">
        <f t="shared" si="11"/>
        <v>19.804875034338661</v>
      </c>
      <c r="L56" s="44">
        <f t="shared" si="11"/>
        <v>23.144548799395455</v>
      </c>
      <c r="M56" s="44"/>
      <c r="N56" s="44">
        <f t="shared" si="11"/>
        <v>24.342544188209185</v>
      </c>
      <c r="O56" s="44">
        <f t="shared" si="11"/>
        <v>4.3601443028731897</v>
      </c>
      <c r="P56" s="44">
        <f t="shared" si="11"/>
        <v>20.798121631966065</v>
      </c>
      <c r="Q56" s="44">
        <f t="shared" si="11"/>
        <v>23.31435746060318</v>
      </c>
      <c r="R56" s="44">
        <f t="shared" si="11"/>
        <v>24.429071720486306</v>
      </c>
      <c r="S56" s="44">
        <f t="shared" si="11"/>
        <v>6.688693868231268</v>
      </c>
      <c r="T56" s="44">
        <f t="shared" si="11"/>
        <v>21.316481013671154</v>
      </c>
      <c r="U56" s="44">
        <f t="shared" si="11"/>
        <v>23.360665405248312</v>
      </c>
      <c r="V56" s="44">
        <f t="shared" si="11"/>
        <v>24.47456922207061</v>
      </c>
      <c r="W56" s="44">
        <f t="shared" si="11"/>
        <v>10.708412721179785</v>
      </c>
      <c r="X56" s="44">
        <f t="shared" si="11"/>
        <v>22.032678036880043</v>
      </c>
      <c r="Y56" s="44">
        <f t="shared" si="11"/>
        <v>23.619033109338968</v>
      </c>
      <c r="Z56" s="44">
        <f t="shared" si="11"/>
        <v>-0.71132278708591279</v>
      </c>
    </row>
    <row r="57" spans="1:26" s="29" customFormat="1" x14ac:dyDescent="0.25">
      <c r="A57" s="51" t="s">
        <v>44</v>
      </c>
      <c r="B57" s="48">
        <f>_xlfn.STDEV.S(B44:B55)</f>
        <v>0.38706751499001041</v>
      </c>
      <c r="C57" s="49">
        <f t="shared" ref="C57:Z57" si="12">_xlfn.STDEV.S(C44:C55)</f>
        <v>0.60842356179997825</v>
      </c>
      <c r="D57" s="49">
        <f t="shared" si="12"/>
        <v>0.38017438537111525</v>
      </c>
      <c r="E57" s="49">
        <f t="shared" si="12"/>
        <v>0.3033370237329025</v>
      </c>
      <c r="F57" s="49">
        <f t="shared" si="12"/>
        <v>0.6386724414152597</v>
      </c>
      <c r="G57" s="49">
        <f t="shared" si="12"/>
        <v>0.38828965550985284</v>
      </c>
      <c r="H57" s="49">
        <f t="shared" si="12"/>
        <v>0.25011345197384116</v>
      </c>
      <c r="I57" s="49">
        <f t="shared" si="12"/>
        <v>0.25402054466317547</v>
      </c>
      <c r="J57" s="49">
        <f t="shared" si="12"/>
        <v>0.62266665815323807</v>
      </c>
      <c r="K57" s="49">
        <f t="shared" si="12"/>
        <v>0.23260800674653026</v>
      </c>
      <c r="L57" s="49">
        <f t="shared" si="12"/>
        <v>0.23780379026947601</v>
      </c>
      <c r="M57" s="49"/>
      <c r="N57" s="49">
        <f t="shared" si="12"/>
        <v>0.26142522591163275</v>
      </c>
      <c r="O57" s="49">
        <f t="shared" si="12"/>
        <v>0.64420428124166762</v>
      </c>
      <c r="P57" s="49">
        <f t="shared" si="12"/>
        <v>0.26066998934571395</v>
      </c>
      <c r="Q57" s="49">
        <f t="shared" si="12"/>
        <v>0.23714840150390554</v>
      </c>
      <c r="R57" s="49">
        <f t="shared" si="12"/>
        <v>0.25276887357386252</v>
      </c>
      <c r="S57" s="49">
        <f t="shared" si="12"/>
        <v>0.47954134381793867</v>
      </c>
      <c r="T57" s="49">
        <f t="shared" si="12"/>
        <v>0.2133111099814913</v>
      </c>
      <c r="U57" s="49">
        <f t="shared" si="12"/>
        <v>0.25980718414360382</v>
      </c>
      <c r="V57" s="49">
        <f t="shared" si="12"/>
        <v>0.2611943822379853</v>
      </c>
      <c r="W57" s="49">
        <f t="shared" si="12"/>
        <v>0.70993794480617256</v>
      </c>
      <c r="X57" s="49">
        <f t="shared" si="12"/>
        <v>0.3332720873340852</v>
      </c>
      <c r="Y57" s="49">
        <f t="shared" si="12"/>
        <v>0.30353646534881307</v>
      </c>
      <c r="Z57" s="49">
        <f t="shared" si="12"/>
        <v>0.91494875907044171</v>
      </c>
    </row>
    <row r="59" spans="1:26" ht="18.75" x14ac:dyDescent="0.3">
      <c r="A59" s="17" t="s">
        <v>41</v>
      </c>
    </row>
    <row r="61" spans="1:26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150</v>
      </c>
      <c r="G61" s="53" t="s">
        <v>86</v>
      </c>
      <c r="H61" s="53" t="s">
        <v>55</v>
      </c>
      <c r="I61" s="53" t="s">
        <v>161</v>
      </c>
    </row>
    <row r="62" spans="1:26" x14ac:dyDescent="0.25">
      <c r="A62" t="s">
        <v>85</v>
      </c>
      <c r="B62" s="97">
        <v>1E-3</v>
      </c>
      <c r="C62" s="28">
        <f>B19</f>
        <v>66.605254166666668</v>
      </c>
      <c r="D62" s="31">
        <f>AVERAGE(B26:B37,Z26:Z37)</f>
        <v>-2.0724163126336257E-15</v>
      </c>
      <c r="E62" s="31">
        <f>_xlfn.STDEV.S(B26:B37,Z26:Z37)</f>
        <v>5.3982817689060685</v>
      </c>
      <c r="F62" s="28">
        <f t="shared" ref="F62:F84" si="13">1/E62^2</f>
        <v>3.4315387028531666E-2</v>
      </c>
      <c r="G62" s="92">
        <f t="shared" ref="G62:G84" si="14">F62/(SUM($F$62:$F$84)/COUNT($F$62:$F$84))</f>
        <v>9.4405095393357716E-2</v>
      </c>
      <c r="H62" s="96">
        <f>B62/D62</f>
        <v>-482528531503.98169</v>
      </c>
      <c r="I62" s="31">
        <f>LN(B62)</f>
        <v>-6.9077552789821368</v>
      </c>
    </row>
    <row r="63" spans="1:26" x14ac:dyDescent="0.25">
      <c r="A63" t="s">
        <v>19</v>
      </c>
      <c r="B63" s="32">
        <f>'Cell dilutions'!C32</f>
        <v>0.21726616033128443</v>
      </c>
      <c r="C63" s="28">
        <f>F16</f>
        <v>75.048258333333351</v>
      </c>
      <c r="D63" s="31">
        <f>F38</f>
        <v>8.4430041666666646</v>
      </c>
      <c r="E63" s="31">
        <f>F39</f>
        <v>3.4477337967947297</v>
      </c>
      <c r="F63" s="28">
        <f t="shared" si="13"/>
        <v>8.4126447095966034E-2</v>
      </c>
      <c r="G63" s="92">
        <f t="shared" si="14"/>
        <v>0.2314403523001374</v>
      </c>
      <c r="H63" s="31">
        <f t="shared" ref="H63:H84" si="15">B63/D63</f>
        <v>2.5733276454968524E-2</v>
      </c>
      <c r="I63" s="31">
        <f>LN(B63)</f>
        <v>-1.5266321317284006</v>
      </c>
    </row>
    <row r="64" spans="1:26" x14ac:dyDescent="0.25">
      <c r="A64" t="s">
        <v>23</v>
      </c>
      <c r="B64" s="32">
        <f>'Cell dilutions'!D32</f>
        <v>0.44901673135132125</v>
      </c>
      <c r="C64" s="28">
        <f>J16</f>
        <v>81.149133333333339</v>
      </c>
      <c r="D64" s="31">
        <f>J38</f>
        <v>14.543879166666665</v>
      </c>
      <c r="E64" s="31">
        <f>J39</f>
        <v>3.3613300688143046</v>
      </c>
      <c r="F64" s="28">
        <f t="shared" si="13"/>
        <v>8.8507011960137161E-2</v>
      </c>
      <c r="G64" s="92">
        <f t="shared" si="14"/>
        <v>0.24349172865602756</v>
      </c>
      <c r="H64" s="31">
        <f t="shared" si="15"/>
        <v>3.0873244077854377E-2</v>
      </c>
      <c r="I64" s="31">
        <f t="shared" ref="I64:I84" si="16">LN(B64)</f>
        <v>-0.8006951283454643</v>
      </c>
    </row>
    <row r="65" spans="1:9" x14ac:dyDescent="0.25">
      <c r="A65" t="s">
        <v>27</v>
      </c>
      <c r="B65" s="32">
        <f>'Cell dilutions'!E32</f>
        <v>0.8980334627026425</v>
      </c>
      <c r="C65" s="28">
        <f>O16</f>
        <v>90.142541666666673</v>
      </c>
      <c r="D65" s="31">
        <f>O38</f>
        <v>23.537287500000001</v>
      </c>
      <c r="E65" s="31">
        <f>O39</f>
        <v>3.4775962268781013</v>
      </c>
      <c r="F65" s="28">
        <f t="shared" si="13"/>
        <v>8.2687847757948602E-2</v>
      </c>
      <c r="G65" s="92">
        <f t="shared" si="14"/>
        <v>0.22748262023010607</v>
      </c>
      <c r="H65" s="31">
        <f t="shared" si="15"/>
        <v>3.8153651422350277E-2</v>
      </c>
      <c r="I65" s="31">
        <f t="shared" si="16"/>
        <v>-0.10754794778551896</v>
      </c>
    </row>
    <row r="66" spans="1:9" x14ac:dyDescent="0.25">
      <c r="A66" t="s">
        <v>31</v>
      </c>
      <c r="B66" s="32">
        <f>'Cell dilutions'!F32</f>
        <v>1.8105513360940371</v>
      </c>
      <c r="C66" s="28">
        <f>S16</f>
        <v>102.71270833333334</v>
      </c>
      <c r="D66" s="31">
        <f>S38</f>
        <v>36.107454166666663</v>
      </c>
      <c r="E66" s="31">
        <f>S39</f>
        <v>2.5886992937690945</v>
      </c>
      <c r="F66" s="28">
        <f t="shared" si="13"/>
        <v>0.14922335139413015</v>
      </c>
      <c r="G66" s="92">
        <f t="shared" si="14"/>
        <v>0.41052851047742323</v>
      </c>
      <c r="H66" s="31">
        <f t="shared" si="15"/>
        <v>5.0143422677677581E-2</v>
      </c>
      <c r="I66" s="31">
        <f t="shared" si="16"/>
        <v>0.59363140447169049</v>
      </c>
    </row>
    <row r="67" spans="1:9" x14ac:dyDescent="0.25">
      <c r="A67" t="s">
        <v>35</v>
      </c>
      <c r="B67" s="32">
        <f>'Cell dilutions'!G32</f>
        <v>3.6211026721880741</v>
      </c>
      <c r="C67" s="28">
        <f>W16</f>
        <v>124.41228333333333</v>
      </c>
      <c r="D67" s="31">
        <f>W38</f>
        <v>57.807029166666659</v>
      </c>
      <c r="E67" s="31">
        <f>W39</f>
        <v>3.8324450645018042</v>
      </c>
      <c r="F67" s="28">
        <f t="shared" si="13"/>
        <v>6.8084479785927784E-2</v>
      </c>
      <c r="G67" s="92">
        <f t="shared" si="14"/>
        <v>0.18730728007390557</v>
      </c>
      <c r="H67" s="31">
        <f t="shared" si="15"/>
        <v>6.2641217242765959E-2</v>
      </c>
      <c r="I67" s="31">
        <f t="shared" si="16"/>
        <v>1.2867785850316358</v>
      </c>
    </row>
    <row r="68" spans="1:9" x14ac:dyDescent="0.25">
      <c r="A68" t="s">
        <v>16</v>
      </c>
      <c r="B68" s="32">
        <f>'Cell dilutions'!B33</f>
        <v>7.3001429871311574</v>
      </c>
      <c r="C68" s="28">
        <f>C16</f>
        <v>152.33552499999999</v>
      </c>
      <c r="D68" s="31">
        <f>C38</f>
        <v>85.730270833333336</v>
      </c>
      <c r="E68" s="31">
        <f>C39</f>
        <v>3.2844418214377189</v>
      </c>
      <c r="F68" s="28">
        <f t="shared" si="13"/>
        <v>9.2699385044467231E-2</v>
      </c>
      <c r="G68" s="92">
        <f t="shared" si="14"/>
        <v>0.25502537041917167</v>
      </c>
      <c r="H68" s="31">
        <f t="shared" si="15"/>
        <v>8.5152454508434172E-2</v>
      </c>
      <c r="I68" s="31">
        <f t="shared" si="16"/>
        <v>1.9878939352407579</v>
      </c>
    </row>
    <row r="69" spans="1:9" x14ac:dyDescent="0.25">
      <c r="A69" t="s">
        <v>20</v>
      </c>
      <c r="B69" s="32">
        <f>'Cell dilutions'!C33</f>
        <v>10.84882360587547</v>
      </c>
      <c r="C69" s="28">
        <f>G16</f>
        <v>164.11185</v>
      </c>
      <c r="D69" s="31">
        <f>G38</f>
        <v>97.506595833333321</v>
      </c>
      <c r="E69" s="31">
        <f>G39</f>
        <v>2.0960969683936574</v>
      </c>
      <c r="F69" s="28">
        <f t="shared" si="13"/>
        <v>0.22760262170750692</v>
      </c>
      <c r="G69" s="92">
        <f t="shared" si="14"/>
        <v>0.62615779901331647</v>
      </c>
      <c r="H69" s="31">
        <f t="shared" si="15"/>
        <v>0.11126245884349419</v>
      </c>
      <c r="I69" s="31">
        <f t="shared" si="16"/>
        <v>2.3840566506866088</v>
      </c>
    </row>
    <row r="70" spans="1:9" x14ac:dyDescent="0.25">
      <c r="A70" t="s">
        <v>24</v>
      </c>
      <c r="B70" s="32">
        <f>'Cell dilutions'!D33</f>
        <v>14.49889509944105</v>
      </c>
      <c r="C70" s="28">
        <f>K16</f>
        <v>173.51755</v>
      </c>
      <c r="D70" s="31">
        <f>K38</f>
        <v>106.91229583333335</v>
      </c>
      <c r="E70" s="31">
        <f>K39</f>
        <v>1.2556835621213747</v>
      </c>
      <c r="F70" s="28">
        <f t="shared" si="13"/>
        <v>0.63421948688277296</v>
      </c>
      <c r="G70" s="92">
        <f t="shared" si="14"/>
        <v>1.7448018613257212</v>
      </c>
      <c r="H70" s="31">
        <f t="shared" si="15"/>
        <v>0.13561485128000172</v>
      </c>
      <c r="I70" s="31">
        <f t="shared" si="16"/>
        <v>2.67407244648461</v>
      </c>
    </row>
    <row r="71" spans="1:9" x14ac:dyDescent="0.25">
      <c r="A71" t="s">
        <v>28</v>
      </c>
      <c r="B71" s="32">
        <f>'Cell dilutions'!E33</f>
        <v>18.14896659300663</v>
      </c>
      <c r="C71" s="28">
        <f>P16</f>
        <v>178.87937499999998</v>
      </c>
      <c r="D71" s="31">
        <f>P38</f>
        <v>112.27412083333333</v>
      </c>
      <c r="E71" s="31">
        <f>P39</f>
        <v>1.4071700511859095</v>
      </c>
      <c r="F71" s="28">
        <f t="shared" si="13"/>
        <v>0.5050179714472921</v>
      </c>
      <c r="G71" s="92">
        <f t="shared" si="14"/>
        <v>1.3893554436731541</v>
      </c>
      <c r="H71" s="31">
        <f t="shared" si="15"/>
        <v>0.16164870816444052</v>
      </c>
      <c r="I71" s="31">
        <f t="shared" si="16"/>
        <v>2.8986136220654579</v>
      </c>
    </row>
    <row r="72" spans="1:9" x14ac:dyDescent="0.25">
      <c r="A72" t="s">
        <v>32</v>
      </c>
      <c r="B72" s="32">
        <f>'Cell dilutions'!F33</f>
        <v>21.69764721175094</v>
      </c>
      <c r="C72" s="28">
        <f>T16</f>
        <v>181.67762500000001</v>
      </c>
      <c r="D72" s="31">
        <f>T38</f>
        <v>115.07237083333335</v>
      </c>
      <c r="E72" s="31">
        <f>T39</f>
        <v>1.1515134761181984</v>
      </c>
      <c r="F72" s="28">
        <f t="shared" si="13"/>
        <v>0.75415731917450446</v>
      </c>
      <c r="G72" s="92">
        <f t="shared" si="14"/>
        <v>2.0747629510654089</v>
      </c>
      <c r="H72" s="31">
        <f t="shared" si="15"/>
        <v>0.18855653233370004</v>
      </c>
      <c r="I72" s="31">
        <f t="shared" si="16"/>
        <v>3.0772038312465542</v>
      </c>
    </row>
    <row r="73" spans="1:9" x14ac:dyDescent="0.25">
      <c r="A73" t="s">
        <v>36</v>
      </c>
      <c r="B73" s="32">
        <f>'Cell dilutions'!G33</f>
        <v>25.34771870531652</v>
      </c>
      <c r="C73" s="28">
        <f>X16</f>
        <v>185.54385833333333</v>
      </c>
      <c r="D73" s="31">
        <f>X38</f>
        <v>118.93860416666666</v>
      </c>
      <c r="E73" s="31">
        <f>X39</f>
        <v>1.7990966331408638</v>
      </c>
      <c r="F73" s="28">
        <f t="shared" si="13"/>
        <v>0.30895200527236838</v>
      </c>
      <c r="G73" s="92">
        <f t="shared" si="14"/>
        <v>0.84995816907022992</v>
      </c>
      <c r="H73" s="31">
        <f t="shared" si="15"/>
        <v>0.21311599276713547</v>
      </c>
      <c r="I73" s="31">
        <f t="shared" si="16"/>
        <v>3.232688734086949</v>
      </c>
    </row>
    <row r="74" spans="1:9" x14ac:dyDescent="0.25">
      <c r="A74" t="s">
        <v>17</v>
      </c>
      <c r="B74" s="32">
        <f>'Cell dilutions'!B34</f>
        <v>28.815286624203821</v>
      </c>
      <c r="C74" s="28">
        <f>D16</f>
        <v>189.04387499999999</v>
      </c>
      <c r="D74" s="31">
        <f>D38</f>
        <v>122.43862083333333</v>
      </c>
      <c r="E74" s="31">
        <f>D39</f>
        <v>2.0522884535539618</v>
      </c>
      <c r="F74" s="28">
        <f t="shared" si="13"/>
        <v>0.23742322316066305</v>
      </c>
      <c r="G74" s="92">
        <f t="shared" si="14"/>
        <v>0.65317526544126325</v>
      </c>
      <c r="H74" s="31">
        <f t="shared" si="15"/>
        <v>0.2353447501130215</v>
      </c>
      <c r="I74" s="31">
        <f t="shared" si="16"/>
        <v>3.3609060318877031</v>
      </c>
    </row>
    <row r="75" spans="1:9" x14ac:dyDescent="0.25">
      <c r="A75" t="s">
        <v>21</v>
      </c>
      <c r="B75" s="32">
        <f>'Cell dilutions'!C34</f>
        <v>32.591082802547767</v>
      </c>
      <c r="C75" s="28">
        <f>H16</f>
        <v>190.34870000000001</v>
      </c>
      <c r="D75" s="31">
        <f>H38</f>
        <v>123.74344583333334</v>
      </c>
      <c r="E75" s="31">
        <f>H39</f>
        <v>1.3501828879485513</v>
      </c>
      <c r="F75" s="28">
        <f t="shared" si="13"/>
        <v>0.54854820847162178</v>
      </c>
      <c r="G75" s="92">
        <f t="shared" si="14"/>
        <v>1.50911152205748</v>
      </c>
      <c r="H75" s="31">
        <f t="shared" si="15"/>
        <v>0.26337623445886421</v>
      </c>
      <c r="I75" s="31">
        <f t="shared" si="16"/>
        <v>3.4840387172913267</v>
      </c>
    </row>
    <row r="76" spans="1:9" x14ac:dyDescent="0.25">
      <c r="A76" t="s">
        <v>25</v>
      </c>
      <c r="B76" s="32">
        <f>'Cell dilutions'!D34</f>
        <v>36.168152866242039</v>
      </c>
      <c r="C76" s="28">
        <f>L16</f>
        <v>191.54605000000001</v>
      </c>
      <c r="D76" s="31">
        <f>L38</f>
        <v>124.9407958333333</v>
      </c>
      <c r="E76" s="31">
        <f>L39</f>
        <v>1.2837318655884742</v>
      </c>
      <c r="F76" s="28">
        <f t="shared" si="13"/>
        <v>0.60680808228625494</v>
      </c>
      <c r="G76" s="92">
        <f t="shared" si="14"/>
        <v>1.669390318869604</v>
      </c>
      <c r="H76" s="31">
        <f t="shared" si="15"/>
        <v>0.28948233141150392</v>
      </c>
      <c r="I76" s="31">
        <f t="shared" si="16"/>
        <v>3.588178976543924</v>
      </c>
    </row>
    <row r="77" spans="1:9" x14ac:dyDescent="0.25">
      <c r="A77" t="s">
        <v>29</v>
      </c>
      <c r="B77" s="32">
        <f>'Cell dilutions'!E34</f>
        <v>40.540127388535034</v>
      </c>
      <c r="C77" s="28">
        <f>Q16</f>
        <v>192.46272500000001</v>
      </c>
      <c r="D77" s="31">
        <f>Q38</f>
        <v>125.85747083333331</v>
      </c>
      <c r="E77" s="31">
        <f>Q39</f>
        <v>1.2801938923637506</v>
      </c>
      <c r="F77" s="28">
        <f t="shared" si="13"/>
        <v>0.61016669433890658</v>
      </c>
      <c r="G77" s="92">
        <f t="shared" si="14"/>
        <v>1.6786301998290183</v>
      </c>
      <c r="H77" s="31">
        <f t="shared" si="15"/>
        <v>0.32211140999504334</v>
      </c>
      <c r="I77" s="31">
        <f t="shared" si="16"/>
        <v>3.702292283311345</v>
      </c>
    </row>
    <row r="78" spans="1:9" x14ac:dyDescent="0.25">
      <c r="A78" t="s">
        <v>33</v>
      </c>
      <c r="B78" s="32">
        <f>'Cell dilutions'!F34</f>
        <v>45.110828025477709</v>
      </c>
      <c r="C78" s="28">
        <f>U16</f>
        <v>192.71270833333332</v>
      </c>
      <c r="D78" s="31">
        <f>U38</f>
        <v>126.10745416666667</v>
      </c>
      <c r="E78" s="31">
        <f>U39</f>
        <v>1.4025123855932371</v>
      </c>
      <c r="F78" s="28">
        <f t="shared" si="13"/>
        <v>0.50837781428956685</v>
      </c>
      <c r="G78" s="92">
        <f t="shared" si="14"/>
        <v>1.3985987106591249</v>
      </c>
      <c r="H78" s="31">
        <f t="shared" si="15"/>
        <v>0.35771737938550519</v>
      </c>
      <c r="I78" s="31">
        <f t="shared" si="16"/>
        <v>3.8091223069485314</v>
      </c>
    </row>
    <row r="79" spans="1:9" x14ac:dyDescent="0.25">
      <c r="A79" t="s">
        <v>37</v>
      </c>
      <c r="B79" s="32">
        <f>'Cell dilutions'!G34</f>
        <v>49.681528662420384</v>
      </c>
      <c r="C79" s="28">
        <f>Y16</f>
        <v>194.10745</v>
      </c>
      <c r="D79" s="31">
        <f>Y38</f>
        <v>127.50219583333335</v>
      </c>
      <c r="E79" s="31">
        <f>Y39</f>
        <v>1.6385753670906842</v>
      </c>
      <c r="F79" s="28">
        <f t="shared" si="13"/>
        <v>0.372449294928208</v>
      </c>
      <c r="G79" s="92">
        <f t="shared" si="14"/>
        <v>1.0246456258136167</v>
      </c>
      <c r="H79" s="31">
        <f t="shared" si="15"/>
        <v>0.38965233765356039</v>
      </c>
      <c r="I79" s="31">
        <f t="shared" si="16"/>
        <v>3.9056332073293749</v>
      </c>
    </row>
    <row r="80" spans="1:9" x14ac:dyDescent="0.25">
      <c r="A80" t="s">
        <v>18</v>
      </c>
      <c r="B80" s="32">
        <f>'Cell dilutions'!B35</f>
        <v>58.655999999999999</v>
      </c>
      <c r="C80" s="28">
        <f>E16</f>
        <v>196.81139999999996</v>
      </c>
      <c r="D80" s="31">
        <f>E38</f>
        <v>130.20614583333335</v>
      </c>
      <c r="E80" s="31">
        <f>E39</f>
        <v>1.637498725051554</v>
      </c>
      <c r="F80" s="28">
        <f t="shared" si="13"/>
        <v>0.37293922067600177</v>
      </c>
      <c r="G80" s="92">
        <f t="shared" si="14"/>
        <v>1.0259934610257819</v>
      </c>
      <c r="H80" s="31">
        <f t="shared" si="15"/>
        <v>0.45048564815888897</v>
      </c>
      <c r="I80" s="31">
        <f t="shared" si="16"/>
        <v>4.0716898716572949</v>
      </c>
    </row>
    <row r="81" spans="1:9" x14ac:dyDescent="0.25">
      <c r="A81" t="s">
        <v>22</v>
      </c>
      <c r="B81" s="32">
        <f>'Cell dilutions'!C35</f>
        <v>67.826086956521735</v>
      </c>
      <c r="C81" s="28">
        <f>I16</f>
        <v>197.12060833333331</v>
      </c>
      <c r="D81" s="31">
        <f>I38</f>
        <v>130.5153541666667</v>
      </c>
      <c r="E81" s="31">
        <f>I39</f>
        <v>1.3712744751828085</v>
      </c>
      <c r="F81" s="28">
        <f t="shared" si="13"/>
        <v>0.53180352991618196</v>
      </c>
      <c r="G81" s="92">
        <f t="shared" si="14"/>
        <v>1.4630452202249213</v>
      </c>
      <c r="H81" s="31">
        <f t="shared" si="15"/>
        <v>0.51967898635059107</v>
      </c>
      <c r="I81" s="31">
        <f t="shared" si="16"/>
        <v>4.2169468843144333</v>
      </c>
    </row>
    <row r="82" spans="1:9" x14ac:dyDescent="0.25">
      <c r="A82" t="s">
        <v>26</v>
      </c>
      <c r="B82" s="32">
        <f>'Cell dilutions'!D35</f>
        <v>76.959999999999994</v>
      </c>
      <c r="C82" s="28">
        <f>N16</f>
        <v>198.01316666666665</v>
      </c>
      <c r="D82" s="31">
        <f>N38</f>
        <v>131.40791249999998</v>
      </c>
      <c r="E82" s="31">
        <f>N39</f>
        <v>1.4112470309709191</v>
      </c>
      <c r="F82" s="28">
        <f t="shared" si="13"/>
        <v>0.50210427321103368</v>
      </c>
      <c r="G82" s="92">
        <f t="shared" si="14"/>
        <v>1.3813395655566483</v>
      </c>
      <c r="H82" s="31">
        <f t="shared" si="15"/>
        <v>0.58565727539428047</v>
      </c>
      <c r="I82" s="31">
        <f t="shared" si="16"/>
        <v>4.3432858063574509</v>
      </c>
    </row>
    <row r="83" spans="1:9" x14ac:dyDescent="0.25">
      <c r="A83" t="s">
        <v>30</v>
      </c>
      <c r="B83" s="32">
        <f>'Cell dilutions'!E35</f>
        <v>85.695999999999998</v>
      </c>
      <c r="C83" s="28">
        <f>R16</f>
        <v>198.48026666666667</v>
      </c>
      <c r="D83" s="31">
        <f>R38</f>
        <v>131.8750125</v>
      </c>
      <c r="E83" s="31">
        <f>R39</f>
        <v>1.3645176019607068</v>
      </c>
      <c r="F83" s="28">
        <f t="shared" si="13"/>
        <v>0.53708338240214148</v>
      </c>
      <c r="G83" s="92">
        <f t="shared" si="14"/>
        <v>1.477570627651783</v>
      </c>
      <c r="H83" s="31">
        <f t="shared" si="15"/>
        <v>0.64982742655664205</v>
      </c>
      <c r="I83" s="31">
        <f t="shared" si="16"/>
        <v>4.4508061500687077</v>
      </c>
    </row>
    <row r="84" spans="1:9" x14ac:dyDescent="0.25">
      <c r="A84" t="s">
        <v>34</v>
      </c>
      <c r="B84" s="32">
        <f>'Cell dilutions'!F35</f>
        <v>94.847999999999999</v>
      </c>
      <c r="C84" s="28">
        <f>V16</f>
        <v>198.725875</v>
      </c>
      <c r="D84" s="31">
        <f>V38</f>
        <v>132.12062083333333</v>
      </c>
      <c r="E84" s="31">
        <f>V39</f>
        <v>1.410000871776</v>
      </c>
      <c r="F84" s="28">
        <f t="shared" si="13"/>
        <v>0.50299218522179201</v>
      </c>
      <c r="G84" s="92">
        <f t="shared" si="14"/>
        <v>1.3837823011727979</v>
      </c>
      <c r="H84" s="31">
        <f t="shared" si="15"/>
        <v>0.71788945133438509</v>
      </c>
      <c r="I84" s="31">
        <f t="shared" si="16"/>
        <v>4.5522756102335666</v>
      </c>
    </row>
    <row r="85" spans="1:9" x14ac:dyDescent="0.25">
      <c r="F85" s="93">
        <f>SUM(F62:F84)</f>
        <v>8.3602892234539254</v>
      </c>
      <c r="G85" s="93">
        <f>SUM(G62:G84)</f>
        <v>22.999999999999996</v>
      </c>
    </row>
    <row r="87" spans="1:9" ht="18.75" x14ac:dyDescent="0.3">
      <c r="A87" s="18" t="s">
        <v>57</v>
      </c>
    </row>
    <row r="88" spans="1:9" x14ac:dyDescent="0.25">
      <c r="A88" t="s">
        <v>58</v>
      </c>
      <c r="B88">
        <f>SLOPE(H66:H84,B66:B84)</f>
        <v>7.1868266006109788E-3</v>
      </c>
    </row>
    <row r="89" spans="1:9" x14ac:dyDescent="0.25">
      <c r="A89" t="s">
        <v>59</v>
      </c>
      <c r="B89">
        <f>INTERCEPT(H66:H84,B66:B84)</f>
        <v>3.229704927962912E-2</v>
      </c>
    </row>
    <row r="90" spans="1:9" x14ac:dyDescent="0.25">
      <c r="A90" s="23" t="s">
        <v>52</v>
      </c>
      <c r="B90">
        <f>1/B88</f>
        <v>139.143471183093</v>
      </c>
    </row>
    <row r="91" spans="1:9" x14ac:dyDescent="0.25">
      <c r="A91" s="23" t="s">
        <v>53</v>
      </c>
      <c r="B91">
        <f>B90*B89</f>
        <v>4.4939235457390092</v>
      </c>
    </row>
    <row r="96" spans="1:9" ht="18.75" x14ac:dyDescent="0.3">
      <c r="A96" s="18" t="s">
        <v>56</v>
      </c>
      <c r="F96" s="26" t="s">
        <v>65</v>
      </c>
    </row>
    <row r="98" spans="1:11" ht="15.75" x14ac:dyDescent="0.25">
      <c r="A98" t="s">
        <v>151</v>
      </c>
      <c r="F98" s="25" t="s">
        <v>160</v>
      </c>
    </row>
    <row r="99" spans="1:11" x14ac:dyDescent="0.25">
      <c r="A99" t="s">
        <v>158</v>
      </c>
      <c r="G99" s="53" t="s">
        <v>60</v>
      </c>
      <c r="H99" s="53" t="s">
        <v>61</v>
      </c>
      <c r="I99" s="53" t="s">
        <v>62</v>
      </c>
      <c r="K99" s="29"/>
    </row>
    <row r="100" spans="1:11" x14ac:dyDescent="0.25">
      <c r="F100" s="1" t="s">
        <v>43</v>
      </c>
      <c r="G100" s="54" t="s">
        <v>54</v>
      </c>
      <c r="H100" s="54" t="s">
        <v>54</v>
      </c>
      <c r="I100" s="54" t="s">
        <v>54</v>
      </c>
      <c r="J100" s="54" t="s">
        <v>149</v>
      </c>
      <c r="K100" s="54"/>
    </row>
    <row r="101" spans="1:11" x14ac:dyDescent="0.25">
      <c r="A101" t="s">
        <v>153</v>
      </c>
      <c r="F101" s="28">
        <v>0</v>
      </c>
      <c r="G101" s="92">
        <f t="shared" ref="G101:G129" si="17">($B$104*F101)/($B$103-F101)</f>
        <v>0</v>
      </c>
      <c r="H101" s="92">
        <f t="shared" ref="H101:H129" si="18">($C$104*F101)/($D$103-F101)</f>
        <v>0</v>
      </c>
      <c r="I101" s="92">
        <f t="shared" ref="I101:I129" si="19">($D$104*F101)/($C$103-F101)</f>
        <v>0</v>
      </c>
      <c r="J101" s="31">
        <f>(I101-H101)*0.5</f>
        <v>0</v>
      </c>
      <c r="K101" s="31"/>
    </row>
    <row r="102" spans="1:11" x14ac:dyDescent="0.25">
      <c r="A102" t="s">
        <v>163</v>
      </c>
      <c r="F102" s="28">
        <v>5</v>
      </c>
      <c r="G102" s="92">
        <f t="shared" si="17"/>
        <v>16.050469483568072</v>
      </c>
      <c r="H102" s="92">
        <f t="shared" si="18"/>
        <v>14.966337997398821</v>
      </c>
      <c r="I102" s="92">
        <f t="shared" si="19"/>
        <v>17.282036362340119</v>
      </c>
      <c r="J102" s="31">
        <f t="shared" ref="J102:J129" si="20">(I102-H102)*0.5</f>
        <v>1.1578491824706489</v>
      </c>
      <c r="K102" s="31"/>
    </row>
    <row r="103" spans="1:11" x14ac:dyDescent="0.25">
      <c r="A103" t="s">
        <v>164</v>
      </c>
      <c r="B103" s="92">
        <v>68.048000000000002</v>
      </c>
      <c r="C103" s="98">
        <v>64.023855651534006</v>
      </c>
      <c r="D103" s="98">
        <v>72.071517212925102</v>
      </c>
      <c r="F103" s="28">
        <v>10</v>
      </c>
      <c r="G103" s="92">
        <f t="shared" si="17"/>
        <v>34.865972987872105</v>
      </c>
      <c r="H103" s="92">
        <f t="shared" si="18"/>
        <v>32.343820215110398</v>
      </c>
      <c r="I103" s="92">
        <f t="shared" si="19"/>
        <v>37.763036618300333</v>
      </c>
      <c r="J103" s="31">
        <f t="shared" si="20"/>
        <v>2.7096082015949676</v>
      </c>
    </row>
    <row r="104" spans="1:11" x14ac:dyDescent="0.25">
      <c r="A104" t="s">
        <v>165</v>
      </c>
      <c r="B104" s="92">
        <v>202.39</v>
      </c>
      <c r="C104" s="98">
        <v>200.76299932139801</v>
      </c>
      <c r="D104" s="98">
        <v>204.01048392306501</v>
      </c>
      <c r="F104" s="28">
        <v>15</v>
      </c>
      <c r="G104" s="92">
        <f t="shared" si="17"/>
        <v>57.228359221836826</v>
      </c>
      <c r="H104" s="92">
        <f t="shared" si="18"/>
        <v>52.766163173579727</v>
      </c>
      <c r="I104" s="92">
        <f t="shared" si="19"/>
        <v>62.421798901291027</v>
      </c>
      <c r="J104" s="31">
        <f t="shared" si="20"/>
        <v>4.8278178638556497</v>
      </c>
    </row>
    <row r="105" spans="1:11" x14ac:dyDescent="0.25">
      <c r="A105" t="s">
        <v>166</v>
      </c>
      <c r="B105" s="92">
        <v>1.2788999999999999</v>
      </c>
      <c r="C105" s="98">
        <v>1.11291837883374</v>
      </c>
      <c r="D105" s="98">
        <v>1.4449092037957001</v>
      </c>
      <c r="F105" s="28">
        <v>20</v>
      </c>
      <c r="G105" s="92">
        <f t="shared" si="17"/>
        <v>84.24492174492174</v>
      </c>
      <c r="H105" s="92">
        <f t="shared" si="18"/>
        <v>77.110485757678276</v>
      </c>
      <c r="I105" s="92">
        <f t="shared" si="19"/>
        <v>92.681788500256587</v>
      </c>
      <c r="J105" s="31">
        <f t="shared" si="20"/>
        <v>7.7856513712891555</v>
      </c>
    </row>
    <row r="106" spans="1:11" x14ac:dyDescent="0.25">
      <c r="A106" t="s">
        <v>167</v>
      </c>
      <c r="B106" s="92">
        <v>2.0689000000000002</v>
      </c>
      <c r="C106" s="98">
        <v>1.71802531441471</v>
      </c>
      <c r="D106" s="98">
        <v>2.41986482032772</v>
      </c>
      <c r="F106" s="28">
        <v>25</v>
      </c>
      <c r="G106" s="92">
        <f t="shared" si="17"/>
        <v>117.53740011150343</v>
      </c>
      <c r="H106" s="92">
        <f t="shared" si="18"/>
        <v>106.62658185270458</v>
      </c>
      <c r="I106" s="92">
        <f t="shared" si="19"/>
        <v>130.69600665858695</v>
      </c>
      <c r="J106" s="31">
        <f t="shared" si="20"/>
        <v>12.034712402941189</v>
      </c>
    </row>
    <row r="107" spans="1:11" x14ac:dyDescent="0.25">
      <c r="A107" t="s">
        <v>168</v>
      </c>
      <c r="B107" s="92">
        <v>1.5364</v>
      </c>
      <c r="C107" s="98">
        <v>1.0015247656258699</v>
      </c>
      <c r="D107" s="98">
        <v>2.07127628128312</v>
      </c>
      <c r="F107" s="28">
        <v>30</v>
      </c>
      <c r="G107" s="92">
        <f t="shared" si="17"/>
        <v>159.58000420521446</v>
      </c>
      <c r="H107" s="92">
        <f t="shared" si="18"/>
        <v>143.15837361319603</v>
      </c>
      <c r="I107" s="92">
        <f t="shared" si="19"/>
        <v>179.8830379594562</v>
      </c>
      <c r="J107" s="31">
        <f t="shared" si="20"/>
        <v>18.362332173130085</v>
      </c>
    </row>
    <row r="108" spans="1:11" x14ac:dyDescent="0.25">
      <c r="F108" s="28">
        <v>35</v>
      </c>
      <c r="G108" s="92">
        <f t="shared" si="17"/>
        <v>214.34428709755505</v>
      </c>
      <c r="H108" s="92">
        <f t="shared" si="18"/>
        <v>189.54457504099798</v>
      </c>
      <c r="I108" s="92">
        <f t="shared" si="19"/>
        <v>246.01717370138186</v>
      </c>
      <c r="J108" s="31">
        <f t="shared" si="20"/>
        <v>28.23629933019194</v>
      </c>
    </row>
    <row r="109" spans="1:11" x14ac:dyDescent="0.25">
      <c r="F109" s="28">
        <v>40</v>
      </c>
      <c r="G109" s="92">
        <f t="shared" si="17"/>
        <v>288.63377067883624</v>
      </c>
      <c r="H109" s="92">
        <f t="shared" si="18"/>
        <v>250.39414005707064</v>
      </c>
      <c r="I109" s="92">
        <f t="shared" si="19"/>
        <v>339.67983637969991</v>
      </c>
      <c r="J109" s="31">
        <f t="shared" si="20"/>
        <v>44.642848161314632</v>
      </c>
    </row>
    <row r="110" spans="1:11" x14ac:dyDescent="0.25">
      <c r="A110" t="s">
        <v>169</v>
      </c>
      <c r="F110" s="28">
        <v>45</v>
      </c>
      <c r="G110" s="92">
        <f t="shared" si="17"/>
        <v>395.1557618882332</v>
      </c>
      <c r="H110" s="92">
        <f t="shared" si="18"/>
        <v>333.72104335362229</v>
      </c>
      <c r="I110" s="92">
        <f t="shared" si="19"/>
        <v>482.57682063507713</v>
      </c>
      <c r="J110" s="31">
        <f t="shared" si="20"/>
        <v>74.427888640727417</v>
      </c>
    </row>
    <row r="111" spans="1:11" x14ac:dyDescent="0.25">
      <c r="A111" t="s">
        <v>170</v>
      </c>
      <c r="F111" s="28">
        <v>50</v>
      </c>
      <c r="G111" s="92">
        <f t="shared" si="17"/>
        <v>560.69924645390063</v>
      </c>
      <c r="H111" s="92">
        <f t="shared" si="18"/>
        <v>454.80108454853075</v>
      </c>
      <c r="I111" s="92">
        <f t="shared" si="19"/>
        <v>727.36945171262232</v>
      </c>
      <c r="J111" s="31">
        <f t="shared" si="20"/>
        <v>136.28418358204578</v>
      </c>
    </row>
    <row r="112" spans="1:11" x14ac:dyDescent="0.25">
      <c r="A112" t="s">
        <v>159</v>
      </c>
      <c r="F112" s="28">
        <v>55</v>
      </c>
      <c r="G112" s="92">
        <f t="shared" si="17"/>
        <v>853.11541998773737</v>
      </c>
      <c r="H112" s="92">
        <f t="shared" si="18"/>
        <v>646.80630461578744</v>
      </c>
      <c r="I112" s="92">
        <f t="shared" si="19"/>
        <v>1243.4348519151167</v>
      </c>
      <c r="J112" s="31">
        <f t="shared" si="20"/>
        <v>298.31427364966464</v>
      </c>
    </row>
    <row r="113" spans="1:10" x14ac:dyDescent="0.25">
      <c r="A113" t="s">
        <v>171</v>
      </c>
      <c r="F113" s="28">
        <v>60</v>
      </c>
      <c r="G113" s="92">
        <f t="shared" si="17"/>
        <v>1508.8717693836975</v>
      </c>
      <c r="H113" s="92">
        <f t="shared" si="18"/>
        <v>997.86793547262937</v>
      </c>
      <c r="I113" s="92">
        <f t="shared" si="19"/>
        <v>3042.0149467134665</v>
      </c>
      <c r="J113" s="31">
        <f t="shared" si="20"/>
        <v>1022.0735056204186</v>
      </c>
    </row>
    <row r="114" spans="1:10" x14ac:dyDescent="0.25">
      <c r="F114" s="28">
        <v>65</v>
      </c>
      <c r="G114" s="92">
        <f t="shared" si="17"/>
        <v>4316.059711286086</v>
      </c>
      <c r="H114" s="92">
        <f t="shared" si="18"/>
        <v>1845.3741344275063</v>
      </c>
      <c r="I114" s="92">
        <f t="shared" si="19"/>
        <v>-13584.754627569506</v>
      </c>
      <c r="J114" s="31">
        <f t="shared" si="20"/>
        <v>-7715.0643809985058</v>
      </c>
    </row>
    <row r="115" spans="1:10" x14ac:dyDescent="0.25">
      <c r="F115" s="28">
        <v>70</v>
      </c>
      <c r="G115" s="92">
        <f t="shared" si="17"/>
        <v>-7257.8381147541049</v>
      </c>
      <c r="H115" s="92">
        <f t="shared" si="18"/>
        <v>6784.1144957968445</v>
      </c>
      <c r="I115" s="92">
        <f t="shared" si="19"/>
        <v>-2389.6233159562566</v>
      </c>
      <c r="J115" s="31">
        <f t="shared" si="20"/>
        <v>-4586.8689058765503</v>
      </c>
    </row>
    <row r="116" spans="1:10" x14ac:dyDescent="0.25">
      <c r="F116" s="28">
        <v>75</v>
      </c>
      <c r="G116" s="92">
        <f t="shared" si="17"/>
        <v>-2183.4364211737634</v>
      </c>
      <c r="H116" s="92">
        <f t="shared" si="18"/>
        <v>-5141.6470725254603</v>
      </c>
      <c r="I116" s="92">
        <f t="shared" si="19"/>
        <v>-1394.0037419759597</v>
      </c>
      <c r="J116" s="31">
        <f t="shared" si="20"/>
        <v>1873.8216652747503</v>
      </c>
    </row>
    <row r="117" spans="1:10" x14ac:dyDescent="0.25">
      <c r="A117">
        <v>-7</v>
      </c>
      <c r="B117" s="31">
        <v>75.086418031008705</v>
      </c>
      <c r="C117" s="28">
        <f>B103</f>
        <v>68.048000000000002</v>
      </c>
      <c r="D117" s="28">
        <f>D103</f>
        <v>72.071517212925102</v>
      </c>
      <c r="F117" s="28">
        <v>80</v>
      </c>
      <c r="G117" s="92">
        <f t="shared" si="17"/>
        <v>-1354.6854082998661</v>
      </c>
      <c r="H117" s="92">
        <f t="shared" si="18"/>
        <v>-2025.7393976934311</v>
      </c>
      <c r="I117" s="92">
        <f t="shared" si="19"/>
        <v>-1021.5755665360088</v>
      </c>
      <c r="J117" s="31">
        <f t="shared" si="20"/>
        <v>502.08191557871118</v>
      </c>
    </row>
    <row r="118" spans="1:10" x14ac:dyDescent="0.25">
      <c r="A118">
        <v>7</v>
      </c>
      <c r="B118" s="31">
        <v>75.086418031008705</v>
      </c>
      <c r="C118" s="28">
        <f>B103</f>
        <v>68.048000000000002</v>
      </c>
      <c r="D118" s="28">
        <f>D103</f>
        <v>72.071517212925102</v>
      </c>
      <c r="F118" s="28">
        <v>85</v>
      </c>
      <c r="G118" s="92">
        <f t="shared" si="17"/>
        <v>-1014.8153610193488</v>
      </c>
      <c r="H118" s="92">
        <f t="shared" si="18"/>
        <v>-1319.942581304221</v>
      </c>
      <c r="I118" s="92">
        <f t="shared" si="19"/>
        <v>-826.69583338983273</v>
      </c>
      <c r="J118" s="31">
        <f t="shared" si="20"/>
        <v>246.62337395719413</v>
      </c>
    </row>
    <row r="119" spans="1:10" x14ac:dyDescent="0.25">
      <c r="B119" s="28"/>
      <c r="C119" s="28"/>
      <c r="D119" s="28"/>
      <c r="F119" s="28">
        <v>90</v>
      </c>
      <c r="G119" s="92">
        <f t="shared" si="17"/>
        <v>-829.76949708454811</v>
      </c>
      <c r="H119" s="92">
        <f t="shared" si="18"/>
        <v>-1007.8192423483814</v>
      </c>
      <c r="I119" s="92">
        <f t="shared" si="19"/>
        <v>-706.83867885728557</v>
      </c>
      <c r="J119" s="31">
        <f t="shared" si="20"/>
        <v>150.49028174554792</v>
      </c>
    </row>
    <row r="120" spans="1:10" x14ac:dyDescent="0.25">
      <c r="A120">
        <v>-7</v>
      </c>
      <c r="B120" s="28">
        <f>C104</f>
        <v>200.76299932139801</v>
      </c>
      <c r="C120" s="28">
        <f>B104</f>
        <v>202.39</v>
      </c>
      <c r="D120" s="28">
        <f>D104</f>
        <v>204.01048392306501</v>
      </c>
      <c r="F120" s="28">
        <v>95</v>
      </c>
      <c r="G120" s="92">
        <f t="shared" si="17"/>
        <v>-713.38119620065299</v>
      </c>
      <c r="H120" s="92">
        <f t="shared" si="18"/>
        <v>-831.82498871160522</v>
      </c>
      <c r="I120" s="92">
        <f t="shared" si="19"/>
        <v>-625.67489854982443</v>
      </c>
      <c r="J120" s="31">
        <f t="shared" si="20"/>
        <v>103.07504508089039</v>
      </c>
    </row>
    <row r="121" spans="1:10" x14ac:dyDescent="0.25">
      <c r="A121">
        <v>7</v>
      </c>
      <c r="B121" s="28">
        <f>C104</f>
        <v>200.76299932139801</v>
      </c>
      <c r="C121" s="28">
        <f>B104</f>
        <v>202.39</v>
      </c>
      <c r="D121" s="28">
        <f>D104</f>
        <v>204.01048392306501</v>
      </c>
      <c r="F121" s="28">
        <v>100</v>
      </c>
      <c r="G121" s="92">
        <f t="shared" si="17"/>
        <v>-633.41887831747624</v>
      </c>
      <c r="H121" s="92">
        <f t="shared" si="18"/>
        <v>-718.84678037114747</v>
      </c>
      <c r="I121" s="92">
        <f t="shared" si="19"/>
        <v>-567.07156260830357</v>
      </c>
      <c r="J121" s="31">
        <f t="shared" si="20"/>
        <v>75.887608881421954</v>
      </c>
    </row>
    <row r="122" spans="1:10" x14ac:dyDescent="0.25">
      <c r="F122" s="28">
        <v>105</v>
      </c>
      <c r="G122" s="92">
        <f t="shared" si="17"/>
        <v>-575.09607057804715</v>
      </c>
      <c r="H122" s="92">
        <f t="shared" si="18"/>
        <v>-640.17874935377131</v>
      </c>
      <c r="I122" s="92">
        <f t="shared" si="19"/>
        <v>-522.77004468146743</v>
      </c>
      <c r="J122" s="31">
        <f t="shared" si="20"/>
        <v>58.704352336151942</v>
      </c>
    </row>
    <row r="123" spans="1:10" x14ac:dyDescent="0.25">
      <c r="F123" s="28">
        <v>110</v>
      </c>
      <c r="G123" s="92">
        <f t="shared" si="17"/>
        <v>-530.67553394355446</v>
      </c>
      <c r="H123" s="92">
        <f t="shared" si="18"/>
        <v>-582.2518672663449</v>
      </c>
      <c r="I123" s="92">
        <f t="shared" si="19"/>
        <v>-488.10428863824262</v>
      </c>
      <c r="J123" s="31">
        <f t="shared" si="20"/>
        <v>47.07378931405114</v>
      </c>
    </row>
    <row r="124" spans="1:10" x14ac:dyDescent="0.25">
      <c r="A124">
        <v>0</v>
      </c>
      <c r="B124" s="29">
        <v>10</v>
      </c>
      <c r="F124" s="28">
        <v>115</v>
      </c>
      <c r="G124" s="92">
        <f t="shared" si="17"/>
        <v>-495.71583745101378</v>
      </c>
      <c r="H124" s="92">
        <f t="shared" si="18"/>
        <v>-537.81879589073515</v>
      </c>
      <c r="I124" s="92">
        <f t="shared" si="19"/>
        <v>-460.23892059734573</v>
      </c>
      <c r="J124" s="31">
        <f t="shared" si="20"/>
        <v>38.78993764669471</v>
      </c>
    </row>
    <row r="125" spans="1:10" x14ac:dyDescent="0.25">
      <c r="A125">
        <v>59</v>
      </c>
      <c r="B125" s="29">
        <v>10</v>
      </c>
      <c r="F125" s="28">
        <v>120</v>
      </c>
      <c r="G125" s="92">
        <f t="shared" si="17"/>
        <v>-467.48537111179553</v>
      </c>
      <c r="H125" s="92">
        <f t="shared" si="18"/>
        <v>-502.65642719374051</v>
      </c>
      <c r="I125" s="92">
        <f t="shared" si="19"/>
        <v>-437.35163176594716</v>
      </c>
      <c r="J125" s="31">
        <f t="shared" si="20"/>
        <v>32.652397713896676</v>
      </c>
    </row>
    <row r="126" spans="1:10" x14ac:dyDescent="0.25">
      <c r="B126" s="29"/>
      <c r="C126" s="53"/>
      <c r="D126" s="53"/>
      <c r="F126" s="28">
        <v>125</v>
      </c>
      <c r="G126" s="92">
        <f t="shared" si="17"/>
        <v>-444.21179238657118</v>
      </c>
      <c r="H126" s="92">
        <f t="shared" si="18"/>
        <v>-474.13743212951164</v>
      </c>
      <c r="I126" s="92">
        <f t="shared" si="19"/>
        <v>-418.2178253949354</v>
      </c>
      <c r="J126" s="31">
        <f t="shared" si="20"/>
        <v>27.959803367288117</v>
      </c>
    </row>
    <row r="127" spans="1:10" x14ac:dyDescent="0.25">
      <c r="A127">
        <v>59</v>
      </c>
      <c r="B127" s="29">
        <v>0</v>
      </c>
      <c r="C127" s="54"/>
      <c r="D127" s="54"/>
      <c r="E127" s="54"/>
      <c r="F127" s="28">
        <v>130</v>
      </c>
      <c r="G127" s="92">
        <f t="shared" si="17"/>
        <v>-424.69492510330576</v>
      </c>
      <c r="H127" s="92">
        <f t="shared" si="18"/>
        <v>-450.54157568243852</v>
      </c>
      <c r="I127" s="92">
        <f t="shared" si="19"/>
        <v>-401.98412883785164</v>
      </c>
      <c r="J127" s="31">
        <f t="shared" si="20"/>
        <v>24.278723422293439</v>
      </c>
    </row>
    <row r="128" spans="1:10" x14ac:dyDescent="0.25">
      <c r="A128">
        <v>59</v>
      </c>
      <c r="B128" s="29">
        <v>10</v>
      </c>
      <c r="C128" s="92"/>
      <c r="D128" s="92"/>
      <c r="E128" s="31"/>
      <c r="F128" s="28">
        <v>135</v>
      </c>
      <c r="G128" s="92">
        <f t="shared" si="17"/>
        <v>-408.09311148285337</v>
      </c>
      <c r="H128" s="92">
        <f t="shared" si="18"/>
        <v>-430.69534983219893</v>
      </c>
      <c r="I128" s="92">
        <f t="shared" si="19"/>
        <v>-388.03763690509669</v>
      </c>
      <c r="J128" s="31">
        <f t="shared" si="20"/>
        <v>21.328856463551119</v>
      </c>
    </row>
    <row r="129" spans="1:17" x14ac:dyDescent="0.25">
      <c r="C129" s="92"/>
      <c r="D129" s="92"/>
      <c r="E129" s="31"/>
      <c r="F129" s="28">
        <v>136</v>
      </c>
      <c r="G129" s="92">
        <f t="shared" si="17"/>
        <v>-405.06592889098187</v>
      </c>
      <c r="H129" s="92">
        <f t="shared" si="18"/>
        <v>-427.0986376862744</v>
      </c>
      <c r="I129" s="92">
        <f t="shared" si="19"/>
        <v>-385.48085709078651</v>
      </c>
      <c r="J129" s="31">
        <f t="shared" si="20"/>
        <v>20.808890297743943</v>
      </c>
    </row>
    <row r="130" spans="1:17" x14ac:dyDescent="0.25">
      <c r="C130" s="92"/>
      <c r="D130" s="92"/>
      <c r="E130" s="31"/>
      <c r="F130" s="28"/>
      <c r="G130" s="92"/>
      <c r="H130" s="92"/>
      <c r="I130" s="92"/>
      <c r="J130" s="31"/>
    </row>
    <row r="131" spans="1:17" x14ac:dyDescent="0.25">
      <c r="C131" s="92"/>
      <c r="D131" s="92"/>
      <c r="E131" s="31"/>
      <c r="F131" s="28"/>
      <c r="G131" s="92"/>
      <c r="H131" s="92"/>
      <c r="I131" s="92"/>
      <c r="J131" s="31"/>
    </row>
    <row r="132" spans="1:17" x14ac:dyDescent="0.25">
      <c r="A132" s="28"/>
      <c r="B132" s="28"/>
      <c r="C132" s="92"/>
      <c r="D132" s="125" t="s">
        <v>156</v>
      </c>
      <c r="E132" s="125"/>
      <c r="F132" s="125"/>
      <c r="G132" s="94"/>
      <c r="H132" s="94"/>
      <c r="I132" s="94"/>
      <c r="J132" s="99" t="s">
        <v>157</v>
      </c>
      <c r="K132" s="99"/>
      <c r="L132" s="99"/>
      <c r="M132" s="99"/>
    </row>
    <row r="133" spans="1:17" x14ac:dyDescent="0.25">
      <c r="A133" s="28"/>
      <c r="B133" s="28"/>
      <c r="C133" s="92"/>
      <c r="D133" s="92"/>
      <c r="E133" s="92"/>
      <c r="F133" s="31"/>
      <c r="G133" s="31"/>
      <c r="H133" s="31"/>
      <c r="I133" s="31"/>
    </row>
    <row r="134" spans="1:17" x14ac:dyDescent="0.25">
      <c r="A134" s="29"/>
      <c r="B134" s="29"/>
      <c r="C134" s="53" t="s">
        <v>60</v>
      </c>
      <c r="D134" s="53" t="s">
        <v>61</v>
      </c>
      <c r="E134" s="53" t="s">
        <v>62</v>
      </c>
      <c r="F134" s="29"/>
      <c r="G134" s="29"/>
      <c r="H134" s="29"/>
      <c r="I134" s="29"/>
      <c r="J134" s="53" t="s">
        <v>173</v>
      </c>
      <c r="K134" s="53" t="s">
        <v>174</v>
      </c>
      <c r="L134" s="29"/>
      <c r="M134" s="29"/>
      <c r="N134" s="53" t="s">
        <v>61</v>
      </c>
      <c r="O134" s="54" t="s">
        <v>62</v>
      </c>
      <c r="P134" s="31"/>
    </row>
    <row r="135" spans="1:17" x14ac:dyDescent="0.25">
      <c r="A135" s="54" t="s">
        <v>54</v>
      </c>
      <c r="B135" s="54" t="s">
        <v>161</v>
      </c>
      <c r="C135" s="54" t="s">
        <v>162</v>
      </c>
      <c r="D135" s="54" t="s">
        <v>162</v>
      </c>
      <c r="E135" s="54" t="s">
        <v>162</v>
      </c>
      <c r="F135" s="54" t="s">
        <v>149</v>
      </c>
      <c r="G135" s="54"/>
      <c r="H135" s="54" t="s">
        <v>162</v>
      </c>
      <c r="I135" s="54" t="s">
        <v>172</v>
      </c>
      <c r="J135" s="54" t="s">
        <v>161</v>
      </c>
      <c r="K135" s="54" t="s">
        <v>161</v>
      </c>
      <c r="L135" s="54" t="s">
        <v>149</v>
      </c>
      <c r="M135" s="54" t="s">
        <v>54</v>
      </c>
      <c r="N135" s="54" t="s">
        <v>54</v>
      </c>
      <c r="O135" s="54" t="s">
        <v>54</v>
      </c>
      <c r="P135" s="54" t="s">
        <v>149</v>
      </c>
      <c r="Q135" s="54" t="s">
        <v>63</v>
      </c>
    </row>
    <row r="136" spans="1:17" x14ac:dyDescent="0.25">
      <c r="A136" s="31">
        <v>1E-3</v>
      </c>
      <c r="B136" s="31">
        <f>LN(A136)</f>
        <v>-6.9077552789821368</v>
      </c>
      <c r="C136" s="31">
        <f>$B$103 + ($B$104 - $B$103)/(1 + EXP( - $B$105*(B136 - $B$106)))^(1/$B$107)</f>
        <v>68.124398705160814</v>
      </c>
      <c r="D136" s="31">
        <v>61.161731240791099</v>
      </c>
      <c r="E136" s="31">
        <v>75.086418031008705</v>
      </c>
      <c r="F136" s="31">
        <f>(C136-D136)</f>
        <v>6.9626674643697157</v>
      </c>
      <c r="G136" s="31"/>
      <c r="H136" s="31">
        <v>75.086420720269899</v>
      </c>
      <c r="I136" s="31">
        <v>-1.46524136750023</v>
      </c>
      <c r="J136" s="31">
        <v>-6.9077552789821404</v>
      </c>
      <c r="K136" s="31">
        <v>-1.04104623059094</v>
      </c>
      <c r="L136" s="31">
        <f>(K136-J136)*0.5</f>
        <v>2.9333545241956003</v>
      </c>
      <c r="M136" s="31">
        <f t="shared" ref="M136:M146" si="21">EXP(I136)</f>
        <v>0.23102222349072965</v>
      </c>
      <c r="N136" s="31">
        <f t="shared" ref="N136:N146" si="22">EXP(J136)</f>
        <v>9.9999999999999677E-4</v>
      </c>
      <c r="O136" s="31">
        <f t="shared" ref="O136:O146" si="23">EXP(K136)</f>
        <v>0.35308508023603208</v>
      </c>
      <c r="P136" s="31">
        <f>ABS((O136-N136)*0.5)</f>
        <v>0.17604254011801604</v>
      </c>
      <c r="Q136" s="31">
        <f>P136/M136*100</f>
        <v>76.201560810049159</v>
      </c>
    </row>
    <row r="137" spans="1:17" x14ac:dyDescent="0.25">
      <c r="A137" s="31">
        <v>1.0999999999999999E-2</v>
      </c>
      <c r="B137" s="31">
        <f t="shared" ref="B137:B140" si="24">LN(A137)</f>
        <v>-4.5098600061837661</v>
      </c>
      <c r="C137" s="31">
        <f t="shared" ref="C137:C140" si="25">$B$103 + ($B$104 - $B$103)/(1 + EXP( - $B$105*(B137 - $B$106)))^(1/$B$107)</f>
        <v>68.610188457006714</v>
      </c>
      <c r="D137" s="31">
        <v>62.329641328439997</v>
      </c>
      <c r="E137" s="31">
        <v>74.889977353951195</v>
      </c>
      <c r="F137" s="31">
        <f t="shared" ref="F137:F140" si="26">(C137-D137)</f>
        <v>6.2805471285667167</v>
      </c>
      <c r="G137" s="31"/>
      <c r="H137" s="31">
        <v>75.717961256128305</v>
      </c>
      <c r="I137" s="31">
        <v>-1.36081544020465</v>
      </c>
      <c r="J137" s="31">
        <v>-2.1610861758638098</v>
      </c>
      <c r="K137" s="31">
        <v>-0.96903482868061996</v>
      </c>
      <c r="L137" s="31">
        <f t="shared" ref="L137:L140" si="27">(K137-J137)*0.5</f>
        <v>0.59602567359159497</v>
      </c>
      <c r="M137" s="31">
        <f t="shared" si="21"/>
        <v>0.25645157074624003</v>
      </c>
      <c r="N137" s="31">
        <f t="shared" si="22"/>
        <v>0.11519992567949697</v>
      </c>
      <c r="O137" s="31">
        <f t="shared" si="23"/>
        <v>0.37944909480473754</v>
      </c>
      <c r="P137" s="31">
        <f t="shared" ref="P137:P200" si="28">ABS((O137-N137)*0.5)</f>
        <v>0.13212458456262027</v>
      </c>
      <c r="Q137" s="31">
        <f t="shared" ref="Q137:Q200" si="29">P137/M137*100</f>
        <v>51.520286726322354</v>
      </c>
    </row>
    <row r="138" spans="1:17" x14ac:dyDescent="0.25">
      <c r="A138" s="31">
        <v>2.1000000000000001E-2</v>
      </c>
      <c r="B138" s="31">
        <f t="shared" si="24"/>
        <v>-3.8632328412587138</v>
      </c>
      <c r="C138" s="31">
        <f t="shared" si="25"/>
        <v>69.01085629986548</v>
      </c>
      <c r="D138" s="31">
        <v>63.149061543815797</v>
      </c>
      <c r="E138" s="31">
        <v>74.871810263668294</v>
      </c>
      <c r="F138" s="31">
        <f t="shared" si="26"/>
        <v>5.861794756049683</v>
      </c>
      <c r="G138" s="31"/>
      <c r="H138" s="31">
        <v>76.349501791986597</v>
      </c>
      <c r="I138" s="31">
        <v>-1.26450501698586</v>
      </c>
      <c r="J138" s="31">
        <v>-2.0188844389564502</v>
      </c>
      <c r="K138" s="31">
        <v>-0.90013963772011796</v>
      </c>
      <c r="L138" s="31">
        <f t="shared" si="27"/>
        <v>0.55937240061816618</v>
      </c>
      <c r="M138" s="31">
        <f t="shared" si="21"/>
        <v>0.28237903437920991</v>
      </c>
      <c r="N138" s="31">
        <f t="shared" si="22"/>
        <v>0.13280353292318225</v>
      </c>
      <c r="O138" s="31">
        <f t="shared" si="23"/>
        <v>0.40651289124384776</v>
      </c>
      <c r="P138" s="31">
        <f t="shared" si="28"/>
        <v>0.13685467916033275</v>
      </c>
      <c r="Q138" s="31">
        <f t="shared" si="29"/>
        <v>48.464886729709932</v>
      </c>
    </row>
    <row r="139" spans="1:17" x14ac:dyDescent="0.25">
      <c r="A139" s="31">
        <v>3.1E-2</v>
      </c>
      <c r="B139" s="31">
        <f t="shared" si="24"/>
        <v>-3.473768074496991</v>
      </c>
      <c r="C139" s="31">
        <f t="shared" si="25"/>
        <v>69.379260929402307</v>
      </c>
      <c r="D139" s="31">
        <v>63.8443034837385</v>
      </c>
      <c r="E139" s="31">
        <v>74.913304918761995</v>
      </c>
      <c r="F139" s="31">
        <f t="shared" si="26"/>
        <v>5.5349574456638067</v>
      </c>
      <c r="G139" s="31"/>
      <c r="H139" s="31">
        <v>76.981042327845003</v>
      </c>
      <c r="I139" s="31">
        <v>-1.175112305623</v>
      </c>
      <c r="J139" s="31">
        <v>-1.79600138000428</v>
      </c>
      <c r="K139" s="31">
        <v>-0.83419353216665604</v>
      </c>
      <c r="L139" s="31">
        <f t="shared" si="27"/>
        <v>0.48090392391881198</v>
      </c>
      <c r="M139" s="31">
        <f t="shared" si="21"/>
        <v>0.30878429952753672</v>
      </c>
      <c r="N139" s="31">
        <f t="shared" si="22"/>
        <v>0.16596117890323617</v>
      </c>
      <c r="O139" s="31">
        <f t="shared" si="23"/>
        <v>0.43422452837780373</v>
      </c>
      <c r="P139" s="31">
        <f t="shared" si="28"/>
        <v>0.13413167473728377</v>
      </c>
      <c r="Q139" s="31">
        <f t="shared" si="29"/>
        <v>43.438631738244254</v>
      </c>
    </row>
    <row r="140" spans="1:17" x14ac:dyDescent="0.25">
      <c r="A140" s="31">
        <v>4.1000000000000002E-2</v>
      </c>
      <c r="B140" s="31">
        <f t="shared" si="24"/>
        <v>-3.1941832122778293</v>
      </c>
      <c r="C140" s="31">
        <f t="shared" si="25"/>
        <v>69.727707796602772</v>
      </c>
      <c r="D140" s="31">
        <v>64.4648748316352</v>
      </c>
      <c r="E140" s="31">
        <v>74.989560622021898</v>
      </c>
      <c r="F140" s="31">
        <f t="shared" si="26"/>
        <v>5.262832964967572</v>
      </c>
      <c r="G140" s="31"/>
      <c r="H140" s="31">
        <v>77.612582863703395</v>
      </c>
      <c r="I140" s="31">
        <v>-1.09168544254466</v>
      </c>
      <c r="J140" s="31">
        <v>-1.6220985295864501</v>
      </c>
      <c r="K140" s="31">
        <v>-0.77099191310836501</v>
      </c>
      <c r="L140" s="31">
        <f t="shared" si="27"/>
        <v>0.42555330823904253</v>
      </c>
      <c r="M140" s="31">
        <f t="shared" si="21"/>
        <v>0.33565029740372604</v>
      </c>
      <c r="N140" s="31">
        <f t="shared" si="22"/>
        <v>0.19748383825957241</v>
      </c>
      <c r="O140" s="31">
        <f t="shared" si="23"/>
        <v>0.46255402728147044</v>
      </c>
      <c r="P140" s="31">
        <f t="shared" si="28"/>
        <v>0.13253509451094903</v>
      </c>
      <c r="Q140" s="31">
        <f t="shared" si="29"/>
        <v>39.486064971821996</v>
      </c>
    </row>
    <row r="141" spans="1:17" x14ac:dyDescent="0.25">
      <c r="A141" s="31">
        <v>5.0999999999999997E-2</v>
      </c>
      <c r="B141" s="31">
        <f t="shared" ref="B141:B204" si="30">LN(A141)</f>
        <v>-2.9759296462578115</v>
      </c>
      <c r="C141" s="31">
        <f t="shared" ref="C141:C204" si="31">$B$103 + ($B$104 - $B$103)/(1 + EXP( - $B$105*(B141 - $B$106)))^(1/$B$107)</f>
        <v>70.061842247134791</v>
      </c>
      <c r="D141" s="31">
        <v>65.032974804798599</v>
      </c>
      <c r="E141" s="31">
        <v>75.089667088250394</v>
      </c>
      <c r="F141" s="31">
        <f t="shared" ref="F141:F204" si="32">(C141-D141)</f>
        <v>5.0288674423361925</v>
      </c>
      <c r="G141" s="31"/>
      <c r="H141" s="31">
        <v>78.244123399561701</v>
      </c>
      <c r="I141" s="31">
        <v>-1.0134554736085599</v>
      </c>
      <c r="J141" s="31">
        <v>-1.47874754900046</v>
      </c>
      <c r="K141" s="31">
        <v>-0.71032797380719603</v>
      </c>
      <c r="L141" s="31">
        <f t="shared" ref="L141:L204" si="33">(K141-J141)*0.5</f>
        <v>0.38420978759663199</v>
      </c>
      <c r="M141" s="31">
        <f t="shared" si="21"/>
        <v>0.36296260243901535</v>
      </c>
      <c r="N141" s="31">
        <f t="shared" si="22"/>
        <v>0.22792297204877557</v>
      </c>
      <c r="O141" s="31">
        <f t="shared" si="23"/>
        <v>0.49148297748114844</v>
      </c>
      <c r="P141" s="31">
        <f t="shared" si="28"/>
        <v>0.13178000271618645</v>
      </c>
      <c r="Q141" s="31">
        <f t="shared" si="29"/>
        <v>36.306771505014211</v>
      </c>
    </row>
    <row r="142" spans="1:17" x14ac:dyDescent="0.25">
      <c r="A142" s="31">
        <v>6.0999999999999999E-2</v>
      </c>
      <c r="B142" s="31">
        <f t="shared" si="30"/>
        <v>-2.7968814148088259</v>
      </c>
      <c r="C142" s="31">
        <f t="shared" si="31"/>
        <v>70.384888928826214</v>
      </c>
      <c r="D142" s="31">
        <v>65.561090148802407</v>
      </c>
      <c r="E142" s="31">
        <v>75.207585877207904</v>
      </c>
      <c r="F142" s="31">
        <f t="shared" si="32"/>
        <v>4.8237987800238074</v>
      </c>
      <c r="G142" s="31"/>
      <c r="H142" s="31">
        <v>78.875663935420107</v>
      </c>
      <c r="I142" s="31">
        <v>-0.93979230844932504</v>
      </c>
      <c r="J142" s="31">
        <v>-1.3560633902682599</v>
      </c>
      <c r="K142" s="31">
        <v>-0.65200155086730904</v>
      </c>
      <c r="L142" s="31">
        <f t="shared" si="33"/>
        <v>0.35203091970047545</v>
      </c>
      <c r="M142" s="31">
        <f t="shared" si="21"/>
        <v>0.39070897388498504</v>
      </c>
      <c r="N142" s="31">
        <f t="shared" si="22"/>
        <v>0.25767314160075283</v>
      </c>
      <c r="O142" s="31">
        <f t="shared" si="23"/>
        <v>0.52100192059786121</v>
      </c>
      <c r="P142" s="31">
        <f t="shared" si="28"/>
        <v>0.13166438949855419</v>
      </c>
      <c r="Q142" s="31">
        <f t="shared" si="29"/>
        <v>33.698839366129555</v>
      </c>
    </row>
    <row r="143" spans="1:17" x14ac:dyDescent="0.25">
      <c r="A143" s="31">
        <v>7.0999999999999994E-2</v>
      </c>
      <c r="B143" s="31">
        <f t="shared" si="30"/>
        <v>-2.6450754019408218</v>
      </c>
      <c r="C143" s="31">
        <f t="shared" si="31"/>
        <v>70.698923005251956</v>
      </c>
      <c r="D143" s="31">
        <v>66.057166764813005</v>
      </c>
      <c r="E143" s="31">
        <v>75.3395207847569</v>
      </c>
      <c r="F143" s="31">
        <f t="shared" si="32"/>
        <v>4.6417562404389514</v>
      </c>
      <c r="G143" s="31"/>
      <c r="H143" s="31">
        <v>79.507204471278499</v>
      </c>
      <c r="I143" s="31">
        <v>-0.87017318135523603</v>
      </c>
      <c r="J143" s="31">
        <v>-1.24831494358507</v>
      </c>
      <c r="K143" s="31">
        <v>-0.59587884904613497</v>
      </c>
      <c r="L143" s="31">
        <f t="shared" si="33"/>
        <v>0.32621804726946751</v>
      </c>
      <c r="M143" s="31">
        <f t="shared" si="21"/>
        <v>0.4188790009327511</v>
      </c>
      <c r="N143" s="31">
        <f t="shared" si="22"/>
        <v>0.28698798058763741</v>
      </c>
      <c r="O143" s="31">
        <f t="shared" si="23"/>
        <v>0.55107803857729309</v>
      </c>
      <c r="P143" s="31">
        <f t="shared" si="28"/>
        <v>0.13204502899482784</v>
      </c>
      <c r="Q143" s="31">
        <f t="shared" si="29"/>
        <v>31.52343008381721</v>
      </c>
    </row>
    <row r="144" spans="1:17" x14ac:dyDescent="0.25">
      <c r="A144" s="31">
        <v>8.1000000000000003E-2</v>
      </c>
      <c r="B144" s="31">
        <f t="shared" si="30"/>
        <v>-2.5133061243096981</v>
      </c>
      <c r="C144" s="31">
        <f t="shared" si="31"/>
        <v>71.005385750098398</v>
      </c>
      <c r="D144" s="31">
        <v>66.526677759099002</v>
      </c>
      <c r="E144" s="31">
        <v>75.482880818398101</v>
      </c>
      <c r="F144" s="31">
        <f t="shared" si="32"/>
        <v>4.4787079909993963</v>
      </c>
      <c r="G144" s="31"/>
      <c r="H144" s="31">
        <v>80.138745007136805</v>
      </c>
      <c r="I144" s="31">
        <v>-0.804159585546668</v>
      </c>
      <c r="J144" s="31">
        <v>-1.15186734804494</v>
      </c>
      <c r="K144" s="31">
        <v>-0.54186424147707501</v>
      </c>
      <c r="L144" s="31">
        <f t="shared" si="33"/>
        <v>0.30500155328393247</v>
      </c>
      <c r="M144" s="31">
        <f t="shared" si="21"/>
        <v>0.44746382364729542</v>
      </c>
      <c r="N144" s="31">
        <f t="shared" si="22"/>
        <v>0.31604605003775332</v>
      </c>
      <c r="O144" s="31">
        <f t="shared" si="23"/>
        <v>0.58166288092280105</v>
      </c>
      <c r="P144" s="31">
        <f t="shared" si="28"/>
        <v>0.13280841544252386</v>
      </c>
      <c r="Q144" s="31">
        <f t="shared" si="29"/>
        <v>29.680257581495013</v>
      </c>
    </row>
    <row r="145" spans="1:17" x14ac:dyDescent="0.25">
      <c r="A145" s="31">
        <v>0.1</v>
      </c>
      <c r="B145" s="31">
        <f t="shared" si="30"/>
        <v>-2.3025850929940455</v>
      </c>
      <c r="C145" s="31">
        <f t="shared" si="31"/>
        <v>71.570383721684635</v>
      </c>
      <c r="D145" s="31">
        <v>67.359056410099896</v>
      </c>
      <c r="E145" s="31">
        <v>75.780399538093604</v>
      </c>
      <c r="F145" s="31">
        <f t="shared" si="32"/>
        <v>4.2113273115847392</v>
      </c>
      <c r="G145" s="31"/>
      <c r="H145" s="31">
        <v>80.770285542995197</v>
      </c>
      <c r="I145" s="31">
        <v>-0.74138008797877797</v>
      </c>
      <c r="J145" s="31">
        <v>-1.06426937740066</v>
      </c>
      <c r="K145" s="31">
        <v>-0.48986255774813903</v>
      </c>
      <c r="L145" s="31">
        <f t="shared" si="33"/>
        <v>0.28720340982626047</v>
      </c>
      <c r="M145" s="31">
        <f t="shared" si="21"/>
        <v>0.47645591049856556</v>
      </c>
      <c r="N145" s="31">
        <f t="shared" si="22"/>
        <v>0.34497981276042894</v>
      </c>
      <c r="O145" s="31">
        <f t="shared" si="23"/>
        <v>0.61271060072221772</v>
      </c>
      <c r="P145" s="31">
        <f t="shared" si="28"/>
        <v>0.13386539398089439</v>
      </c>
      <c r="Q145" s="31">
        <f t="shared" si="29"/>
        <v>28.096071647178654</v>
      </c>
    </row>
    <row r="146" spans="1:17" x14ac:dyDescent="0.25">
      <c r="A146" s="31">
        <v>0.2</v>
      </c>
      <c r="B146" s="31">
        <f t="shared" si="30"/>
        <v>-1.6094379124341003</v>
      </c>
      <c r="C146" s="31">
        <f t="shared" si="31"/>
        <v>74.298555972527453</v>
      </c>
      <c r="D146" s="31">
        <v>70.9312752805358</v>
      </c>
      <c r="E146" s="31">
        <v>77.664074793054795</v>
      </c>
      <c r="F146" s="31">
        <f t="shared" si="32"/>
        <v>3.3672806919916525</v>
      </c>
      <c r="G146" s="31"/>
      <c r="H146" s="31">
        <v>81.401826078853603</v>
      </c>
      <c r="I146" s="31">
        <v>-0.68151731267764104</v>
      </c>
      <c r="J146" s="31">
        <v>-0.98379058365168204</v>
      </c>
      <c r="K146" s="31">
        <v>-0.43977862744733598</v>
      </c>
      <c r="L146" s="31">
        <f t="shared" si="33"/>
        <v>0.27200597810217303</v>
      </c>
      <c r="M146" s="31">
        <f t="shared" si="21"/>
        <v>0.50584887886190844</v>
      </c>
      <c r="N146" s="31">
        <f t="shared" si="22"/>
        <v>0.37389114366547688</v>
      </c>
      <c r="O146" s="31">
        <f t="shared" si="23"/>
        <v>0.64417900885161195</v>
      </c>
      <c r="P146" s="31">
        <f t="shared" si="28"/>
        <v>0.13514393259306753</v>
      </c>
      <c r="Q146" s="31">
        <f t="shared" si="29"/>
        <v>26.716266110369386</v>
      </c>
    </row>
    <row r="147" spans="1:17" x14ac:dyDescent="0.25">
      <c r="A147" s="31">
        <v>0.3</v>
      </c>
      <c r="B147" s="31">
        <f t="shared" si="30"/>
        <v>-1.2039728043259361</v>
      </c>
      <c r="C147" s="31">
        <f t="shared" si="31"/>
        <v>76.773254602624434</v>
      </c>
      <c r="D147" s="31">
        <v>73.754860670983803</v>
      </c>
      <c r="E147" s="31">
        <v>79.789505369224997</v>
      </c>
      <c r="F147" s="31">
        <f t="shared" si="32"/>
        <v>3.018393931640631</v>
      </c>
      <c r="G147" s="31"/>
      <c r="H147" s="31">
        <v>82.033366614711895</v>
      </c>
      <c r="I147" s="31">
        <v>-0.62429793526629695</v>
      </c>
      <c r="J147" s="31">
        <v>-0.90916511778386</v>
      </c>
      <c r="K147" s="31">
        <v>-0.39151728016267601</v>
      </c>
      <c r="L147" s="31">
        <f t="shared" si="33"/>
        <v>0.25882391881059197</v>
      </c>
      <c r="M147" s="31">
        <f t="shared" ref="M147:M200" si="34">EXP(I147)</f>
        <v>0.53563734863595258</v>
      </c>
      <c r="N147" s="31">
        <f t="shared" ref="N147:N200" si="35">EXP(J147)</f>
        <v>0.40286042467428673</v>
      </c>
      <c r="O147" s="31">
        <f t="shared" ref="O147:O200" si="36">EXP(K147)</f>
        <v>0.67603036847902498</v>
      </c>
      <c r="P147" s="31">
        <f t="shared" si="28"/>
        <v>0.13658497190236912</v>
      </c>
      <c r="Q147" s="31">
        <f t="shared" si="29"/>
        <v>25.49952355827963</v>
      </c>
    </row>
    <row r="148" spans="1:17" x14ac:dyDescent="0.25">
      <c r="A148" s="31">
        <v>0.4</v>
      </c>
      <c r="B148" s="31">
        <f t="shared" si="30"/>
        <v>-0.916290731874155</v>
      </c>
      <c r="C148" s="31">
        <f t="shared" si="31"/>
        <v>79.08623880538957</v>
      </c>
      <c r="D148" s="31">
        <v>76.198873720162197</v>
      </c>
      <c r="E148" s="31">
        <v>81.971122477950601</v>
      </c>
      <c r="F148" s="31">
        <f t="shared" si="32"/>
        <v>2.8873650852273727</v>
      </c>
      <c r="G148" s="31"/>
      <c r="H148" s="31">
        <v>82.664907150570301</v>
      </c>
      <c r="I148" s="31">
        <v>-0.56948488967712896</v>
      </c>
      <c r="J148" s="31">
        <v>-0.83947592213063404</v>
      </c>
      <c r="K148" s="31">
        <v>-0.34498334548216802</v>
      </c>
      <c r="L148" s="31">
        <f t="shared" si="33"/>
        <v>0.24724628832423301</v>
      </c>
      <c r="M148" s="31">
        <f t="shared" si="34"/>
        <v>0.56581682173161829</v>
      </c>
      <c r="N148" s="31">
        <f t="shared" si="35"/>
        <v>0.43193683265703048</v>
      </c>
      <c r="O148" s="31">
        <f t="shared" si="36"/>
        <v>0.70823214863452688</v>
      </c>
      <c r="P148" s="31">
        <f t="shared" si="28"/>
        <v>0.1381476579887482</v>
      </c>
      <c r="Q148" s="31">
        <f t="shared" si="29"/>
        <v>24.415615210230573</v>
      </c>
    </row>
    <row r="149" spans="1:17" x14ac:dyDescent="0.25">
      <c r="A149" s="31">
        <v>0.5</v>
      </c>
      <c r="B149" s="31">
        <f t="shared" si="30"/>
        <v>-0.69314718055994529</v>
      </c>
      <c r="C149" s="31">
        <f t="shared" si="31"/>
        <v>81.278225675273617</v>
      </c>
      <c r="D149" s="31">
        <v>78.427594877663594</v>
      </c>
      <c r="E149" s="31">
        <v>84.126068434840406</v>
      </c>
      <c r="F149" s="31">
        <f t="shared" si="32"/>
        <v>2.8506307976100231</v>
      </c>
      <c r="G149" s="31"/>
      <c r="H149" s="31">
        <v>83.296447686428706</v>
      </c>
      <c r="I149" s="31">
        <v>-0.516871224942551</v>
      </c>
      <c r="J149" s="31">
        <v>-0.77399098000617605</v>
      </c>
      <c r="K149" s="31">
        <v>-0.300081652993821</v>
      </c>
      <c r="L149" s="31">
        <f t="shared" si="33"/>
        <v>0.23695466350617753</v>
      </c>
      <c r="M149" s="31">
        <f t="shared" si="34"/>
        <v>0.59638358201925035</v>
      </c>
      <c r="N149" s="31">
        <f t="shared" si="35"/>
        <v>0.46116887493030173</v>
      </c>
      <c r="O149" s="31">
        <f t="shared" si="36"/>
        <v>0.74075773312565063</v>
      </c>
      <c r="P149" s="31">
        <f t="shared" si="28"/>
        <v>0.13979442909767445</v>
      </c>
      <c r="Q149" s="31">
        <f t="shared" si="29"/>
        <v>23.44035505208829</v>
      </c>
    </row>
    <row r="150" spans="1:17" x14ac:dyDescent="0.25">
      <c r="A150" s="31">
        <v>1</v>
      </c>
      <c r="B150" s="31">
        <f t="shared" si="30"/>
        <v>0</v>
      </c>
      <c r="C150" s="31">
        <f t="shared" si="31"/>
        <v>91.005087029055971</v>
      </c>
      <c r="D150" s="31">
        <v>88.135922819319205</v>
      </c>
      <c r="E150" s="31">
        <v>93.870240847393603</v>
      </c>
      <c r="F150" s="31">
        <f t="shared" si="32"/>
        <v>2.8691642097367662</v>
      </c>
      <c r="G150" s="31"/>
      <c r="H150" s="31">
        <v>83.927988222286999</v>
      </c>
      <c r="I150" s="31">
        <v>-0.46627520983396897</v>
      </c>
      <c r="J150" s="31">
        <v>-0.71198853447455102</v>
      </c>
      <c r="K150" s="31">
        <v>-0.25671703228564602</v>
      </c>
      <c r="L150" s="31">
        <f t="shared" si="33"/>
        <v>0.2276357510944525</v>
      </c>
      <c r="M150" s="31">
        <f t="shared" si="34"/>
        <v>0.62733461163354676</v>
      </c>
      <c r="N150" s="31">
        <f t="shared" si="35"/>
        <v>0.49066751742789716</v>
      </c>
      <c r="O150" s="31">
        <f t="shared" si="36"/>
        <v>0.77358708296625067</v>
      </c>
      <c r="P150" s="31">
        <f t="shared" si="28"/>
        <v>0.14145978276917676</v>
      </c>
      <c r="Q150" s="31">
        <f t="shared" si="29"/>
        <v>22.549334939582373</v>
      </c>
    </row>
    <row r="151" spans="1:17" x14ac:dyDescent="0.25">
      <c r="A151" s="31">
        <v>1.5</v>
      </c>
      <c r="B151" s="31">
        <f t="shared" si="30"/>
        <v>0.40546510810816438</v>
      </c>
      <c r="C151" s="31">
        <f t="shared" si="31"/>
        <v>99.312278894387603</v>
      </c>
      <c r="D151" s="31">
        <v>96.497004255146607</v>
      </c>
      <c r="E151" s="31">
        <v>102.122656693591</v>
      </c>
      <c r="F151" s="31">
        <f t="shared" si="32"/>
        <v>2.8152746392409966</v>
      </c>
      <c r="G151" s="31"/>
      <c r="H151" s="31">
        <v>84.559528758145404</v>
      </c>
      <c r="I151" s="31">
        <v>-0.41753639305163198</v>
      </c>
      <c r="J151" s="31">
        <v>-0.65277920332477501</v>
      </c>
      <c r="K151" s="31">
        <v>-0.21479431294565199</v>
      </c>
      <c r="L151" s="31">
        <f t="shared" si="33"/>
        <v>0.21899244518956151</v>
      </c>
      <c r="M151" s="31">
        <f t="shared" si="34"/>
        <v>0.65866752049076138</v>
      </c>
      <c r="N151" s="31">
        <f t="shared" si="35"/>
        <v>0.52059691966935762</v>
      </c>
      <c r="O151" s="31">
        <f t="shared" si="36"/>
        <v>0.80670735237277702</v>
      </c>
      <c r="P151" s="31">
        <f t="shared" si="28"/>
        <v>0.1430552163517097</v>
      </c>
      <c r="Q151" s="31">
        <f t="shared" si="29"/>
        <v>21.71888121113393</v>
      </c>
    </row>
    <row r="152" spans="1:17" x14ac:dyDescent="0.25">
      <c r="A152" s="31">
        <v>2</v>
      </c>
      <c r="B152" s="31">
        <f t="shared" si="30"/>
        <v>0.69314718055994529</v>
      </c>
      <c r="C152" s="31">
        <f t="shared" si="31"/>
        <v>106.59325850814734</v>
      </c>
      <c r="D152" s="31">
        <v>103.816218376777</v>
      </c>
      <c r="E152" s="31">
        <v>109.364735081398</v>
      </c>
      <c r="F152" s="31">
        <f t="shared" si="32"/>
        <v>2.7770401313703417</v>
      </c>
      <c r="G152" s="31"/>
      <c r="H152" s="31">
        <v>85.191069294003697</v>
      </c>
      <c r="I152" s="31">
        <v>-0.37051240355043202</v>
      </c>
      <c r="J152" s="31">
        <v>-0.59602423312849695</v>
      </c>
      <c r="K152" s="31">
        <v>-0.17421832456184799</v>
      </c>
      <c r="L152" s="31">
        <f t="shared" si="33"/>
        <v>0.21090295428332448</v>
      </c>
      <c r="M152" s="31">
        <f t="shared" si="34"/>
        <v>0.69038048657714923</v>
      </c>
      <c r="N152" s="31">
        <f t="shared" si="35"/>
        <v>0.55099792642600154</v>
      </c>
      <c r="O152" s="31">
        <f t="shared" si="36"/>
        <v>0.84011346023160449</v>
      </c>
      <c r="P152" s="31">
        <f t="shared" si="28"/>
        <v>0.14455776690280148</v>
      </c>
      <c r="Q152" s="31">
        <f t="shared" si="29"/>
        <v>20.938854691491532</v>
      </c>
    </row>
    <row r="153" spans="1:17" x14ac:dyDescent="0.25">
      <c r="A153" s="31">
        <v>2.5</v>
      </c>
      <c r="B153" s="31">
        <f t="shared" si="30"/>
        <v>0.91629073187415511</v>
      </c>
      <c r="C153" s="31">
        <f t="shared" si="31"/>
        <v>113.0519681100335</v>
      </c>
      <c r="D153" s="31">
        <v>110.262635631867</v>
      </c>
      <c r="E153" s="31">
        <v>115.83522892290701</v>
      </c>
      <c r="F153" s="31">
        <f t="shared" si="32"/>
        <v>2.7893324781665001</v>
      </c>
      <c r="G153" s="31"/>
      <c r="H153" s="31">
        <v>85.822609829862103</v>
      </c>
      <c r="I153" s="31">
        <v>-0.32507633019321303</v>
      </c>
      <c r="J153" s="31">
        <v>-0.54159943667126997</v>
      </c>
      <c r="K153" s="31">
        <v>-0.134893896722245</v>
      </c>
      <c r="L153" s="31">
        <f t="shared" si="33"/>
        <v>0.20335276997451249</v>
      </c>
      <c r="M153" s="31">
        <f t="shared" si="34"/>
        <v>0.7224722050943434</v>
      </c>
      <c r="N153" s="31">
        <f t="shared" si="35"/>
        <v>0.5818169284443897</v>
      </c>
      <c r="O153" s="31">
        <f t="shared" si="36"/>
        <v>0.87380862072837073</v>
      </c>
      <c r="P153" s="31">
        <f t="shared" si="28"/>
        <v>0.14599584614199052</v>
      </c>
      <c r="Q153" s="31">
        <f t="shared" si="29"/>
        <v>20.207814932191859</v>
      </c>
    </row>
    <row r="154" spans="1:17" x14ac:dyDescent="0.25">
      <c r="A154" s="31">
        <v>3</v>
      </c>
      <c r="B154" s="31">
        <f t="shared" si="30"/>
        <v>1.0986122886681098</v>
      </c>
      <c r="C154" s="31">
        <f t="shared" si="31"/>
        <v>118.82399442555712</v>
      </c>
      <c r="D154" s="31">
        <v>115.99586563008</v>
      </c>
      <c r="E154" s="31">
        <v>121.64566246434001</v>
      </c>
      <c r="F154" s="31">
        <f t="shared" si="32"/>
        <v>2.828128795477113</v>
      </c>
      <c r="G154" s="31"/>
      <c r="H154" s="31">
        <v>86.454150365720494</v>
      </c>
      <c r="I154" s="31">
        <v>-0.28111455926162299</v>
      </c>
      <c r="J154" s="31">
        <v>-0.48938371423323601</v>
      </c>
      <c r="K154" s="31">
        <v>-9.6725859014850396E-2</v>
      </c>
      <c r="L154" s="31">
        <f t="shared" si="33"/>
        <v>0.19632892760919279</v>
      </c>
      <c r="M154" s="31">
        <f t="shared" si="34"/>
        <v>0.75494184494583139</v>
      </c>
      <c r="N154" s="31">
        <f t="shared" si="35"/>
        <v>0.61300406347564673</v>
      </c>
      <c r="O154" s="31">
        <f t="shared" si="36"/>
        <v>0.9078048385368942</v>
      </c>
      <c r="P154" s="31">
        <f t="shared" si="28"/>
        <v>0.14740038753062373</v>
      </c>
      <c r="Q154" s="31">
        <f t="shared" si="29"/>
        <v>19.524734059641379</v>
      </c>
    </row>
    <row r="155" spans="1:17" x14ac:dyDescent="0.25">
      <c r="A155" s="31">
        <v>3.5</v>
      </c>
      <c r="B155" s="31">
        <f t="shared" si="30"/>
        <v>1.2527629684953681</v>
      </c>
      <c r="C155" s="31">
        <f t="shared" si="31"/>
        <v>124.01043191873802</v>
      </c>
      <c r="D155" s="31">
        <v>121.146926254942</v>
      </c>
      <c r="E155" s="31">
        <v>126.867178780324</v>
      </c>
      <c r="F155" s="31">
        <f t="shared" si="32"/>
        <v>2.863505663796019</v>
      </c>
      <c r="G155" s="31"/>
      <c r="H155" s="31">
        <v>87.085690901578801</v>
      </c>
      <c r="I155" s="31">
        <v>-0.23852497706566</v>
      </c>
      <c r="J155" s="31">
        <v>-0.43925596609453799</v>
      </c>
      <c r="K155" s="31">
        <v>-5.9619041027675297E-2</v>
      </c>
      <c r="L155" s="31">
        <f t="shared" si="33"/>
        <v>0.18981846253343135</v>
      </c>
      <c r="M155" s="31">
        <f t="shared" si="34"/>
        <v>0.78778901135354362</v>
      </c>
      <c r="N155" s="31">
        <f t="shared" si="35"/>
        <v>0.64451578432591838</v>
      </c>
      <c r="O155" s="31">
        <f t="shared" si="36"/>
        <v>0.94212337558083403</v>
      </c>
      <c r="P155" s="31">
        <f t="shared" si="28"/>
        <v>0.14880379562745782</v>
      </c>
      <c r="Q155" s="31">
        <f t="shared" si="29"/>
        <v>18.888787922008436</v>
      </c>
    </row>
    <row r="156" spans="1:17" x14ac:dyDescent="0.25">
      <c r="A156" s="31">
        <v>4</v>
      </c>
      <c r="B156" s="31">
        <f t="shared" si="30"/>
        <v>1.3862943611198906</v>
      </c>
      <c r="C156" s="31">
        <f t="shared" si="31"/>
        <v>128.69125547337291</v>
      </c>
      <c r="D156" s="31">
        <v>125.813957227514</v>
      </c>
      <c r="E156" s="31">
        <v>131.561567301715</v>
      </c>
      <c r="F156" s="31">
        <f t="shared" si="32"/>
        <v>2.8772982458589098</v>
      </c>
      <c r="G156" s="31"/>
      <c r="H156" s="31">
        <v>87.717231437437206</v>
      </c>
      <c r="I156" s="31">
        <v>-0.19721546610137899</v>
      </c>
      <c r="J156" s="31">
        <v>-0.39109509253531899</v>
      </c>
      <c r="K156" s="31">
        <v>-2.3478272348728901E-2</v>
      </c>
      <c r="L156" s="31">
        <f t="shared" si="33"/>
        <v>0.18380841009329504</v>
      </c>
      <c r="M156" s="31">
        <f t="shared" si="34"/>
        <v>0.82101371362919073</v>
      </c>
      <c r="N156" s="31">
        <f t="shared" si="35"/>
        <v>0.67631584039342929</v>
      </c>
      <c r="O156" s="31">
        <f t="shared" si="36"/>
        <v>0.97679519790370084</v>
      </c>
      <c r="P156" s="31">
        <f t="shared" si="28"/>
        <v>0.15023967875513577</v>
      </c>
      <c r="Q156" s="31">
        <f t="shared" si="29"/>
        <v>18.299289800047266</v>
      </c>
    </row>
    <row r="157" spans="1:17" x14ac:dyDescent="0.25">
      <c r="A157" s="31">
        <v>4.5</v>
      </c>
      <c r="B157" s="31">
        <f t="shared" si="30"/>
        <v>1.5040773967762742</v>
      </c>
      <c r="C157" s="31">
        <f t="shared" si="31"/>
        <v>132.93186009977001</v>
      </c>
      <c r="D157" s="31">
        <v>130.06912656478599</v>
      </c>
      <c r="E157" s="31">
        <v>135.78743447479701</v>
      </c>
      <c r="F157" s="31">
        <f t="shared" si="32"/>
        <v>2.8627335349840166</v>
      </c>
      <c r="G157" s="31"/>
      <c r="H157" s="31">
        <v>88.348771973295598</v>
      </c>
      <c r="I157" s="31">
        <v>-0.15710263904789601</v>
      </c>
      <c r="J157" s="31">
        <v>-0.344779993835721</v>
      </c>
      <c r="K157" s="31">
        <v>1.17911941748866E-2</v>
      </c>
      <c r="L157" s="31">
        <f t="shared" si="33"/>
        <v>0.1782855940053038</v>
      </c>
      <c r="M157" s="31">
        <f t="shared" si="34"/>
        <v>0.8546163373087583</v>
      </c>
      <c r="N157" s="31">
        <f t="shared" si="35"/>
        <v>0.70837618345238074</v>
      </c>
      <c r="O157" s="31">
        <f t="shared" si="36"/>
        <v>1.0118609843383026</v>
      </c>
      <c r="P157" s="31">
        <f t="shared" si="28"/>
        <v>0.15174240044296095</v>
      </c>
      <c r="Q157" s="31">
        <f t="shared" si="29"/>
        <v>17.755616622168436</v>
      </c>
    </row>
    <row r="158" spans="1:17" x14ac:dyDescent="0.25">
      <c r="A158" s="31">
        <v>5</v>
      </c>
      <c r="B158" s="31">
        <f t="shared" si="30"/>
        <v>1.6094379124341003</v>
      </c>
      <c r="C158" s="31">
        <f t="shared" si="31"/>
        <v>136.78679411782639</v>
      </c>
      <c r="D158" s="31">
        <v>133.966717215621</v>
      </c>
      <c r="E158" s="31">
        <v>139.599582078601</v>
      </c>
      <c r="F158" s="31">
        <f t="shared" si="32"/>
        <v>2.8200769022053862</v>
      </c>
      <c r="G158" s="31"/>
      <c r="H158" s="31">
        <v>88.980312509153904</v>
      </c>
      <c r="I158" s="31">
        <v>-0.11811076685069199</v>
      </c>
      <c r="J158" s="31">
        <v>-0.300189570275887</v>
      </c>
      <c r="K158" s="31">
        <v>4.6259353176366098E-2</v>
      </c>
      <c r="L158" s="31">
        <f t="shared" si="33"/>
        <v>0.17322446172612654</v>
      </c>
      <c r="M158" s="31">
        <f t="shared" si="34"/>
        <v>0.88859762000328268</v>
      </c>
      <c r="N158" s="31">
        <f t="shared" si="35"/>
        <v>0.74067779687775126</v>
      </c>
      <c r="O158" s="31">
        <f t="shared" si="36"/>
        <v>1.0473460082495984</v>
      </c>
      <c r="P158" s="31">
        <f t="shared" si="28"/>
        <v>0.15333410568592359</v>
      </c>
      <c r="Q158" s="31">
        <f t="shared" si="29"/>
        <v>17.255741207742279</v>
      </c>
    </row>
    <row r="159" spans="1:17" x14ac:dyDescent="0.25">
      <c r="A159" s="31">
        <v>5.5</v>
      </c>
      <c r="B159" s="31">
        <f t="shared" si="30"/>
        <v>1.7047480922384253</v>
      </c>
      <c r="C159" s="31">
        <f t="shared" si="31"/>
        <v>140.30215016921835</v>
      </c>
      <c r="D159" s="31">
        <v>137.54910401449499</v>
      </c>
      <c r="E159" s="31">
        <v>143.04781135101501</v>
      </c>
      <c r="F159" s="31">
        <f t="shared" si="32"/>
        <v>2.7530461547233642</v>
      </c>
      <c r="G159" s="31"/>
      <c r="H159" s="31">
        <v>89.611853045012296</v>
      </c>
      <c r="I159" s="31">
        <v>-8.0170866248872805E-2</v>
      </c>
      <c r="J159" s="31">
        <v>-0.25720272213596002</v>
      </c>
      <c r="K159" s="31">
        <v>7.9958198125330504E-2</v>
      </c>
      <c r="L159" s="31">
        <f t="shared" si="33"/>
        <v>0.16858046013064526</v>
      </c>
      <c r="M159" s="31">
        <f t="shared" si="34"/>
        <v>0.92295863043380588</v>
      </c>
      <c r="N159" s="31">
        <f t="shared" si="35"/>
        <v>0.77321145079946951</v>
      </c>
      <c r="O159" s="31">
        <f t="shared" si="36"/>
        <v>1.0832417851911775</v>
      </c>
      <c r="P159" s="31">
        <f t="shared" si="28"/>
        <v>0.15501516719585401</v>
      </c>
      <c r="Q159" s="31">
        <f t="shared" si="29"/>
        <v>16.795462124125141</v>
      </c>
    </row>
    <row r="160" spans="1:17" x14ac:dyDescent="0.25">
      <c r="A160" s="31">
        <v>6</v>
      </c>
      <c r="B160" s="31">
        <f t="shared" si="30"/>
        <v>1.791759469228055</v>
      </c>
      <c r="C160" s="31">
        <f t="shared" si="31"/>
        <v>143.5172301722107</v>
      </c>
      <c r="D160" s="31">
        <v>140.85060659670401</v>
      </c>
      <c r="E160" s="31">
        <v>146.1763993189</v>
      </c>
      <c r="F160" s="31">
        <f t="shared" si="32"/>
        <v>2.6666235755066907</v>
      </c>
      <c r="G160" s="31"/>
      <c r="H160" s="31">
        <v>90.243393580870702</v>
      </c>
      <c r="I160" s="31">
        <v>-4.3219919109124302E-2</v>
      </c>
      <c r="J160" s="31">
        <v>-0.21569834969608301</v>
      </c>
      <c r="K160" s="31">
        <v>0.11291649589295</v>
      </c>
      <c r="L160" s="31">
        <f t="shared" si="33"/>
        <v>0.16430742279451649</v>
      </c>
      <c r="M160" s="31">
        <f t="shared" si="34"/>
        <v>0.95770075021022094</v>
      </c>
      <c r="N160" s="31">
        <f t="shared" si="35"/>
        <v>0.8059783888339509</v>
      </c>
      <c r="O160" s="31">
        <f t="shared" si="36"/>
        <v>1.1195384429872526</v>
      </c>
      <c r="P160" s="31">
        <f t="shared" si="28"/>
        <v>0.15678002707665084</v>
      </c>
      <c r="Q160" s="31">
        <f t="shared" si="29"/>
        <v>16.370460923439467</v>
      </c>
    </row>
    <row r="161" spans="1:17" x14ac:dyDescent="0.25">
      <c r="A161" s="31">
        <v>6.5</v>
      </c>
      <c r="B161" s="31">
        <f t="shared" si="30"/>
        <v>1.8718021769015913</v>
      </c>
      <c r="C161" s="31">
        <f t="shared" si="31"/>
        <v>146.46577495794696</v>
      </c>
      <c r="D161" s="31">
        <v>143.899881356424</v>
      </c>
      <c r="E161" s="31">
        <v>149.02416563030599</v>
      </c>
      <c r="F161" s="31">
        <f t="shared" si="32"/>
        <v>2.5658936015229585</v>
      </c>
      <c r="G161" s="31"/>
      <c r="H161" s="31">
        <v>90.874934116728994</v>
      </c>
      <c r="I161" s="31">
        <v>-7.2002013607758699E-3</v>
      </c>
      <c r="J161" s="31">
        <v>-0.17555535323639801</v>
      </c>
      <c r="K161" s="31">
        <v>0.145163013350393</v>
      </c>
      <c r="L161" s="31">
        <f t="shared" si="33"/>
        <v>0.16035918329339549</v>
      </c>
      <c r="M161" s="31">
        <f t="shared" si="34"/>
        <v>0.99282565798764844</v>
      </c>
      <c r="N161" s="31">
        <f t="shared" si="35"/>
        <v>0.8389909550234449</v>
      </c>
      <c r="O161" s="31">
        <f t="shared" si="36"/>
        <v>1.156228035512316</v>
      </c>
      <c r="P161" s="31">
        <f t="shared" si="28"/>
        <v>0.15861854024443556</v>
      </c>
      <c r="Q161" s="31">
        <f t="shared" si="29"/>
        <v>15.976474718223782</v>
      </c>
    </row>
    <row r="162" spans="1:17" x14ac:dyDescent="0.25">
      <c r="A162" s="31">
        <v>7</v>
      </c>
      <c r="B162" s="31">
        <f t="shared" si="30"/>
        <v>1.9459101490553132</v>
      </c>
      <c r="C162" s="31">
        <f t="shared" si="31"/>
        <v>149.17690997245597</v>
      </c>
      <c r="D162" s="31">
        <v>146.72141465866699</v>
      </c>
      <c r="E162" s="31">
        <v>151.62487038904899</v>
      </c>
      <c r="F162" s="31">
        <f t="shared" si="32"/>
        <v>2.4554953137889868</v>
      </c>
      <c r="G162" s="31"/>
      <c r="H162" s="31">
        <v>91.5064746525874</v>
      </c>
      <c r="I162" s="31">
        <v>2.7941296428679801E-2</v>
      </c>
      <c r="J162" s="31">
        <v>-0.136652633037048</v>
      </c>
      <c r="K162" s="31">
        <v>0.17672651736883099</v>
      </c>
      <c r="L162" s="31">
        <f t="shared" si="33"/>
        <v>0.1566895752029395</v>
      </c>
      <c r="M162" s="31">
        <f t="shared" si="34"/>
        <v>1.0283353156939665</v>
      </c>
      <c r="N162" s="31">
        <f t="shared" si="35"/>
        <v>0.87227317239506097</v>
      </c>
      <c r="O162" s="31">
        <f t="shared" si="36"/>
        <v>1.193304700388552</v>
      </c>
      <c r="P162" s="31">
        <f t="shared" si="28"/>
        <v>0.1605157639967455</v>
      </c>
      <c r="Q162" s="31">
        <f t="shared" si="29"/>
        <v>15.609282453595624</v>
      </c>
    </row>
    <row r="163" spans="1:17" x14ac:dyDescent="0.25">
      <c r="A163" s="31">
        <v>7.5</v>
      </c>
      <c r="B163" s="31">
        <f t="shared" si="30"/>
        <v>2.0149030205422647</v>
      </c>
      <c r="C163" s="31">
        <f t="shared" si="31"/>
        <v>151.67589310944936</v>
      </c>
      <c r="D163" s="31">
        <v>149.336481134369</v>
      </c>
      <c r="E163" s="31">
        <v>154.007751256398</v>
      </c>
      <c r="F163" s="31">
        <f t="shared" si="32"/>
        <v>2.3394119750803668</v>
      </c>
      <c r="G163" s="31"/>
      <c r="H163" s="31">
        <v>92.138015188445806</v>
      </c>
      <c r="I163" s="31">
        <v>6.2253371456042601E-2</v>
      </c>
      <c r="J163" s="31">
        <v>-9.8869089378175901E-2</v>
      </c>
      <c r="K163" s="31">
        <v>0.20763577481943399</v>
      </c>
      <c r="L163" s="31">
        <f t="shared" si="33"/>
        <v>0.15325243209880496</v>
      </c>
      <c r="M163" s="31">
        <f t="shared" si="34"/>
        <v>1.0642319565710221</v>
      </c>
      <c r="N163" s="31">
        <f t="shared" si="35"/>
        <v>0.90586128712613123</v>
      </c>
      <c r="O163" s="31">
        <f t="shared" si="36"/>
        <v>1.230764812366318</v>
      </c>
      <c r="P163" s="31">
        <f t="shared" si="28"/>
        <v>0.16245176262009337</v>
      </c>
      <c r="Q163" s="31">
        <f t="shared" si="29"/>
        <v>15.26469503354479</v>
      </c>
    </row>
    <row r="164" spans="1:17" x14ac:dyDescent="0.25">
      <c r="A164" s="31">
        <v>8</v>
      </c>
      <c r="B164" s="31">
        <f t="shared" si="30"/>
        <v>2.0794415416798357</v>
      </c>
      <c r="C164" s="31">
        <f t="shared" si="31"/>
        <v>153.9847175886737</v>
      </c>
      <c r="D164" s="31">
        <v>151.76378386924301</v>
      </c>
      <c r="E164" s="31">
        <v>156.19808881471801</v>
      </c>
      <c r="F164" s="31">
        <f t="shared" si="32"/>
        <v>2.2209337194306897</v>
      </c>
      <c r="G164" s="31"/>
      <c r="H164" s="31">
        <v>92.769555724304098</v>
      </c>
      <c r="I164" s="31">
        <v>9.5781046031463493E-2</v>
      </c>
      <c r="J164" s="31">
        <v>-6.2083622539923902E-2</v>
      </c>
      <c r="K164" s="31">
        <v>0.237919552573371</v>
      </c>
      <c r="L164" s="31">
        <f t="shared" si="33"/>
        <v>0.15000158755664744</v>
      </c>
      <c r="M164" s="31">
        <f t="shared" si="34"/>
        <v>1.1005180748122465</v>
      </c>
      <c r="N164" s="31">
        <f t="shared" si="35"/>
        <v>0.93980429468294613</v>
      </c>
      <c r="O164" s="31">
        <f t="shared" si="36"/>
        <v>1.2686071325405062</v>
      </c>
      <c r="P164" s="31">
        <f t="shared" si="28"/>
        <v>0.16440141892878002</v>
      </c>
      <c r="Q164" s="31">
        <f t="shared" si="29"/>
        <v>14.938547825016654</v>
      </c>
    </row>
    <row r="165" spans="1:17" x14ac:dyDescent="0.25">
      <c r="A165" s="31">
        <v>8.5</v>
      </c>
      <c r="B165" s="31">
        <f t="shared" si="30"/>
        <v>2.1400661634962708</v>
      </c>
      <c r="C165" s="31">
        <f t="shared" si="31"/>
        <v>156.12260468664437</v>
      </c>
      <c r="D165" s="31">
        <v>154.01990233961001</v>
      </c>
      <c r="E165" s="31">
        <v>158.21774393666001</v>
      </c>
      <c r="F165" s="31">
        <f t="shared" si="32"/>
        <v>2.1027023470343522</v>
      </c>
      <c r="G165" s="31"/>
      <c r="H165" s="31">
        <v>93.401096260162504</v>
      </c>
      <c r="I165" s="31">
        <v>0.128565949727979</v>
      </c>
      <c r="J165" s="31">
        <v>-2.61751328024344E-2</v>
      </c>
      <c r="K165" s="31">
        <v>0.26760661750181203</v>
      </c>
      <c r="L165" s="31">
        <f t="shared" si="33"/>
        <v>0.14689087515212321</v>
      </c>
      <c r="M165" s="31">
        <f t="shared" si="34"/>
        <v>1.1371964166125619</v>
      </c>
      <c r="N165" s="31">
        <f t="shared" si="35"/>
        <v>0.97416446651528232</v>
      </c>
      <c r="O165" s="31">
        <f t="shared" si="36"/>
        <v>1.3068329536735825</v>
      </c>
      <c r="P165" s="31">
        <f t="shared" si="28"/>
        <v>0.16633424357915011</v>
      </c>
      <c r="Q165" s="31">
        <f t="shared" si="29"/>
        <v>14.626694311491089</v>
      </c>
    </row>
    <row r="166" spans="1:17" x14ac:dyDescent="0.25">
      <c r="A166" s="31">
        <v>9</v>
      </c>
      <c r="B166" s="31">
        <f t="shared" si="30"/>
        <v>2.1972245773362196</v>
      </c>
      <c r="C166" s="31">
        <f t="shared" si="31"/>
        <v>158.10641052813764</v>
      </c>
      <c r="D166" s="31">
        <v>156.11962120235299</v>
      </c>
      <c r="E166" s="31">
        <v>160.085642457571</v>
      </c>
      <c r="F166" s="31">
        <f t="shared" si="32"/>
        <v>1.9867893257846561</v>
      </c>
      <c r="G166" s="31"/>
      <c r="H166" s="31">
        <v>94.032636796020896</v>
      </c>
      <c r="I166" s="31">
        <v>0.16064665448717799</v>
      </c>
      <c r="J166" s="31">
        <v>8.9771756320084703E-3</v>
      </c>
      <c r="K166" s="31">
        <v>0.29672573647592698</v>
      </c>
      <c r="L166" s="31">
        <f t="shared" si="33"/>
        <v>0.14387428042195927</v>
      </c>
      <c r="M166" s="31">
        <f t="shared" si="34"/>
        <v>1.1742699724740269</v>
      </c>
      <c r="N166" s="31">
        <f t="shared" si="35"/>
        <v>1.0090175913222268</v>
      </c>
      <c r="O166" s="31">
        <f t="shared" si="36"/>
        <v>1.3454462420131292</v>
      </c>
      <c r="P166" s="31">
        <f t="shared" si="28"/>
        <v>0.16821432534545122</v>
      </c>
      <c r="Q166" s="31">
        <f t="shared" si="29"/>
        <v>14.325012926205252</v>
      </c>
    </row>
    <row r="167" spans="1:17" x14ac:dyDescent="0.25">
      <c r="A167" s="31">
        <v>9.5</v>
      </c>
      <c r="B167" s="31">
        <f t="shared" si="30"/>
        <v>2.2512917986064953</v>
      </c>
      <c r="C167" s="31">
        <f t="shared" si="31"/>
        <v>159.95096453449062</v>
      </c>
      <c r="D167" s="31">
        <v>158.076182759175</v>
      </c>
      <c r="E167" s="31">
        <v>161.81819951429199</v>
      </c>
      <c r="F167" s="31">
        <f t="shared" si="32"/>
        <v>1.8747817753156255</v>
      </c>
      <c r="G167" s="31"/>
      <c r="H167" s="31">
        <v>94.664177331879202</v>
      </c>
      <c r="I167" s="31">
        <v>0.192058969464873</v>
      </c>
      <c r="J167" s="31">
        <v>4.3459835737308203E-2</v>
      </c>
      <c r="K167" s="31">
        <v>0.32530567636688601</v>
      </c>
      <c r="L167" s="31">
        <f t="shared" si="33"/>
        <v>0.1409229203147889</v>
      </c>
      <c r="M167" s="31">
        <f t="shared" si="34"/>
        <v>1.2117419706336601</v>
      </c>
      <c r="N167" s="31">
        <f t="shared" si="35"/>
        <v>1.0444180451888769</v>
      </c>
      <c r="O167" s="31">
        <f t="shared" si="36"/>
        <v>1.3844537761074189</v>
      </c>
      <c r="P167" s="31">
        <f t="shared" si="28"/>
        <v>0.170017865459271</v>
      </c>
      <c r="Q167" s="31">
        <f t="shared" si="29"/>
        <v>14.030863796057425</v>
      </c>
    </row>
    <row r="168" spans="1:17" x14ac:dyDescent="0.25">
      <c r="A168" s="31">
        <v>10</v>
      </c>
      <c r="B168" s="31">
        <f t="shared" si="30"/>
        <v>2.3025850929940459</v>
      </c>
      <c r="C168" s="31">
        <f t="shared" si="31"/>
        <v>161.66935275739746</v>
      </c>
      <c r="D168" s="31">
        <v>159.90148860840901</v>
      </c>
      <c r="E168" s="31">
        <v>163.42968448802401</v>
      </c>
      <c r="F168" s="31">
        <f t="shared" si="32"/>
        <v>1.7678641489884512</v>
      </c>
      <c r="G168" s="31"/>
      <c r="H168" s="31">
        <v>95.295717867737594</v>
      </c>
      <c r="I168" s="31">
        <v>0.222836201286362</v>
      </c>
      <c r="J168" s="31">
        <v>7.7294146897595603E-2</v>
      </c>
      <c r="K168" s="31">
        <v>0.35337520404585898</v>
      </c>
      <c r="L168" s="31">
        <f t="shared" si="33"/>
        <v>0.13804052857413168</v>
      </c>
      <c r="M168" s="31">
        <f t="shared" si="34"/>
        <v>1.249615871499167</v>
      </c>
      <c r="N168" s="31">
        <f t="shared" si="35"/>
        <v>1.0803598141471404</v>
      </c>
      <c r="O168" s="31">
        <f t="shared" si="36"/>
        <v>1.4238652832366565</v>
      </c>
      <c r="P168" s="31">
        <f t="shared" si="28"/>
        <v>0.17175273454475803</v>
      </c>
      <c r="Q168" s="31">
        <f t="shared" si="29"/>
        <v>13.74444246924504</v>
      </c>
    </row>
    <row r="169" spans="1:17" x14ac:dyDescent="0.25">
      <c r="A169" s="31">
        <v>10.5</v>
      </c>
      <c r="B169" s="31">
        <f t="shared" si="30"/>
        <v>2.3513752571634776</v>
      </c>
      <c r="C169" s="31">
        <f t="shared" si="31"/>
        <v>163.27315629847152</v>
      </c>
      <c r="D169" s="31">
        <v>161.606265956258</v>
      </c>
      <c r="E169" s="31">
        <v>164.932531475117</v>
      </c>
      <c r="F169" s="31">
        <f t="shared" si="32"/>
        <v>1.6668903422135202</v>
      </c>
      <c r="G169" s="31"/>
      <c r="H169" s="31">
        <v>95.9272584035959</v>
      </c>
      <c r="I169" s="31">
        <v>0.25300938447097099</v>
      </c>
      <c r="J169" s="31">
        <v>0.11049409320923501</v>
      </c>
      <c r="K169" s="31">
        <v>0.38096308638401499</v>
      </c>
      <c r="L169" s="31">
        <f t="shared" si="33"/>
        <v>0.13523449658739001</v>
      </c>
      <c r="M169" s="31">
        <f t="shared" si="34"/>
        <v>1.2878953629945669</v>
      </c>
      <c r="N169" s="31">
        <f t="shared" si="35"/>
        <v>1.1168297521529689</v>
      </c>
      <c r="O169" s="31">
        <f t="shared" si="36"/>
        <v>1.4636935741899735</v>
      </c>
      <c r="P169" s="31">
        <f t="shared" si="28"/>
        <v>0.1734319110185023</v>
      </c>
      <c r="Q169" s="31">
        <f t="shared" si="29"/>
        <v>13.46630448418145</v>
      </c>
    </row>
    <row r="170" spans="1:17" x14ac:dyDescent="0.25">
      <c r="A170" s="31">
        <v>11</v>
      </c>
      <c r="B170" s="31">
        <f t="shared" si="30"/>
        <v>2.3978952727983707</v>
      </c>
      <c r="C170" s="31">
        <f t="shared" si="31"/>
        <v>164.77265282955281</v>
      </c>
      <c r="D170" s="31">
        <v>163.20020833592801</v>
      </c>
      <c r="E170" s="31">
        <v>166.33760156364801</v>
      </c>
      <c r="F170" s="31">
        <f t="shared" si="32"/>
        <v>1.5724444936248005</v>
      </c>
      <c r="G170" s="31"/>
      <c r="H170" s="31">
        <v>96.558798939454306</v>
      </c>
      <c r="I170" s="31">
        <v>0.28260748603881403</v>
      </c>
      <c r="J170" s="31">
        <v>0.14307365876858999</v>
      </c>
      <c r="K170" s="31">
        <v>0.40809808811852399</v>
      </c>
      <c r="L170" s="31">
        <f t="shared" si="33"/>
        <v>0.13251221467496699</v>
      </c>
      <c r="M170" s="31">
        <f t="shared" si="34"/>
        <v>1.3265843567315021</v>
      </c>
      <c r="N170" s="31">
        <f t="shared" si="35"/>
        <v>1.15381478711241</v>
      </c>
      <c r="O170" s="31">
        <f t="shared" si="36"/>
        <v>1.5039546740196845</v>
      </c>
      <c r="P170" s="31">
        <f t="shared" si="28"/>
        <v>0.17506994345363724</v>
      </c>
      <c r="Q170" s="31">
        <f t="shared" si="29"/>
        <v>13.197045673369947</v>
      </c>
    </row>
    <row r="171" spans="1:17" x14ac:dyDescent="0.25">
      <c r="A171" s="31">
        <v>11.5</v>
      </c>
      <c r="B171" s="31">
        <f t="shared" si="30"/>
        <v>2.4423470353692043</v>
      </c>
      <c r="C171" s="31">
        <f t="shared" si="31"/>
        <v>166.1769876013789</v>
      </c>
      <c r="D171" s="31">
        <v>164.69209681794101</v>
      </c>
      <c r="E171" s="31">
        <v>167.65440360499801</v>
      </c>
      <c r="F171" s="31">
        <f t="shared" si="32"/>
        <v>1.4848907834378906</v>
      </c>
      <c r="G171" s="31"/>
      <c r="H171" s="31">
        <v>97.190339475312697</v>
      </c>
      <c r="I171" s="31">
        <v>0.311657587696897</v>
      </c>
      <c r="J171" s="31">
        <v>0.17504682767202601</v>
      </c>
      <c r="K171" s="31">
        <v>0.43480595916870302</v>
      </c>
      <c r="L171" s="31">
        <f t="shared" si="33"/>
        <v>0.1298795657483385</v>
      </c>
      <c r="M171" s="31">
        <f t="shared" si="34"/>
        <v>1.3656869849337177</v>
      </c>
      <c r="N171" s="31">
        <f t="shared" si="35"/>
        <v>1.191302001205613</v>
      </c>
      <c r="O171" s="31">
        <f t="shared" si="36"/>
        <v>1.5446633021185294</v>
      </c>
      <c r="P171" s="31">
        <f t="shared" si="28"/>
        <v>0.1766806504564582</v>
      </c>
      <c r="Q171" s="31">
        <f t="shared" si="29"/>
        <v>12.937126325842025</v>
      </c>
    </row>
    <row r="172" spans="1:17" x14ac:dyDescent="0.25">
      <c r="A172" s="31">
        <v>12</v>
      </c>
      <c r="B172" s="31">
        <f t="shared" si="30"/>
        <v>2.4849066497880004</v>
      </c>
      <c r="C172" s="31">
        <f t="shared" si="31"/>
        <v>167.49431908647074</v>
      </c>
      <c r="D172" s="31">
        <v>166.08990576302901</v>
      </c>
      <c r="E172" s="31">
        <v>168.891279718634</v>
      </c>
      <c r="F172" s="31">
        <f t="shared" si="32"/>
        <v>1.4044133234417302</v>
      </c>
      <c r="G172" s="31"/>
      <c r="H172" s="31">
        <v>97.821880011171004</v>
      </c>
      <c r="I172" s="31">
        <v>0.34018504849159498</v>
      </c>
      <c r="J172" s="31">
        <v>0.206427584015907</v>
      </c>
      <c r="K172" s="31">
        <v>0.46110343183213198</v>
      </c>
      <c r="L172" s="31">
        <f t="shared" si="33"/>
        <v>0.12733792390811249</v>
      </c>
      <c r="M172" s="31">
        <f t="shared" si="34"/>
        <v>1.4052075980522525</v>
      </c>
      <c r="N172" s="31">
        <f t="shared" si="35"/>
        <v>1.2292787115661472</v>
      </c>
      <c r="O172" s="31">
        <f t="shared" si="36"/>
        <v>1.585822867362767</v>
      </c>
      <c r="P172" s="31">
        <f t="shared" si="28"/>
        <v>0.1782720778983099</v>
      </c>
      <c r="Q172" s="31">
        <f t="shared" si="29"/>
        <v>12.686529602132202</v>
      </c>
    </row>
    <row r="173" spans="1:17" x14ac:dyDescent="0.25">
      <c r="A173" s="31">
        <v>12.5</v>
      </c>
      <c r="B173" s="31">
        <f t="shared" si="30"/>
        <v>2.5257286443082556</v>
      </c>
      <c r="C173" s="31">
        <f t="shared" si="31"/>
        <v>168.73194343671744</v>
      </c>
      <c r="D173" s="31">
        <v>167.40089562903501</v>
      </c>
      <c r="E173" s="31">
        <v>170.055561378025</v>
      </c>
      <c r="F173" s="31">
        <f t="shared" si="32"/>
        <v>1.3310478076824381</v>
      </c>
      <c r="G173" s="31"/>
      <c r="H173" s="31">
        <v>98.453420547029395</v>
      </c>
      <c r="I173" s="31">
        <v>0.36821365039009302</v>
      </c>
      <c r="J173" s="31">
        <v>0.23722991189659601</v>
      </c>
      <c r="K173" s="31">
        <v>0.48700555964720799</v>
      </c>
      <c r="L173" s="31">
        <f t="shared" si="33"/>
        <v>0.12488782387530599</v>
      </c>
      <c r="M173" s="31">
        <f t="shared" si="34"/>
        <v>1.4451507630174605</v>
      </c>
      <c r="N173" s="31">
        <f t="shared" si="35"/>
        <v>1.2677325510672017</v>
      </c>
      <c r="O173" s="31">
        <f t="shared" si="36"/>
        <v>1.6274356573215421</v>
      </c>
      <c r="P173" s="31">
        <f t="shared" si="28"/>
        <v>0.17985155312717016</v>
      </c>
      <c r="Q173" s="31">
        <f t="shared" si="29"/>
        <v>12.445175806546432</v>
      </c>
    </row>
    <row r="174" spans="1:17" x14ac:dyDescent="0.25">
      <c r="A174" s="31">
        <v>13</v>
      </c>
      <c r="B174" s="31">
        <f t="shared" si="30"/>
        <v>2.5649493574615367</v>
      </c>
      <c r="C174" s="31">
        <f t="shared" si="31"/>
        <v>169.89640117487238</v>
      </c>
      <c r="D174" s="31">
        <v>168.63169463937299</v>
      </c>
      <c r="E174" s="31">
        <v>171.15370110734301</v>
      </c>
      <c r="F174" s="31">
        <f t="shared" si="32"/>
        <v>1.2647065354993856</v>
      </c>
      <c r="G174" s="31"/>
      <c r="H174" s="31">
        <v>99.084961082887801</v>
      </c>
      <c r="I174" s="31">
        <v>0.39576572889882899</v>
      </c>
      <c r="J174" s="31">
        <v>0.26746779541045801</v>
      </c>
      <c r="K174" s="31">
        <v>0.51252739615232901</v>
      </c>
      <c r="L174" s="31">
        <f t="shared" si="33"/>
        <v>0.1225298003709355</v>
      </c>
      <c r="M174" s="31">
        <f t="shared" si="34"/>
        <v>1.4855212620814318</v>
      </c>
      <c r="N174" s="31">
        <f t="shared" si="35"/>
        <v>1.3066515489816841</v>
      </c>
      <c r="O174" s="31">
        <f t="shared" si="36"/>
        <v>1.6695053687045207</v>
      </c>
      <c r="P174" s="31">
        <f t="shared" si="28"/>
        <v>0.1814269098614183</v>
      </c>
      <c r="Q174" s="31">
        <f t="shared" si="29"/>
        <v>12.213013336962458</v>
      </c>
    </row>
    <row r="175" spans="1:17" x14ac:dyDescent="0.25">
      <c r="A175" s="31">
        <v>13.5</v>
      </c>
      <c r="B175" s="31">
        <f t="shared" si="30"/>
        <v>2.6026896854443837</v>
      </c>
      <c r="C175" s="31">
        <f t="shared" si="31"/>
        <v>170.99356893218493</v>
      </c>
      <c r="D175" s="31">
        <v>169.78837024578601</v>
      </c>
      <c r="E175" s="31">
        <v>172.191384479688</v>
      </c>
      <c r="F175" s="31">
        <f t="shared" si="32"/>
        <v>1.2051986863989157</v>
      </c>
      <c r="G175" s="31"/>
      <c r="H175" s="31">
        <v>99.716501618746094</v>
      </c>
      <c r="I175" s="31">
        <v>0.42286229052956897</v>
      </c>
      <c r="J175" s="31">
        <v>0.29715521865385602</v>
      </c>
      <c r="K175" s="31">
        <v>0.53768399488589103</v>
      </c>
      <c r="L175" s="31">
        <f t="shared" si="33"/>
        <v>0.1202643881160175</v>
      </c>
      <c r="M175" s="31">
        <f t="shared" si="34"/>
        <v>1.5263240922108205</v>
      </c>
      <c r="N175" s="31">
        <f t="shared" si="35"/>
        <v>1.3460242113003056</v>
      </c>
      <c r="O175" s="31">
        <f t="shared" si="36"/>
        <v>1.7120371801924981</v>
      </c>
      <c r="P175" s="31">
        <f t="shared" si="28"/>
        <v>0.18300648444609624</v>
      </c>
      <c r="Q175" s="31">
        <f t="shared" si="29"/>
        <v>11.990014793058696</v>
      </c>
    </row>
    <row r="176" spans="1:17" x14ac:dyDescent="0.25">
      <c r="A176" s="31">
        <v>14</v>
      </c>
      <c r="B176" s="31">
        <f t="shared" si="30"/>
        <v>2.6390573296152584</v>
      </c>
      <c r="C176" s="31">
        <f t="shared" si="31"/>
        <v>172.0287385562101</v>
      </c>
      <c r="D176" s="31">
        <v>170.87649122863499</v>
      </c>
      <c r="E176" s="31">
        <v>173.173626220958</v>
      </c>
      <c r="F176" s="31">
        <f t="shared" si="32"/>
        <v>1.1522473275751111</v>
      </c>
      <c r="G176" s="31"/>
      <c r="H176" s="31">
        <v>100.348042154605</v>
      </c>
      <c r="I176" s="31">
        <v>0.44952311867334599</v>
      </c>
      <c r="J176" s="31">
        <v>0.32630616572315702</v>
      </c>
      <c r="K176" s="31">
        <v>0.56249040938629202</v>
      </c>
      <c r="L176" s="31">
        <f t="shared" si="33"/>
        <v>0.1180921218315675</v>
      </c>
      <c r="M176" s="31">
        <f t="shared" si="34"/>
        <v>1.5675644649956857</v>
      </c>
      <c r="N176" s="31">
        <f t="shared" si="35"/>
        <v>1.3858396005103475</v>
      </c>
      <c r="O176" s="31">
        <f t="shared" si="36"/>
        <v>1.7550378249897618</v>
      </c>
      <c r="P176" s="31">
        <f t="shared" si="28"/>
        <v>0.18459911223970715</v>
      </c>
      <c r="Q176" s="31">
        <f t="shared" si="29"/>
        <v>11.776173571286922</v>
      </c>
    </row>
    <row r="177" spans="1:17" x14ac:dyDescent="0.25">
      <c r="A177" s="31">
        <v>14.5</v>
      </c>
      <c r="B177" s="31">
        <f t="shared" si="30"/>
        <v>2.6741486494265287</v>
      </c>
      <c r="C177" s="31">
        <f t="shared" si="31"/>
        <v>173.00668551744661</v>
      </c>
      <c r="D177" s="31">
        <v>171.90118090835699</v>
      </c>
      <c r="E177" s="31">
        <v>174.10485380242901</v>
      </c>
      <c r="F177" s="31">
        <f t="shared" si="32"/>
        <v>1.1055046090896212</v>
      </c>
      <c r="G177" s="31"/>
      <c r="H177" s="31">
        <v>100.979582690463</v>
      </c>
      <c r="I177" s="31">
        <v>0.47576686923089501</v>
      </c>
      <c r="J177" s="31">
        <v>0.35493462071472298</v>
      </c>
      <c r="K177" s="31">
        <v>0.58696169319192804</v>
      </c>
      <c r="L177" s="31">
        <f t="shared" si="33"/>
        <v>0.11601353623860253</v>
      </c>
      <c r="M177" s="31">
        <f t="shared" si="34"/>
        <v>1.6092478070448279</v>
      </c>
      <c r="N177" s="31">
        <f t="shared" si="35"/>
        <v>1.4260874146576303</v>
      </c>
      <c r="O177" s="31">
        <f t="shared" si="36"/>
        <v>1.798515663273744</v>
      </c>
      <c r="P177" s="31">
        <f t="shared" si="28"/>
        <v>0.18621412430805684</v>
      </c>
      <c r="Q177" s="31">
        <f t="shared" si="29"/>
        <v>11.571500889599756</v>
      </c>
    </row>
    <row r="178" spans="1:17" x14ac:dyDescent="0.25">
      <c r="A178" s="31">
        <v>15</v>
      </c>
      <c r="B178" s="31">
        <f t="shared" si="30"/>
        <v>2.7080502011022101</v>
      </c>
      <c r="C178" s="31">
        <f t="shared" si="31"/>
        <v>173.93172822137018</v>
      </c>
      <c r="D178" s="31">
        <v>172.86716207136601</v>
      </c>
      <c r="E178" s="31">
        <v>174.988981131472</v>
      </c>
      <c r="F178" s="31">
        <f t="shared" si="32"/>
        <v>1.0645661500041683</v>
      </c>
      <c r="G178" s="31"/>
      <c r="H178" s="31">
        <v>101.611123226321</v>
      </c>
      <c r="I178" s="31">
        <v>0.50161115716884797</v>
      </c>
      <c r="J178" s="31">
        <v>0.38305456772491903</v>
      </c>
      <c r="K178" s="31">
        <v>0.61111289984119699</v>
      </c>
      <c r="L178" s="31">
        <f t="shared" si="33"/>
        <v>0.11402916605813898</v>
      </c>
      <c r="M178" s="31">
        <f t="shared" si="34"/>
        <v>1.6513797608424925</v>
      </c>
      <c r="N178" s="31">
        <f t="shared" si="35"/>
        <v>1.4667580655353449</v>
      </c>
      <c r="O178" s="31">
        <f t="shared" si="36"/>
        <v>1.8424807547455204</v>
      </c>
      <c r="P178" s="31">
        <f t="shared" si="28"/>
        <v>0.18786134460508774</v>
      </c>
      <c r="Q178" s="31">
        <f t="shared" si="29"/>
        <v>11.376023193432236</v>
      </c>
    </row>
    <row r="179" spans="1:17" x14ac:dyDescent="0.25">
      <c r="A179" s="31">
        <v>15.5</v>
      </c>
      <c r="B179" s="31">
        <f t="shared" si="30"/>
        <v>2.7408400239252009</v>
      </c>
      <c r="C179" s="31">
        <f t="shared" si="31"/>
        <v>174.80777956876091</v>
      </c>
      <c r="D179" s="31">
        <v>173.77879436681599</v>
      </c>
      <c r="E179" s="31">
        <v>175.82947426941101</v>
      </c>
      <c r="F179" s="31">
        <f t="shared" si="32"/>
        <v>1.0289852019449199</v>
      </c>
      <c r="G179" s="31"/>
      <c r="H179" s="31">
        <v>102.24266376218</v>
      </c>
      <c r="I179" s="31">
        <v>0.52707263501825197</v>
      </c>
      <c r="J179" s="31">
        <v>0.41067999485390599</v>
      </c>
      <c r="K179" s="31">
        <v>0.63495908287249703</v>
      </c>
      <c r="L179" s="31">
        <f t="shared" si="33"/>
        <v>0.11213954400929552</v>
      </c>
      <c r="M179" s="31">
        <f t="shared" si="34"/>
        <v>1.6939661860450164</v>
      </c>
      <c r="N179" s="31">
        <f t="shared" si="35"/>
        <v>1.5078427619024803</v>
      </c>
      <c r="O179" s="31">
        <f t="shared" si="36"/>
        <v>1.8869449315127902</v>
      </c>
      <c r="P179" s="31">
        <f t="shared" si="28"/>
        <v>0.18955108480515492</v>
      </c>
      <c r="Q179" s="31">
        <f t="shared" si="29"/>
        <v>11.189779723272334</v>
      </c>
    </row>
    <row r="180" spans="1:17" x14ac:dyDescent="0.25">
      <c r="A180" s="31">
        <v>16</v>
      </c>
      <c r="B180" s="31">
        <f t="shared" si="30"/>
        <v>2.7725887222397811</v>
      </c>
      <c r="C180" s="31">
        <f t="shared" si="31"/>
        <v>175.63839189045791</v>
      </c>
      <c r="D180" s="31">
        <v>174.64010507076199</v>
      </c>
      <c r="E180" s="31">
        <v>176.629410531979</v>
      </c>
      <c r="F180" s="31">
        <f t="shared" si="32"/>
        <v>0.99828681969592026</v>
      </c>
      <c r="G180" s="31"/>
      <c r="H180" s="31">
        <v>102.87420429803799</v>
      </c>
      <c r="I180" s="31">
        <v>0.552167064201744</v>
      </c>
      <c r="J180" s="31">
        <v>0.43782585622281101</v>
      </c>
      <c r="K180" s="31">
        <v>0.65851529582422397</v>
      </c>
      <c r="L180" s="31">
        <f t="shared" si="33"/>
        <v>0.11034471980070648</v>
      </c>
      <c r="M180" s="31">
        <f t="shared" si="34"/>
        <v>1.7370131611994628</v>
      </c>
      <c r="N180" s="31">
        <f t="shared" si="35"/>
        <v>1.5493350768631182</v>
      </c>
      <c r="O180" s="31">
        <f t="shared" si="36"/>
        <v>1.9319218715652566</v>
      </c>
      <c r="P180" s="31">
        <f t="shared" si="28"/>
        <v>0.19129339735106921</v>
      </c>
      <c r="Q180" s="31">
        <f t="shared" si="29"/>
        <v>11.012777659034837</v>
      </c>
    </row>
    <row r="181" spans="1:17" x14ac:dyDescent="0.25">
      <c r="A181" s="31">
        <v>16.5</v>
      </c>
      <c r="B181" s="31">
        <f t="shared" si="30"/>
        <v>2.8033603809065348</v>
      </c>
      <c r="C181" s="31">
        <f t="shared" si="31"/>
        <v>176.42679620377697</v>
      </c>
      <c r="D181" s="31">
        <v>175.454814431709</v>
      </c>
      <c r="E181" s="31">
        <v>177.39153165262201</v>
      </c>
      <c r="F181" s="31">
        <f t="shared" si="32"/>
        <v>0.97198177206797709</v>
      </c>
      <c r="G181" s="31"/>
      <c r="H181" s="31">
        <v>103.505744833896</v>
      </c>
      <c r="I181" s="31">
        <v>0.57690937996414404</v>
      </c>
      <c r="J181" s="31">
        <v>0.464509321896039</v>
      </c>
      <c r="K181" s="31">
        <v>0.68179659223477596</v>
      </c>
      <c r="L181" s="31">
        <f t="shared" si="33"/>
        <v>0.10864363516936848</v>
      </c>
      <c r="M181" s="31">
        <f t="shared" si="34"/>
        <v>1.7805269858692543</v>
      </c>
      <c r="N181" s="31">
        <f t="shared" si="35"/>
        <v>1.5912332140027261</v>
      </c>
      <c r="O181" s="31">
        <f t="shared" si="36"/>
        <v>1.9774271731308259</v>
      </c>
      <c r="P181" s="31">
        <f t="shared" si="28"/>
        <v>0.19309697956404992</v>
      </c>
      <c r="Q181" s="31">
        <f t="shared" si="29"/>
        <v>10.844934173787872</v>
      </c>
    </row>
    <row r="182" spans="1:17" x14ac:dyDescent="0.25">
      <c r="A182" s="31">
        <v>17</v>
      </c>
      <c r="B182" s="31">
        <f t="shared" si="30"/>
        <v>2.8332133440562162</v>
      </c>
      <c r="C182" s="31">
        <f t="shared" si="31"/>
        <v>177.17593658967212</v>
      </c>
      <c r="D182" s="31">
        <v>176.22635684738901</v>
      </c>
      <c r="E182" s="31">
        <v>178.11829135681</v>
      </c>
      <c r="F182" s="31">
        <f t="shared" si="32"/>
        <v>0.94957974228310604</v>
      </c>
      <c r="G182" s="31"/>
      <c r="H182" s="31">
        <v>104.13728536975501</v>
      </c>
      <c r="I182" s="31">
        <v>0.60131375058548597</v>
      </c>
      <c r="J182" s="31">
        <v>0.49074787139584902</v>
      </c>
      <c r="K182" s="31">
        <v>0.70481785566038202</v>
      </c>
      <c r="L182" s="31">
        <f t="shared" si="33"/>
        <v>0.1070349921322665</v>
      </c>
      <c r="M182" s="31">
        <f t="shared" si="34"/>
        <v>1.8245141831545775</v>
      </c>
      <c r="N182" s="31">
        <f t="shared" si="35"/>
        <v>1.6335374391658015</v>
      </c>
      <c r="O182" s="31">
        <f t="shared" si="36"/>
        <v>2.0234780862745323</v>
      </c>
      <c r="P182" s="31">
        <f t="shared" si="28"/>
        <v>0.19497032355436539</v>
      </c>
      <c r="Q182" s="31">
        <f t="shared" si="29"/>
        <v>10.68615006419202</v>
      </c>
    </row>
    <row r="183" spans="1:17" x14ac:dyDescent="0.25">
      <c r="A183" s="31">
        <v>17.5</v>
      </c>
      <c r="B183" s="31">
        <f t="shared" si="30"/>
        <v>2.8622008809294686</v>
      </c>
      <c r="C183" s="31">
        <f t="shared" si="31"/>
        <v>177.88850036662001</v>
      </c>
      <c r="D183" s="31">
        <v>176.95789913784</v>
      </c>
      <c r="E183" s="31">
        <v>178.811897434081</v>
      </c>
      <c r="F183" s="31">
        <f t="shared" si="32"/>
        <v>0.93060122878000584</v>
      </c>
      <c r="G183" s="31"/>
      <c r="H183" s="31">
        <v>104.768825905613</v>
      </c>
      <c r="I183" s="31">
        <v>0.62539363147299398</v>
      </c>
      <c r="J183" s="31">
        <v>0.51655898424450597</v>
      </c>
      <c r="K183" s="31">
        <v>0.72759020877027203</v>
      </c>
      <c r="L183" s="31">
        <f t="shared" si="33"/>
        <v>0.10551561226288303</v>
      </c>
      <c r="M183" s="31">
        <f t="shared" si="34"/>
        <v>1.8689815025977274</v>
      </c>
      <c r="N183" s="31">
        <f t="shared" si="35"/>
        <v>1.6762497127423273</v>
      </c>
      <c r="O183" s="31">
        <f t="shared" si="36"/>
        <v>2.0700861168817815</v>
      </c>
      <c r="P183" s="31">
        <f t="shared" si="28"/>
        <v>0.1969182020697271</v>
      </c>
      <c r="Q183" s="31">
        <f t="shared" si="29"/>
        <v>10.536123647881336</v>
      </c>
    </row>
    <row r="184" spans="1:17" x14ac:dyDescent="0.25">
      <c r="A184" s="31">
        <v>18</v>
      </c>
      <c r="B184" s="31">
        <f t="shared" si="30"/>
        <v>2.8903717578961645</v>
      </c>
      <c r="C184" s="31">
        <f t="shared" si="31"/>
        <v>178.56694463461588</v>
      </c>
      <c r="D184" s="31">
        <v>177.65235702337</v>
      </c>
      <c r="E184" s="31">
        <v>179.47434834590999</v>
      </c>
      <c r="F184" s="31">
        <f t="shared" si="32"/>
        <v>0.91458761124587795</v>
      </c>
      <c r="G184" s="31"/>
      <c r="H184" s="31">
        <v>105.40036644147099</v>
      </c>
      <c r="I184" s="31">
        <v>0.64916181465732303</v>
      </c>
      <c r="J184" s="31">
        <v>0.54196013996426995</v>
      </c>
      <c r="K184" s="31">
        <v>0.75012109415001704</v>
      </c>
      <c r="L184" s="31">
        <f t="shared" si="33"/>
        <v>0.10408047709287355</v>
      </c>
      <c r="M184" s="31">
        <f t="shared" si="34"/>
        <v>1.913935923465832</v>
      </c>
      <c r="N184" s="31">
        <f t="shared" si="35"/>
        <v>1.7193737745461115</v>
      </c>
      <c r="O184" s="31">
        <f t="shared" si="36"/>
        <v>2.1172563884525242</v>
      </c>
      <c r="P184" s="31">
        <f t="shared" si="28"/>
        <v>0.19894130695320633</v>
      </c>
      <c r="Q184" s="31">
        <f t="shared" si="29"/>
        <v>10.39435565810142</v>
      </c>
    </row>
    <row r="185" spans="1:17" x14ac:dyDescent="0.25">
      <c r="A185" s="31">
        <v>18.5</v>
      </c>
      <c r="B185" s="31">
        <f t="shared" si="30"/>
        <v>2.917770732084279</v>
      </c>
      <c r="C185" s="31">
        <f t="shared" si="31"/>
        <v>179.21351967691871</v>
      </c>
      <c r="D185" s="31">
        <v>178.31241063178101</v>
      </c>
      <c r="E185" s="31">
        <v>180.107464520207</v>
      </c>
      <c r="F185" s="31">
        <f t="shared" si="32"/>
        <v>0.90110904513770151</v>
      </c>
      <c r="G185" s="31"/>
      <c r="H185" s="31">
        <v>106.03190697733</v>
      </c>
      <c r="I185" s="31">
        <v>0.67263047415672905</v>
      </c>
      <c r="J185" s="31">
        <v>0.56696881807740396</v>
      </c>
      <c r="K185" s="31">
        <v>0.772417800566083</v>
      </c>
      <c r="L185" s="31">
        <f t="shared" si="33"/>
        <v>0.10272449124433952</v>
      </c>
      <c r="M185" s="31">
        <f t="shared" si="34"/>
        <v>1.9593846584054391</v>
      </c>
      <c r="N185" s="31">
        <f t="shared" si="35"/>
        <v>1.7629152275866971</v>
      </c>
      <c r="O185" s="31">
        <f t="shared" si="36"/>
        <v>2.1649944556837779</v>
      </c>
      <c r="P185" s="31">
        <f t="shared" si="28"/>
        <v>0.20103961404854043</v>
      </c>
      <c r="Q185" s="31">
        <f t="shared" si="29"/>
        <v>10.260344398743424</v>
      </c>
    </row>
    <row r="186" spans="1:17" x14ac:dyDescent="0.25">
      <c r="A186" s="31">
        <v>19</v>
      </c>
      <c r="B186" s="31">
        <f t="shared" si="30"/>
        <v>2.9444389791664403</v>
      </c>
      <c r="C186" s="31">
        <f t="shared" si="31"/>
        <v>179.83028963530955</v>
      </c>
      <c r="D186" s="31">
        <v>178.94051962360101</v>
      </c>
      <c r="E186" s="31">
        <v>180.71291457515699</v>
      </c>
      <c r="F186" s="31">
        <f t="shared" si="32"/>
        <v>0.88977001170854919</v>
      </c>
      <c r="G186" s="31"/>
      <c r="H186" s="31">
        <v>106.663447513188</v>
      </c>
      <c r="I186" s="31">
        <v>0.69581120761929505</v>
      </c>
      <c r="J186" s="31">
        <v>0.59160249810616905</v>
      </c>
      <c r="K186" s="31">
        <v>0.79448761678493296</v>
      </c>
      <c r="L186" s="31">
        <f t="shared" si="33"/>
        <v>0.10144255933938195</v>
      </c>
      <c r="M186" s="31">
        <f t="shared" si="34"/>
        <v>2.0053351574653075</v>
      </c>
      <c r="N186" s="31">
        <f t="shared" si="35"/>
        <v>1.8068816209761669</v>
      </c>
      <c r="O186" s="31">
        <f t="shared" si="36"/>
        <v>2.2133066450427741</v>
      </c>
      <c r="P186" s="31">
        <f t="shared" si="28"/>
        <v>0.20321251203330359</v>
      </c>
      <c r="Q186" s="31">
        <f t="shared" si="29"/>
        <v>10.133593443310444</v>
      </c>
    </row>
    <row r="187" spans="1:17" x14ac:dyDescent="0.25">
      <c r="A187" s="31">
        <v>19.5</v>
      </c>
      <c r="B187" s="31">
        <f t="shared" si="30"/>
        <v>2.9704144655697009</v>
      </c>
      <c r="C187" s="31">
        <f t="shared" si="31"/>
        <v>180.4191508142253</v>
      </c>
      <c r="D187" s="31">
        <v>179.53893816861199</v>
      </c>
      <c r="E187" s="31">
        <v>181.29223694976801</v>
      </c>
      <c r="F187" s="31">
        <f t="shared" si="32"/>
        <v>0.88021264561331236</v>
      </c>
      <c r="G187" s="31"/>
      <c r="H187" s="31">
        <v>107.29498804904701</v>
      </c>
      <c r="I187" s="31">
        <v>0.71871507460679995</v>
      </c>
      <c r="J187" s="31">
        <v>0.61587865957282595</v>
      </c>
      <c r="K187" s="31">
        <v>0.81633783157303397</v>
      </c>
      <c r="L187" s="31">
        <f t="shared" si="33"/>
        <v>0.10022958600010401</v>
      </c>
      <c r="M187" s="31">
        <f t="shared" si="34"/>
        <v>2.0517951124855203</v>
      </c>
      <c r="N187" s="31">
        <f t="shared" si="35"/>
        <v>1.8512825322520252</v>
      </c>
      <c r="O187" s="31">
        <f t="shared" si="36"/>
        <v>2.2622000915238414</v>
      </c>
      <c r="P187" s="31">
        <f t="shared" si="28"/>
        <v>0.20545877963590808</v>
      </c>
      <c r="Q187" s="31">
        <f t="shared" si="29"/>
        <v>10.013610929554158</v>
      </c>
    </row>
    <row r="188" spans="1:17" x14ac:dyDescent="0.25">
      <c r="A188" s="31">
        <v>20</v>
      </c>
      <c r="B188" s="31">
        <f t="shared" si="30"/>
        <v>2.9957322735539909</v>
      </c>
      <c r="C188" s="31">
        <f t="shared" si="31"/>
        <v>180.98184791823275</v>
      </c>
      <c r="D188" s="31">
        <v>180.10972984718799</v>
      </c>
      <c r="E188" s="31">
        <v>181.84685747651599</v>
      </c>
      <c r="F188" s="31">
        <f t="shared" si="32"/>
        <v>0.8721180710447527</v>
      </c>
      <c r="G188" s="31"/>
      <c r="H188" s="31">
        <v>107.926528584905</v>
      </c>
      <c r="I188" s="31">
        <v>0.74135263184318601</v>
      </c>
      <c r="J188" s="31">
        <v>0.63981478199963904</v>
      </c>
      <c r="K188" s="31">
        <v>0.83797573369684997</v>
      </c>
      <c r="L188" s="31">
        <f t="shared" si="33"/>
        <v>9.9080475848605465E-2</v>
      </c>
      <c r="M188" s="31">
        <f t="shared" si="34"/>
        <v>2.0987724618526582</v>
      </c>
      <c r="N188" s="31">
        <f t="shared" si="35"/>
        <v>1.8961296494368147</v>
      </c>
      <c r="O188" s="31">
        <f t="shared" si="36"/>
        <v>2.3116827757988863</v>
      </c>
      <c r="P188" s="31">
        <f t="shared" si="28"/>
        <v>0.20777656318103577</v>
      </c>
      <c r="Q188" s="31">
        <f t="shared" si="29"/>
        <v>9.8999089685798669</v>
      </c>
    </row>
    <row r="189" spans="1:17" x14ac:dyDescent="0.25">
      <c r="A189" s="31">
        <v>20.5</v>
      </c>
      <c r="B189" s="31">
        <f t="shared" si="30"/>
        <v>3.0204248861443626</v>
      </c>
      <c r="C189" s="31">
        <f t="shared" si="31"/>
        <v>181.51998848431401</v>
      </c>
      <c r="D189" s="31">
        <v>180.654782385506</v>
      </c>
      <c r="E189" s="31">
        <v>182.37810350989901</v>
      </c>
      <c r="F189" s="31">
        <f t="shared" si="32"/>
        <v>0.86520609880801658</v>
      </c>
      <c r="G189" s="31"/>
      <c r="H189" s="31">
        <v>108.55806912076299</v>
      </c>
      <c r="I189" s="31">
        <v>0.763733965715089</v>
      </c>
      <c r="J189" s="31">
        <v>0.66342834490886804</v>
      </c>
      <c r="K189" s="31">
        <v>0.85940861192284701</v>
      </c>
      <c r="L189" s="31">
        <f t="shared" si="33"/>
        <v>9.7990133506989485E-2</v>
      </c>
      <c r="M189" s="31">
        <f t="shared" si="34"/>
        <v>2.1462753956223382</v>
      </c>
      <c r="N189" s="31">
        <f t="shared" si="35"/>
        <v>1.9414368531944275</v>
      </c>
      <c r="O189" s="31">
        <f t="shared" si="36"/>
        <v>2.3617635618114323</v>
      </c>
      <c r="P189" s="31">
        <f t="shared" si="28"/>
        <v>0.21016335430850241</v>
      </c>
      <c r="Q189" s="31">
        <f t="shared" si="29"/>
        <v>9.7920031482056391</v>
      </c>
    </row>
    <row r="190" spans="1:17" x14ac:dyDescent="0.25">
      <c r="A190" s="31">
        <v>21</v>
      </c>
      <c r="B190" s="31">
        <f t="shared" si="30"/>
        <v>3.044522437723423</v>
      </c>
      <c r="C190" s="31">
        <f t="shared" si="31"/>
        <v>182.03505573402737</v>
      </c>
      <c r="D190" s="31">
        <v>181.17582203346601</v>
      </c>
      <c r="E190" s="31">
        <v>182.88721525218801</v>
      </c>
      <c r="F190" s="31">
        <f t="shared" si="32"/>
        <v>0.8592337005613615</v>
      </c>
      <c r="G190" s="31"/>
      <c r="H190" s="31">
        <v>109.189609656622</v>
      </c>
      <c r="I190" s="31">
        <v>0.78586872228078597</v>
      </c>
      <c r="J190" s="31">
        <v>0.68673682782277601</v>
      </c>
      <c r="K190" s="31">
        <v>0.88064375501748904</v>
      </c>
      <c r="L190" s="31">
        <f t="shared" si="33"/>
        <v>9.6953463597356515E-2</v>
      </c>
      <c r="M190" s="31">
        <f t="shared" si="34"/>
        <v>2.1943123610118742</v>
      </c>
      <c r="N190" s="31">
        <f t="shared" si="35"/>
        <v>1.9872202994823454</v>
      </c>
      <c r="O190" s="31">
        <f t="shared" si="36"/>
        <v>2.4124522348702531</v>
      </c>
      <c r="P190" s="31">
        <f t="shared" si="28"/>
        <v>0.21261596769395386</v>
      </c>
      <c r="Q190" s="31">
        <f t="shared" si="29"/>
        <v>9.6894121124992978</v>
      </c>
    </row>
    <row r="191" spans="1:17" x14ac:dyDescent="0.25">
      <c r="A191" s="31">
        <v>21.5</v>
      </c>
      <c r="B191" s="31">
        <f t="shared" si="30"/>
        <v>3.068052935133617</v>
      </c>
      <c r="C191" s="31">
        <f t="shared" si="31"/>
        <v>182.52842003970161</v>
      </c>
      <c r="D191" s="31">
        <v>181.67442743623101</v>
      </c>
      <c r="E191" s="31">
        <v>183.37535481373999</v>
      </c>
      <c r="F191" s="31">
        <f t="shared" si="32"/>
        <v>0.85399260347060135</v>
      </c>
      <c r="G191" s="31"/>
      <c r="H191" s="31">
        <v>109.82115019248</v>
      </c>
      <c r="I191" s="31">
        <v>0.80776613501660799</v>
      </c>
      <c r="J191" s="31">
        <v>0.70975713250001804</v>
      </c>
      <c r="K191" s="31">
        <v>0.90168845174724099</v>
      </c>
      <c r="L191" s="31">
        <f t="shared" si="33"/>
        <v>9.5965659623611477E-2</v>
      </c>
      <c r="M191" s="31">
        <f t="shared" si="34"/>
        <v>2.2428920682672442</v>
      </c>
      <c r="N191" s="31">
        <f t="shared" si="35"/>
        <v>2.0334973282570252</v>
      </c>
      <c r="O191" s="31">
        <f t="shared" si="36"/>
        <v>2.4637595403050776</v>
      </c>
      <c r="P191" s="31">
        <f t="shared" si="28"/>
        <v>0.21513110602402619</v>
      </c>
      <c r="Q191" s="31">
        <f t="shared" si="29"/>
        <v>9.5916833925150318</v>
      </c>
    </row>
    <row r="192" spans="1:17" x14ac:dyDescent="0.25">
      <c r="A192" s="31">
        <v>22</v>
      </c>
      <c r="B192" s="31">
        <f t="shared" si="30"/>
        <v>3.0910424533583161</v>
      </c>
      <c r="C192" s="31">
        <f t="shared" si="31"/>
        <v>183.00134917252711</v>
      </c>
      <c r="D192" s="31">
        <v>182.152042793242</v>
      </c>
      <c r="E192" s="31">
        <v>183.84361354972</v>
      </c>
      <c r="F192" s="31">
        <f t="shared" si="32"/>
        <v>0.84930637928511032</v>
      </c>
      <c r="G192" s="31"/>
      <c r="H192" s="31">
        <v>110.452690728338</v>
      </c>
      <c r="I192" s="31">
        <v>0.82943505050584299</v>
      </c>
      <c r="J192" s="31">
        <v>0.73250064753399202</v>
      </c>
      <c r="K192" s="31">
        <v>0.92254997967876295</v>
      </c>
      <c r="L192" s="31">
        <f t="shared" si="33"/>
        <v>9.5024666072385466E-2</v>
      </c>
      <c r="M192" s="31">
        <f t="shared" si="34"/>
        <v>2.2920234969099189</v>
      </c>
      <c r="N192" s="31">
        <f t="shared" si="35"/>
        <v>2.0802761462765234</v>
      </c>
      <c r="O192" s="31">
        <f t="shared" si="36"/>
        <v>2.5156971945779398</v>
      </c>
      <c r="P192" s="31">
        <f t="shared" si="28"/>
        <v>0.21771052415070824</v>
      </c>
      <c r="Q192" s="31">
        <f t="shared" si="29"/>
        <v>9.4986165911572549</v>
      </c>
    </row>
    <row r="193" spans="1:17" x14ac:dyDescent="0.25">
      <c r="A193" s="31">
        <v>22.5</v>
      </c>
      <c r="B193" s="31">
        <f t="shared" si="30"/>
        <v>3.1135153092103742</v>
      </c>
      <c r="C193" s="31">
        <f t="shared" si="31"/>
        <v>183.45501747798357</v>
      </c>
      <c r="D193" s="31">
        <v>182.60999021262401</v>
      </c>
      <c r="E193" s="31">
        <v>184.29301805619599</v>
      </c>
      <c r="F193" s="31">
        <f t="shared" si="32"/>
        <v>0.84502726535956185</v>
      </c>
      <c r="G193" s="31"/>
      <c r="H193" s="31">
        <v>111.084231264197</v>
      </c>
      <c r="I193" s="31">
        <v>0.85088395225395996</v>
      </c>
      <c r="J193" s="31">
        <v>0.75497570348185306</v>
      </c>
      <c r="K193" s="31">
        <v>0.94323475640515098</v>
      </c>
      <c r="L193" s="31">
        <f t="shared" si="33"/>
        <v>9.412952646164896E-2</v>
      </c>
      <c r="M193" s="31">
        <f t="shared" si="34"/>
        <v>2.3417159023703986</v>
      </c>
      <c r="N193" s="31">
        <f t="shared" si="35"/>
        <v>2.1275598304312928</v>
      </c>
      <c r="O193" s="31">
        <f t="shared" si="36"/>
        <v>2.5682757424459042</v>
      </c>
      <c r="P193" s="31">
        <f t="shared" si="28"/>
        <v>0.22035795600730568</v>
      </c>
      <c r="Q193" s="31">
        <f t="shared" si="29"/>
        <v>9.4101063149568507</v>
      </c>
    </row>
    <row r="194" spans="1:17" x14ac:dyDescent="0.25">
      <c r="A194" s="31">
        <v>23</v>
      </c>
      <c r="B194" s="31">
        <f t="shared" si="30"/>
        <v>3.1354942159291497</v>
      </c>
      <c r="C194" s="31">
        <f t="shared" si="31"/>
        <v>183.89051410487667</v>
      </c>
      <c r="D194" s="31">
        <v>183.049481170067</v>
      </c>
      <c r="E194" s="31">
        <v>184.724535169033</v>
      </c>
      <c r="F194" s="31">
        <f t="shared" si="32"/>
        <v>0.84103293480967523</v>
      </c>
      <c r="G194" s="31"/>
      <c r="H194" s="31">
        <v>111.71577180005499</v>
      </c>
      <c r="I194" s="31">
        <v>0.87212098279530403</v>
      </c>
      <c r="J194" s="31">
        <v>0.77719059829243997</v>
      </c>
      <c r="K194" s="31">
        <v>0.96374774549980202</v>
      </c>
      <c r="L194" s="31">
        <f t="shared" si="33"/>
        <v>9.3278573603681025E-2</v>
      </c>
      <c r="M194" s="31">
        <f t="shared" si="34"/>
        <v>2.391978823016693</v>
      </c>
      <c r="N194" s="31">
        <f t="shared" si="35"/>
        <v>2.1753522344287002</v>
      </c>
      <c r="O194" s="31">
        <f t="shared" si="36"/>
        <v>2.621502811479913</v>
      </c>
      <c r="P194" s="31">
        <f t="shared" si="28"/>
        <v>0.22307528852560643</v>
      </c>
      <c r="Q194" s="31">
        <f t="shared" si="29"/>
        <v>9.3259725537314946</v>
      </c>
    </row>
    <row r="195" spans="1:17" x14ac:dyDescent="0.25">
      <c r="A195" s="31">
        <v>23.5</v>
      </c>
      <c r="B195" s="31">
        <f t="shared" si="30"/>
        <v>3.1570004211501135</v>
      </c>
      <c r="C195" s="31">
        <f t="shared" si="31"/>
        <v>184.30885039784081</v>
      </c>
      <c r="D195" s="31">
        <v>183.471627030192</v>
      </c>
      <c r="E195" s="31">
        <v>185.13907622729701</v>
      </c>
      <c r="F195" s="31">
        <f t="shared" si="32"/>
        <v>0.83722336764881788</v>
      </c>
      <c r="G195" s="31"/>
      <c r="H195" s="31">
        <v>112.347312335913</v>
      </c>
      <c r="I195" s="31">
        <v>0.89315396423982496</v>
      </c>
      <c r="J195" s="31">
        <v>0.79915362991459604</v>
      </c>
      <c r="K195" s="31">
        <v>0.98409377015507304</v>
      </c>
      <c r="L195" s="31">
        <f t="shared" si="33"/>
        <v>9.2470070120238501E-2</v>
      </c>
      <c r="M195" s="31">
        <f t="shared" si="34"/>
        <v>2.4428220875871776</v>
      </c>
      <c r="N195" s="31">
        <f t="shared" si="35"/>
        <v>2.223658094126487</v>
      </c>
      <c r="O195" s="31">
        <f t="shared" si="36"/>
        <v>2.6753862706201001</v>
      </c>
      <c r="P195" s="31">
        <f t="shared" si="28"/>
        <v>0.22586408824680659</v>
      </c>
      <c r="Q195" s="31">
        <f t="shared" si="29"/>
        <v>9.2460310308515723</v>
      </c>
    </row>
    <row r="196" spans="1:17" x14ac:dyDescent="0.25">
      <c r="A196" s="31">
        <v>24</v>
      </c>
      <c r="B196" s="31">
        <f t="shared" si="30"/>
        <v>3.1780538303479458</v>
      </c>
      <c r="C196" s="31">
        <f t="shared" si="31"/>
        <v>184.7109665490708</v>
      </c>
      <c r="D196" s="31">
        <v>183.87744864765</v>
      </c>
      <c r="E196" s="31">
        <v>185.53750077541801</v>
      </c>
      <c r="F196" s="31">
        <f t="shared" si="32"/>
        <v>0.83351790142080517</v>
      </c>
      <c r="G196" s="31"/>
      <c r="H196" s="31">
        <v>112.97885287177201</v>
      </c>
      <c r="I196" s="31">
        <v>0.91399041739375597</v>
      </c>
      <c r="J196" s="31">
        <v>0.82087309629715999</v>
      </c>
      <c r="K196" s="31">
        <v>1.00427765356332</v>
      </c>
      <c r="L196" s="31">
        <f t="shared" si="33"/>
        <v>9.1702278633080003E-2</v>
      </c>
      <c r="M196" s="31">
        <f t="shared" si="34"/>
        <v>2.4942558230386402</v>
      </c>
      <c r="N196" s="31">
        <f t="shared" si="35"/>
        <v>2.2724830681829422</v>
      </c>
      <c r="O196" s="31">
        <f t="shared" si="36"/>
        <v>2.7299346019037425</v>
      </c>
      <c r="P196" s="31">
        <f t="shared" si="28"/>
        <v>0.22872576686040014</v>
      </c>
      <c r="Q196" s="31">
        <f t="shared" si="29"/>
        <v>9.1701005465331047</v>
      </c>
    </row>
    <row r="197" spans="1:17" x14ac:dyDescent="0.25">
      <c r="A197" s="31">
        <v>24.5</v>
      </c>
      <c r="B197" s="31">
        <f t="shared" si="30"/>
        <v>3.1986731175506815</v>
      </c>
      <c r="C197" s="31">
        <f t="shared" si="31"/>
        <v>185.0977375929242</v>
      </c>
      <c r="D197" s="31">
        <v>184.267885069588</v>
      </c>
      <c r="E197" s="31">
        <v>185.920619849779</v>
      </c>
      <c r="F197" s="31">
        <f t="shared" si="32"/>
        <v>0.82985252333619997</v>
      </c>
      <c r="G197" s="31"/>
      <c r="H197" s="31">
        <v>113.61039340763</v>
      </c>
      <c r="I197" s="31">
        <v>0.93463757957510496</v>
      </c>
      <c r="J197" s="31">
        <v>0.84235729538897597</v>
      </c>
      <c r="K197" s="31">
        <v>1.0243042189169</v>
      </c>
      <c r="L197" s="31">
        <f t="shared" si="33"/>
        <v>9.0973461763962038E-2</v>
      </c>
      <c r="M197" s="31">
        <f t="shared" si="34"/>
        <v>2.5462904628215632</v>
      </c>
      <c r="N197" s="31">
        <f t="shared" si="35"/>
        <v>2.3218337788768078</v>
      </c>
      <c r="O197" s="31">
        <f t="shared" si="36"/>
        <v>2.7851569267433822</v>
      </c>
      <c r="P197" s="31">
        <f t="shared" si="28"/>
        <v>0.23166157393328723</v>
      </c>
      <c r="Q197" s="31">
        <f t="shared" si="29"/>
        <v>9.0980026558549554</v>
      </c>
    </row>
    <row r="198" spans="1:17" x14ac:dyDescent="0.25">
      <c r="A198" s="31">
        <v>25</v>
      </c>
      <c r="B198" s="31">
        <f t="shared" si="30"/>
        <v>3.2188758248682006</v>
      </c>
      <c r="C198" s="31">
        <f t="shared" si="31"/>
        <v>185.46997881658586</v>
      </c>
      <c r="D198" s="31">
        <v>184.643801366952</v>
      </c>
      <c r="E198" s="31">
        <v>186.289198968611</v>
      </c>
      <c r="F198" s="31">
        <f t="shared" si="32"/>
        <v>0.82617744963386031</v>
      </c>
      <c r="G198" s="31"/>
      <c r="H198" s="31">
        <v>114.241933943489</v>
      </c>
      <c r="I198" s="31">
        <v>0.95510242123324296</v>
      </c>
      <c r="J198" s="31">
        <v>0.86361452513888204</v>
      </c>
      <c r="K198" s="31">
        <v>1.0441782894081699</v>
      </c>
      <c r="L198" s="31">
        <f t="shared" si="33"/>
        <v>9.0281882134643943E-2</v>
      </c>
      <c r="M198" s="31">
        <f t="shared" si="34"/>
        <v>2.5989367555960508</v>
      </c>
      <c r="N198" s="31">
        <f t="shared" si="35"/>
        <v>2.3717178531579339</v>
      </c>
      <c r="O198" s="31">
        <f t="shared" si="36"/>
        <v>2.8410630326483495</v>
      </c>
      <c r="P198" s="31">
        <f t="shared" si="28"/>
        <v>0.23467258974520777</v>
      </c>
      <c r="Q198" s="31">
        <f t="shared" si="29"/>
        <v>9.0295613865904567</v>
      </c>
    </row>
    <row r="199" spans="1:17" x14ac:dyDescent="0.25">
      <c r="A199" s="31">
        <v>25.5</v>
      </c>
      <c r="B199" s="31">
        <f t="shared" si="30"/>
        <v>3.2386784521643803</v>
      </c>
      <c r="C199" s="31">
        <f t="shared" si="31"/>
        <v>185.828450650962</v>
      </c>
      <c r="D199" s="31">
        <v>185.00599570588199</v>
      </c>
      <c r="E199" s="31">
        <v>186.64396084228301</v>
      </c>
      <c r="F199" s="31">
        <f t="shared" si="32"/>
        <v>0.82245494508001116</v>
      </c>
      <c r="G199" s="31"/>
      <c r="H199" s="31">
        <v>114.873474479347</v>
      </c>
      <c r="I199" s="31">
        <v>0.97539166147154399</v>
      </c>
      <c r="J199" s="31">
        <v>0.88465308349572103</v>
      </c>
      <c r="K199" s="31">
        <v>1.06390468822948</v>
      </c>
      <c r="L199" s="31">
        <f t="shared" si="33"/>
        <v>8.9625802366879503E-2</v>
      </c>
      <c r="M199" s="31">
        <f t="shared" si="34"/>
        <v>2.6522057744031318</v>
      </c>
      <c r="N199" s="31">
        <f t="shared" si="35"/>
        <v>2.4221439639980451</v>
      </c>
      <c r="O199" s="31">
        <f t="shared" si="36"/>
        <v>2.8976634004205604</v>
      </c>
      <c r="P199" s="31">
        <f t="shared" si="28"/>
        <v>0.23775971821125763</v>
      </c>
      <c r="Q199" s="31">
        <f t="shared" si="29"/>
        <v>8.96460299219296</v>
      </c>
    </row>
    <row r="200" spans="1:17" x14ac:dyDescent="0.25">
      <c r="A200" s="31">
        <v>26</v>
      </c>
      <c r="B200" s="31">
        <f t="shared" si="30"/>
        <v>3.2580965380214821</v>
      </c>
      <c r="C200" s="31">
        <f t="shared" si="31"/>
        <v>186.17386309815973</v>
      </c>
      <c r="D200" s="31">
        <v>185.35520565072699</v>
      </c>
      <c r="E200" s="31">
        <v>186.98558792516999</v>
      </c>
      <c r="F200" s="31">
        <f t="shared" si="32"/>
        <v>0.81865744743274149</v>
      </c>
      <c r="G200" s="31"/>
      <c r="H200" s="31">
        <v>115.505015015205</v>
      </c>
      <c r="I200" s="31">
        <v>0.99551178256278805</v>
      </c>
      <c r="J200" s="31">
        <v>0.90548126840833199</v>
      </c>
      <c r="K200" s="31">
        <v>1.0834882385732001</v>
      </c>
      <c r="L200" s="31">
        <f t="shared" si="33"/>
        <v>8.9003485082434053E-2</v>
      </c>
      <c r="M200" s="31">
        <f t="shared" si="34"/>
        <v>2.7061089263074836</v>
      </c>
      <c r="N200" s="31">
        <f t="shared" si="35"/>
        <v>2.473121872119064</v>
      </c>
      <c r="O200" s="31">
        <f t="shared" si="36"/>
        <v>2.954969231858418</v>
      </c>
      <c r="P200" s="31">
        <f t="shared" si="28"/>
        <v>0.240923679869677</v>
      </c>
      <c r="Q200" s="31">
        <f t="shared" si="29"/>
        <v>8.9029557357256905</v>
      </c>
    </row>
    <row r="201" spans="1:17" x14ac:dyDescent="0.25">
      <c r="A201" s="31">
        <v>26.5</v>
      </c>
      <c r="B201" s="31">
        <f t="shared" si="30"/>
        <v>3.2771447329921766</v>
      </c>
      <c r="C201" s="31">
        <f t="shared" si="31"/>
        <v>186.50687974513758</v>
      </c>
      <c r="D201" s="31">
        <v>185.692113843507</v>
      </c>
      <c r="E201" s="31">
        <v>187.314724763426</v>
      </c>
      <c r="F201" s="31">
        <f t="shared" si="32"/>
        <v>0.81476590163057949</v>
      </c>
      <c r="G201" s="31"/>
      <c r="H201" s="31">
        <v>116.13655555106401</v>
      </c>
      <c r="I201" s="31">
        <v>1.01546904353885</v>
      </c>
      <c r="J201" s="31">
        <v>0.926107362263351</v>
      </c>
      <c r="K201" s="31">
        <v>1.10293376127156</v>
      </c>
      <c r="L201" s="31">
        <f t="shared" si="33"/>
        <v>8.8413199504104478E-2</v>
      </c>
      <c r="M201" s="31">
        <f t="shared" ref="M201:M264" si="37">EXP(I201)</f>
        <v>2.7606579625291365</v>
      </c>
      <c r="N201" s="31">
        <f t="shared" ref="N201:N264" si="38">EXP(J201)</f>
        <v>2.5246624288956796</v>
      </c>
      <c r="O201" s="31">
        <f t="shared" ref="O201:O264" si="39">EXP(K201)</f>
        <v>3.0129924708941984</v>
      </c>
      <c r="P201" s="31">
        <f t="shared" ref="P201:P264" si="40">ABS((O201-N201)*0.5)</f>
        <v>0.24416502099925941</v>
      </c>
      <c r="Q201" s="31">
        <f t="shared" ref="Q201:Q264" si="41">P201/M201*100</f>
        <v>8.844450283713206</v>
      </c>
    </row>
    <row r="202" spans="1:17" x14ac:dyDescent="0.25">
      <c r="A202" s="31">
        <v>27</v>
      </c>
      <c r="B202" s="31">
        <f t="shared" si="30"/>
        <v>3.2958368660043291</v>
      </c>
      <c r="C202" s="31">
        <f t="shared" si="31"/>
        <v>186.82812140722831</v>
      </c>
      <c r="D202" s="31">
        <v>186.01735306532501</v>
      </c>
      <c r="E202" s="31">
        <v>187.63198022057199</v>
      </c>
      <c r="F202" s="31">
        <f t="shared" si="32"/>
        <v>0.81076834190329805</v>
      </c>
      <c r="G202" s="31"/>
      <c r="H202" s="31">
        <v>116.768096086922</v>
      </c>
      <c r="I202" s="31">
        <v>1.03526949292876</v>
      </c>
      <c r="J202" s="31">
        <v>0.94653924793451305</v>
      </c>
      <c r="K202" s="31">
        <v>1.12224569658622</v>
      </c>
      <c r="L202" s="31">
        <f t="shared" si="33"/>
        <v>8.7853224325853463E-2</v>
      </c>
      <c r="M202" s="31">
        <f t="shared" si="37"/>
        <v>2.8158649890830265</v>
      </c>
      <c r="N202" s="31">
        <f t="shared" si="38"/>
        <v>2.576776625694662</v>
      </c>
      <c r="O202" s="31">
        <f t="shared" si="39"/>
        <v>3.0717446699675368</v>
      </c>
      <c r="P202" s="31">
        <f t="shared" si="40"/>
        <v>0.24748402213643739</v>
      </c>
      <c r="Q202" s="31">
        <f t="shared" si="41"/>
        <v>8.7889164820018379</v>
      </c>
    </row>
    <row r="203" spans="1:17" x14ac:dyDescent="0.25">
      <c r="A203" s="31">
        <v>27.5</v>
      </c>
      <c r="B203" s="31">
        <f t="shared" si="30"/>
        <v>3.3141860046725258</v>
      </c>
      <c r="C203" s="31">
        <f t="shared" si="31"/>
        <v>187.13816944011569</v>
      </c>
      <c r="D203" s="31">
        <v>186.33151077297501</v>
      </c>
      <c r="E203" s="31">
        <v>187.93792956479899</v>
      </c>
      <c r="F203" s="31">
        <f t="shared" si="32"/>
        <v>0.80665866714068102</v>
      </c>
      <c r="G203" s="31"/>
      <c r="H203" s="31">
        <v>117.39963662277999</v>
      </c>
      <c r="I203" s="31">
        <v>1.0549189807127</v>
      </c>
      <c r="J203" s="31">
        <v>0.96678438421772395</v>
      </c>
      <c r="K203" s="31">
        <v>1.14142768808401</v>
      </c>
      <c r="L203" s="31">
        <f t="shared" si="33"/>
        <v>8.7321651933143007E-2</v>
      </c>
      <c r="M203" s="31">
        <f t="shared" si="37"/>
        <v>2.8717424779469809</v>
      </c>
      <c r="N203" s="31">
        <f t="shared" si="38"/>
        <v>2.6294754673276732</v>
      </c>
      <c r="O203" s="31">
        <f t="shared" si="39"/>
        <v>3.1312356032750901</v>
      </c>
      <c r="P203" s="31">
        <f t="shared" si="40"/>
        <v>0.25088006797370843</v>
      </c>
      <c r="Q203" s="31">
        <f t="shared" si="41"/>
        <v>8.7361617519779671</v>
      </c>
    </row>
    <row r="204" spans="1:17" x14ac:dyDescent="0.25">
      <c r="A204" s="31">
        <v>28</v>
      </c>
      <c r="B204" s="31">
        <f t="shared" si="30"/>
        <v>3.3322045101752038</v>
      </c>
      <c r="C204" s="31">
        <f t="shared" si="31"/>
        <v>187.43756875438524</v>
      </c>
      <c r="D204" s="31">
        <v>186.635133151129</v>
      </c>
      <c r="E204" s="31">
        <v>188.23311644585999</v>
      </c>
      <c r="F204" s="31">
        <f t="shared" si="32"/>
        <v>0.8024356032562423</v>
      </c>
      <c r="G204" s="31"/>
      <c r="H204" s="31">
        <v>118.031177158639</v>
      </c>
      <c r="I204" s="31">
        <v>1.0744231695534601</v>
      </c>
      <c r="J204" s="31">
        <v>0.98685020942821</v>
      </c>
      <c r="K204" s="31">
        <v>1.1604832792147199</v>
      </c>
      <c r="L204" s="31">
        <f t="shared" si="33"/>
        <v>8.6816534893254971E-2</v>
      </c>
      <c r="M204" s="31">
        <f t="shared" si="37"/>
        <v>2.9283032787800125</v>
      </c>
      <c r="N204" s="31">
        <f t="shared" si="38"/>
        <v>2.682770983487806</v>
      </c>
      <c r="O204" s="31">
        <f t="shared" si="39"/>
        <v>3.1914752771433856</v>
      </c>
      <c r="P204" s="31">
        <f t="shared" si="40"/>
        <v>0.25435214682778984</v>
      </c>
      <c r="Q204" s="31">
        <f t="shared" si="41"/>
        <v>8.6859905758722444</v>
      </c>
    </row>
    <row r="205" spans="1:17" x14ac:dyDescent="0.25">
      <c r="A205" s="31">
        <v>28.5</v>
      </c>
      <c r="B205" s="31">
        <f t="shared" ref="B205:B268" si="42">LN(A205)</f>
        <v>3.3499040872746049</v>
      </c>
      <c r="C205" s="31">
        <f t="shared" ref="C205:C268" si="43">$B$103 + ($B$104 - $B$103)/(1 + EXP( - $B$105*(B205 - $B$106)))^(1/$B$107)</f>
        <v>187.72683056286675</v>
      </c>
      <c r="D205" s="31">
        <v>186.928728754036</v>
      </c>
      <c r="E205" s="31">
        <v>188.51805474803601</v>
      </c>
      <c r="F205" s="31">
        <f t="shared" ref="F205:F268" si="44">(C205-D205)</f>
        <v>0.79810180883075077</v>
      </c>
      <c r="G205" s="31"/>
      <c r="H205" s="31">
        <v>118.662717694497</v>
      </c>
      <c r="I205" s="31">
        <v>1.0937875453616099</v>
      </c>
      <c r="J205" s="31">
        <v>1.0067441618812001</v>
      </c>
      <c r="K205" s="31">
        <v>1.1794160134281599</v>
      </c>
      <c r="L205" s="31">
        <f t="shared" ref="L205:L268" si="45">(K205-J205)*0.5</f>
        <v>8.6335925773479927E-2</v>
      </c>
      <c r="M205" s="31">
        <f t="shared" si="37"/>
        <v>2.9855606312145855</v>
      </c>
      <c r="N205" s="31">
        <f t="shared" si="38"/>
        <v>2.7366763191395651</v>
      </c>
      <c r="O205" s="31">
        <f t="shared" si="39"/>
        <v>3.2524742468838346</v>
      </c>
      <c r="P205" s="31">
        <f t="shared" si="40"/>
        <v>0.25789896387213473</v>
      </c>
      <c r="Q205" s="31">
        <f t="shared" si="41"/>
        <v>8.6382088903421899</v>
      </c>
    </row>
    <row r="206" spans="1:17" x14ac:dyDescent="0.25">
      <c r="A206" s="31">
        <v>29</v>
      </c>
      <c r="B206" s="31">
        <f t="shared" si="42"/>
        <v>3.3672958299864741</v>
      </c>
      <c r="C206" s="31">
        <f t="shared" si="43"/>
        <v>188.0064348875793</v>
      </c>
      <c r="D206" s="31">
        <v>187.21277176136601</v>
      </c>
      <c r="E206" s="31">
        <v>188.793230348169</v>
      </c>
      <c r="F206" s="31">
        <f t="shared" si="44"/>
        <v>0.79366312621328916</v>
      </c>
      <c r="G206" s="31"/>
      <c r="H206" s="31">
        <v>119.294258230355</v>
      </c>
      <c r="I206" s="31">
        <v>1.1130174272459199</v>
      </c>
      <c r="J206" s="31">
        <v>1.0264736798919101</v>
      </c>
      <c r="K206" s="31">
        <v>1.1982294341741</v>
      </c>
      <c r="L206" s="31">
        <f t="shared" si="45"/>
        <v>8.587787714109496E-2</v>
      </c>
      <c r="M206" s="31">
        <f t="shared" si="37"/>
        <v>3.0435281777484646</v>
      </c>
      <c r="N206" s="31">
        <f t="shared" si="38"/>
        <v>2.7912057750029131</v>
      </c>
      <c r="O206" s="31">
        <f t="shared" si="39"/>
        <v>3.3142436382279246</v>
      </c>
      <c r="P206" s="31">
        <f t="shared" si="40"/>
        <v>0.26151893161250572</v>
      </c>
      <c r="Q206" s="31">
        <f t="shared" si="41"/>
        <v>8.5926239659779231</v>
      </c>
    </row>
    <row r="207" spans="1:17" x14ac:dyDescent="0.25">
      <c r="A207" s="31">
        <v>29.5</v>
      </c>
      <c r="B207" s="31">
        <f t="shared" si="42"/>
        <v>3.3843902633457743</v>
      </c>
      <c r="C207" s="31">
        <f t="shared" si="43"/>
        <v>188.27683285009761</v>
      </c>
      <c r="D207" s="31">
        <v>187.48770489390199</v>
      </c>
      <c r="E207" s="31">
        <v>189.05910278069601</v>
      </c>
      <c r="F207" s="31">
        <f t="shared" si="44"/>
        <v>0.78912795619561393</v>
      </c>
      <c r="G207" s="31"/>
      <c r="H207" s="31">
        <v>119.925798766214</v>
      </c>
      <c r="I207" s="31">
        <v>1.1321179768960301</v>
      </c>
      <c r="J207" s="31">
        <v>1.04604620177559</v>
      </c>
      <c r="K207" s="31">
        <v>1.2169270849023499</v>
      </c>
      <c r="L207" s="31">
        <f t="shared" si="45"/>
        <v>8.5440441563379932E-2</v>
      </c>
      <c r="M207" s="31">
        <f t="shared" si="37"/>
        <v>3.102219977262938</v>
      </c>
      <c r="N207" s="31">
        <f t="shared" si="38"/>
        <v>2.8463748488828191</v>
      </c>
      <c r="O207" s="31">
        <f t="shared" si="39"/>
        <v>3.3767951692080729</v>
      </c>
      <c r="P207" s="31">
        <f t="shared" si="40"/>
        <v>0.26521016016262688</v>
      </c>
      <c r="Q207" s="31">
        <f t="shared" si="41"/>
        <v>8.5490443007403858</v>
      </c>
    </row>
    <row r="208" spans="1:17" x14ac:dyDescent="0.25">
      <c r="A208" s="31">
        <v>30</v>
      </c>
      <c r="B208" s="31">
        <f t="shared" si="42"/>
        <v>3.4011973816621555</v>
      </c>
      <c r="C208" s="31">
        <f t="shared" si="43"/>
        <v>188.53844876653596</v>
      </c>
      <c r="D208" s="31">
        <v>187.75394206269499</v>
      </c>
      <c r="E208" s="31">
        <v>189.31610677845501</v>
      </c>
      <c r="F208" s="31">
        <f t="shared" si="44"/>
        <v>0.78450670384097521</v>
      </c>
      <c r="G208" s="31"/>
      <c r="H208" s="31">
        <v>120.55733930207199</v>
      </c>
      <c r="I208" s="31">
        <v>1.15109420744075</v>
      </c>
      <c r="J208" s="31">
        <v>1.06546916584744</v>
      </c>
      <c r="K208" s="31">
        <v>1.2355125090626999</v>
      </c>
      <c r="L208" s="31">
        <f t="shared" si="45"/>
        <v>8.5021671607629967E-2</v>
      </c>
      <c r="M208" s="31">
        <f t="shared" si="37"/>
        <v>3.1616505191969191</v>
      </c>
      <c r="N208" s="31">
        <f t="shared" si="38"/>
        <v>2.9022002779512079</v>
      </c>
      <c r="O208" s="31">
        <f t="shared" si="39"/>
        <v>3.440141172506908</v>
      </c>
      <c r="P208" s="31">
        <f t="shared" si="40"/>
        <v>0.26897044727785002</v>
      </c>
      <c r="Q208" s="31">
        <f t="shared" si="41"/>
        <v>8.5072795251946545</v>
      </c>
    </row>
    <row r="209" spans="1:17" x14ac:dyDescent="0.25">
      <c r="A209" s="31">
        <v>30.5</v>
      </c>
      <c r="B209" s="31">
        <f t="shared" si="42"/>
        <v>3.417726683613366</v>
      </c>
      <c r="C209" s="31">
        <f t="shared" si="43"/>
        <v>188.79168206603799</v>
      </c>
      <c r="D209" s="31">
        <v>188.01187072077599</v>
      </c>
      <c r="E209" s="31">
        <v>189.56465375796</v>
      </c>
      <c r="F209" s="31">
        <f t="shared" si="44"/>
        <v>0.77981134526200435</v>
      </c>
      <c r="G209" s="31"/>
      <c r="H209" s="31">
        <v>121.188879837931</v>
      </c>
      <c r="I209" s="31">
        <v>1.16995099182156</v>
      </c>
      <c r="J209" s="31">
        <v>1.0847500104226999</v>
      </c>
      <c r="K209" s="31">
        <v>1.2539892500835299</v>
      </c>
      <c r="L209" s="31">
        <f t="shared" si="45"/>
        <v>8.4619619830414994E-2</v>
      </c>
      <c r="M209" s="31">
        <f t="shared" si="37"/>
        <v>3.2218347384075687</v>
      </c>
      <c r="N209" s="31">
        <f t="shared" si="38"/>
        <v>2.9587000820972373</v>
      </c>
      <c r="O209" s="31">
        <f t="shared" si="39"/>
        <v>3.5042946182260208</v>
      </c>
      <c r="P209" s="31">
        <f t="shared" si="40"/>
        <v>0.27279726806439175</v>
      </c>
      <c r="Q209" s="31">
        <f t="shared" si="41"/>
        <v>8.4671403164280594</v>
      </c>
    </row>
    <row r="210" spans="1:17" x14ac:dyDescent="0.25">
      <c r="A210" s="31">
        <v>31</v>
      </c>
      <c r="B210" s="31">
        <f t="shared" si="42"/>
        <v>3.4339872044851463</v>
      </c>
      <c r="C210" s="31">
        <f t="shared" si="43"/>
        <v>189.03690904962954</v>
      </c>
      <c r="D210" s="31">
        <v>188.261854010843</v>
      </c>
      <c r="E210" s="31">
        <v>189.805133189419</v>
      </c>
      <c r="F210" s="31">
        <f t="shared" si="44"/>
        <v>0.77505503878654736</v>
      </c>
      <c r="G210" s="31"/>
      <c r="H210" s="31">
        <v>121.82042037378901</v>
      </c>
      <c r="I210" s="31">
        <v>1.1886930707180501</v>
      </c>
      <c r="J210" s="31">
        <v>1.10389616679917</v>
      </c>
      <c r="K210" s="31">
        <v>1.27236076328615</v>
      </c>
      <c r="L210" s="31">
        <f t="shared" si="45"/>
        <v>8.4232298243489989E-2</v>
      </c>
      <c r="M210" s="31">
        <f t="shared" si="37"/>
        <v>3.2827880307512536</v>
      </c>
      <c r="N210" s="31">
        <f t="shared" si="38"/>
        <v>3.0158935873041455</v>
      </c>
      <c r="O210" s="31">
        <f t="shared" si="39"/>
        <v>3.569268822842711</v>
      </c>
      <c r="P210" s="31">
        <f t="shared" si="40"/>
        <v>0.27668761776928275</v>
      </c>
      <c r="Q210" s="31">
        <f t="shared" si="41"/>
        <v>8.4284338549255597</v>
      </c>
    </row>
    <row r="211" spans="1:17" x14ac:dyDescent="0.25">
      <c r="A211" s="31">
        <v>31.5</v>
      </c>
      <c r="B211" s="31">
        <f t="shared" si="42"/>
        <v>3.4499875458315872</v>
      </c>
      <c r="C211" s="31">
        <f t="shared" si="43"/>
        <v>189.2744845044993</v>
      </c>
      <c r="D211" s="31">
        <v>188.50423269503199</v>
      </c>
      <c r="E211" s="31">
        <v>190.037913895526</v>
      </c>
      <c r="F211" s="31">
        <f t="shared" si="44"/>
        <v>0.77025180946731098</v>
      </c>
      <c r="G211" s="31"/>
      <c r="H211" s="31">
        <v>122.451960909647</v>
      </c>
      <c r="I211" s="31">
        <v>1.20732506005872</v>
      </c>
      <c r="J211" s="31">
        <v>1.12291440478328</v>
      </c>
      <c r="K211" s="31">
        <v>1.2906302150876801</v>
      </c>
      <c r="L211" s="31">
        <f t="shared" si="45"/>
        <v>8.3857905152200041E-2</v>
      </c>
      <c r="M211" s="31">
        <f t="shared" si="37"/>
        <v>3.3445262694195339</v>
      </c>
      <c r="N211" s="31">
        <f t="shared" si="38"/>
        <v>3.0737994577577687</v>
      </c>
      <c r="O211" s="31">
        <f t="shared" si="39"/>
        <v>3.6350767142209768</v>
      </c>
      <c r="P211" s="31">
        <f t="shared" si="40"/>
        <v>0.28063862823160401</v>
      </c>
      <c r="Q211" s="31">
        <f t="shared" si="41"/>
        <v>8.3909829262698779</v>
      </c>
    </row>
    <row r="212" spans="1:17" x14ac:dyDescent="0.25">
      <c r="A212" s="31">
        <v>32</v>
      </c>
      <c r="B212" s="31">
        <f t="shared" si="42"/>
        <v>3.4657359027997265</v>
      </c>
      <c r="C212" s="31">
        <f t="shared" si="43"/>
        <v>189.50474318718886</v>
      </c>
      <c r="D212" s="31">
        <v>188.73932689007901</v>
      </c>
      <c r="E212" s="31">
        <v>190.263345282697</v>
      </c>
      <c r="F212" s="31">
        <f t="shared" si="44"/>
        <v>0.76541629710985148</v>
      </c>
      <c r="G212" s="31"/>
      <c r="H212" s="31">
        <v>123.083501445506</v>
      </c>
      <c r="I212" s="31">
        <v>1.2258514581484601</v>
      </c>
      <c r="J212" s="31">
        <v>1.1418102997289199</v>
      </c>
      <c r="K212" s="31">
        <v>1.30880071278066</v>
      </c>
      <c r="L212" s="31">
        <f t="shared" si="45"/>
        <v>8.3495206525870058E-2</v>
      </c>
      <c r="M212" s="31">
        <f t="shared" si="37"/>
        <v>3.4070658220688532</v>
      </c>
      <c r="N212" s="31">
        <f t="shared" si="38"/>
        <v>3.1324338797024991</v>
      </c>
      <c r="O212" s="31">
        <f t="shared" si="39"/>
        <v>3.701731609655321</v>
      </c>
      <c r="P212" s="31">
        <f t="shared" si="40"/>
        <v>0.28464886497641095</v>
      </c>
      <c r="Q212" s="31">
        <f t="shared" si="41"/>
        <v>8.3546629223489806</v>
      </c>
    </row>
    <row r="213" spans="1:17" x14ac:dyDescent="0.25">
      <c r="A213" s="31">
        <v>32.5</v>
      </c>
      <c r="B213" s="31">
        <f t="shared" si="42"/>
        <v>3.4812400893356918</v>
      </c>
      <c r="C213" s="31">
        <f t="shared" si="43"/>
        <v>189.72800118777457</v>
      </c>
      <c r="D213" s="31">
        <v>188.96743767534201</v>
      </c>
      <c r="E213" s="31">
        <v>190.481758461407</v>
      </c>
      <c r="F213" s="31">
        <f t="shared" si="44"/>
        <v>0.76056351243255449</v>
      </c>
      <c r="G213" s="31"/>
      <c r="H213" s="31">
        <v>123.715041981364</v>
      </c>
      <c r="I213" s="31">
        <v>1.2442766524412701</v>
      </c>
      <c r="J213" s="31">
        <v>1.1605893015658899</v>
      </c>
      <c r="K213" s="31">
        <v>1.32687536365762</v>
      </c>
      <c r="L213" s="31">
        <f t="shared" si="45"/>
        <v>8.3143031045865068E-2</v>
      </c>
      <c r="M213" s="31">
        <f t="shared" si="37"/>
        <v>3.4704235687838385</v>
      </c>
      <c r="N213" s="31">
        <f t="shared" si="38"/>
        <v>3.1918136627938734</v>
      </c>
      <c r="O213" s="31">
        <f t="shared" si="39"/>
        <v>3.7692474406074825</v>
      </c>
      <c r="P213" s="31">
        <f t="shared" si="40"/>
        <v>0.28871688890680458</v>
      </c>
      <c r="Q213" s="31">
        <f t="shared" si="41"/>
        <v>8.3193559283018992</v>
      </c>
    </row>
    <row r="214" spans="1:17" x14ac:dyDescent="0.25">
      <c r="A214" s="31">
        <v>33</v>
      </c>
      <c r="B214" s="31">
        <f t="shared" si="42"/>
        <v>3.4965075614664802</v>
      </c>
      <c r="C214" s="31">
        <f t="shared" si="43"/>
        <v>189.94455718588094</v>
      </c>
      <c r="D214" s="31">
        <v>189.18884850949399</v>
      </c>
      <c r="E214" s="31">
        <v>190.69346734154601</v>
      </c>
      <c r="F214" s="31">
        <f t="shared" si="44"/>
        <v>0.75570867638694494</v>
      </c>
      <c r="G214" s="31"/>
      <c r="H214" s="31">
        <v>124.346582517222</v>
      </c>
      <c r="I214" s="31">
        <v>1.26260492598476</v>
      </c>
      <c r="J214" s="31">
        <v>1.1792568602240101</v>
      </c>
      <c r="K214" s="31">
        <v>1.3448572750110801</v>
      </c>
      <c r="L214" s="31">
        <f t="shared" si="45"/>
        <v>8.2800207393534997E-2</v>
      </c>
      <c r="M214" s="31">
        <f t="shared" si="37"/>
        <v>3.5346169209172111</v>
      </c>
      <c r="N214" s="31">
        <f t="shared" si="38"/>
        <v>3.2519566463760103</v>
      </c>
      <c r="O214" s="31">
        <f t="shared" si="39"/>
        <v>3.8376387745593461</v>
      </c>
      <c r="P214" s="31">
        <f t="shared" si="40"/>
        <v>0.29284106409166788</v>
      </c>
      <c r="Q214" s="31">
        <f t="shared" si="41"/>
        <v>8.28494489342504</v>
      </c>
    </row>
    <row r="215" spans="1:17" x14ac:dyDescent="0.25">
      <c r="A215" s="31">
        <v>33.5</v>
      </c>
      <c r="B215" s="31">
        <f t="shared" si="42"/>
        <v>3.5115454388310208</v>
      </c>
      <c r="C215" s="31">
        <f t="shared" si="43"/>
        <v>190.15469360826677</v>
      </c>
      <c r="D215" s="31">
        <v>189.40382656633901</v>
      </c>
      <c r="E215" s="31">
        <v>190.89876961177799</v>
      </c>
      <c r="F215" s="31">
        <f t="shared" si="44"/>
        <v>0.7508670419277621</v>
      </c>
      <c r="G215" s="31"/>
      <c r="H215" s="31">
        <v>124.97812305308101</v>
      </c>
      <c r="I215" s="31">
        <v>1.2808404635613</v>
      </c>
      <c r="J215" s="31">
        <v>1.1978184256330799</v>
      </c>
      <c r="K215" s="31">
        <v>1.3627495541335799</v>
      </c>
      <c r="L215" s="31">
        <f t="shared" si="45"/>
        <v>8.2465564250249979E-2</v>
      </c>
      <c r="M215" s="31">
        <f t="shared" si="37"/>
        <v>3.5996638408530828</v>
      </c>
      <c r="N215" s="31">
        <f t="shared" si="38"/>
        <v>3.3128817356815525</v>
      </c>
      <c r="O215" s="31">
        <f t="shared" si="39"/>
        <v>3.9069208374049418</v>
      </c>
      <c r="P215" s="31">
        <f t="shared" si="40"/>
        <v>0.29701955086169463</v>
      </c>
      <c r="Q215" s="31">
        <f t="shared" si="41"/>
        <v>8.2513135668608459</v>
      </c>
    </row>
    <row r="216" spans="1:17" x14ac:dyDescent="0.25">
      <c r="A216" s="31">
        <v>34</v>
      </c>
      <c r="B216" s="31">
        <f t="shared" si="42"/>
        <v>3.5263605246161616</v>
      </c>
      <c r="C216" s="31">
        <f t="shared" si="43"/>
        <v>190.35867769674607</v>
      </c>
      <c r="D216" s="31">
        <v>189.61262391320699</v>
      </c>
      <c r="E216" s="31">
        <v>191.097947697</v>
      </c>
      <c r="F216" s="31">
        <f t="shared" si="44"/>
        <v>0.74605378353908236</v>
      </c>
      <c r="G216" s="31"/>
      <c r="H216" s="31">
        <v>125.609663588939</v>
      </c>
      <c r="I216" s="31">
        <v>1.2989873575484301</v>
      </c>
      <c r="J216" s="31">
        <v>1.2162794477229399</v>
      </c>
      <c r="K216" s="31">
        <v>1.3805553083176401</v>
      </c>
      <c r="L216" s="31">
        <f t="shared" si="45"/>
        <v>8.2137930297350059E-2</v>
      </c>
      <c r="M216" s="31">
        <f t="shared" si="37"/>
        <v>3.6655828627418052</v>
      </c>
      <c r="N216" s="31">
        <f t="shared" si="38"/>
        <v>3.3746089391275982</v>
      </c>
      <c r="O216" s="31">
        <f t="shared" si="39"/>
        <v>3.9771095364086522</v>
      </c>
      <c r="P216" s="31">
        <f t="shared" si="40"/>
        <v>0.30125029864052699</v>
      </c>
      <c r="Q216" s="31">
        <f t="shared" si="41"/>
        <v>8.2183464382304514</v>
      </c>
    </row>
    <row r="217" spans="1:17" x14ac:dyDescent="0.25">
      <c r="A217" s="31">
        <v>34.5</v>
      </c>
      <c r="B217" s="31">
        <f t="shared" si="42"/>
        <v>3.5409593240373143</v>
      </c>
      <c r="C217" s="31">
        <f t="shared" si="43"/>
        <v>190.55676249433583</v>
      </c>
      <c r="D217" s="31">
        <v>189.81547861267401</v>
      </c>
      <c r="E217" s="31">
        <v>191.29126962893301</v>
      </c>
      <c r="F217" s="31">
        <f t="shared" si="44"/>
        <v>0.7412838816618148</v>
      </c>
      <c r="G217" s="31"/>
      <c r="H217" s="31">
        <v>126.24120412479699</v>
      </c>
      <c r="I217" s="31">
        <v>1.3170496135199901</v>
      </c>
      <c r="J217" s="31">
        <v>1.23464537642337</v>
      </c>
      <c r="K217" s="31">
        <v>1.3982776348039601</v>
      </c>
      <c r="L217" s="31">
        <f t="shared" si="45"/>
        <v>8.1816129190295017E-2</v>
      </c>
      <c r="M217" s="31">
        <f t="shared" si="37"/>
        <v>3.7323931142593234</v>
      </c>
      <c r="N217" s="31">
        <f t="shared" si="38"/>
        <v>3.4371594067923485</v>
      </c>
      <c r="O217" s="31">
        <f t="shared" si="39"/>
        <v>4.0482214430672094</v>
      </c>
      <c r="P217" s="31">
        <f t="shared" si="40"/>
        <v>0.30553101813743044</v>
      </c>
      <c r="Q217" s="31">
        <f t="shared" si="41"/>
        <v>8.1859281373704302</v>
      </c>
    </row>
    <row r="218" spans="1:17" x14ac:dyDescent="0.25">
      <c r="A218" s="31">
        <v>35</v>
      </c>
      <c r="B218" s="31">
        <f t="shared" si="42"/>
        <v>3.5553480614894135</v>
      </c>
      <c r="C218" s="31">
        <f t="shared" si="43"/>
        <v>190.7491877567486</v>
      </c>
      <c r="D218" s="31">
        <v>190.01261572983799</v>
      </c>
      <c r="E218" s="31">
        <v>191.478989861835</v>
      </c>
      <c r="F218" s="31">
        <f t="shared" si="44"/>
        <v>0.73657202691060775</v>
      </c>
      <c r="G218" s="31"/>
      <c r="H218" s="31">
        <v>126.872744660656</v>
      </c>
      <c r="I218" s="31">
        <v>1.33503115560785</v>
      </c>
      <c r="J218" s="31">
        <v>1.2529216616641199</v>
      </c>
      <c r="K218" s="31">
        <v>1.41591951812488</v>
      </c>
      <c r="L218" s="31">
        <f t="shared" si="45"/>
        <v>8.1498928230380074E-2</v>
      </c>
      <c r="M218" s="31">
        <f t="shared" si="37"/>
        <v>3.8001143394471018</v>
      </c>
      <c r="N218" s="31">
        <f t="shared" si="38"/>
        <v>3.5005554701641262</v>
      </c>
      <c r="O218" s="31">
        <f t="shared" si="39"/>
        <v>4.1202733906956803</v>
      </c>
      <c r="P218" s="31">
        <f t="shared" si="40"/>
        <v>0.30985896026577708</v>
      </c>
      <c r="Q218" s="31">
        <f t="shared" si="41"/>
        <v>8.1539378183778553</v>
      </c>
    </row>
    <row r="219" spans="1:17" x14ac:dyDescent="0.25">
      <c r="A219" s="31">
        <v>35.5</v>
      </c>
      <c r="B219" s="31">
        <f t="shared" si="42"/>
        <v>3.5695326964813701</v>
      </c>
      <c r="C219" s="31">
        <f t="shared" si="43"/>
        <v>190.9361807956557</v>
      </c>
      <c r="D219" s="31">
        <v>190.20424823461201</v>
      </c>
      <c r="E219" s="31">
        <v>191.661350056755</v>
      </c>
      <c r="F219" s="31">
        <f t="shared" si="44"/>
        <v>0.73193256104369198</v>
      </c>
      <c r="G219" s="31"/>
      <c r="H219" s="31">
        <v>127.504285196514</v>
      </c>
      <c r="I219" s="31">
        <v>1.3529358316425799</v>
      </c>
      <c r="J219" s="31">
        <v>1.2711136214697201</v>
      </c>
      <c r="K219" s="31">
        <v>1.43348387201839</v>
      </c>
      <c r="L219" s="31">
        <f t="shared" si="45"/>
        <v>8.1185125274334968E-2</v>
      </c>
      <c r="M219" s="31">
        <f t="shared" si="37"/>
        <v>3.8687669226915791</v>
      </c>
      <c r="N219" s="31">
        <f t="shared" si="38"/>
        <v>3.5648202130399196</v>
      </c>
      <c r="O219" s="31">
        <f t="shared" si="39"/>
        <v>4.1932826337833946</v>
      </c>
      <c r="P219" s="31">
        <f t="shared" si="40"/>
        <v>0.31423121037173751</v>
      </c>
      <c r="Q219" s="31">
        <f t="shared" si="41"/>
        <v>8.1222574699103482</v>
      </c>
    </row>
    <row r="220" spans="1:17" x14ac:dyDescent="0.25">
      <c r="A220" s="31">
        <v>36</v>
      </c>
      <c r="B220" s="31">
        <f t="shared" si="42"/>
        <v>3.5835189384561099</v>
      </c>
      <c r="C220" s="31">
        <f t="shared" si="43"/>
        <v>191.11795725952939</v>
      </c>
      <c r="D220" s="31">
        <v>190.39057786515201</v>
      </c>
      <c r="E220" s="31">
        <v>191.838579779794</v>
      </c>
      <c r="F220" s="31">
        <f t="shared" si="44"/>
        <v>0.72737939437737964</v>
      </c>
      <c r="G220" s="31"/>
      <c r="H220" s="31">
        <v>128.13582573237301</v>
      </c>
      <c r="I220" s="31">
        <v>1.3707674180906899</v>
      </c>
      <c r="J220" s="31">
        <v>1.2892260598405501</v>
      </c>
      <c r="K220" s="31">
        <v>1.45097360912596</v>
      </c>
      <c r="L220" s="31">
        <f t="shared" si="45"/>
        <v>8.0873774642704954E-2</v>
      </c>
      <c r="M220" s="31">
        <f t="shared" si="37"/>
        <v>3.9383719139079547</v>
      </c>
      <c r="N220" s="31">
        <f t="shared" si="38"/>
        <v>3.6299760840553446</v>
      </c>
      <c r="O220" s="31">
        <f t="shared" si="39"/>
        <v>4.2672671435562171</v>
      </c>
      <c r="P220" s="31">
        <f t="shared" si="40"/>
        <v>0.31864552975043625</v>
      </c>
      <c r="Q220" s="31">
        <f t="shared" si="41"/>
        <v>8.0907932698070582</v>
      </c>
    </row>
    <row r="221" spans="1:17" x14ac:dyDescent="0.25">
      <c r="A221" s="31">
        <v>36.5</v>
      </c>
      <c r="B221" s="31">
        <f t="shared" si="42"/>
        <v>3.597312260588446</v>
      </c>
      <c r="C221" s="31">
        <f t="shared" si="43"/>
        <v>191.29472185732141</v>
      </c>
      <c r="D221" s="31">
        <v>190.571795885917</v>
      </c>
      <c r="E221" s="31">
        <v>192.01089719141601</v>
      </c>
      <c r="F221" s="31">
        <f t="shared" si="44"/>
        <v>0.72292597140440762</v>
      </c>
      <c r="G221" s="31"/>
      <c r="H221" s="31">
        <v>128.767366268231</v>
      </c>
      <c r="I221" s="31">
        <v>1.38852962480452</v>
      </c>
      <c r="J221" s="31">
        <v>1.30726365558296</v>
      </c>
      <c r="K221" s="31">
        <v>1.4683916420890499</v>
      </c>
      <c r="L221" s="31">
        <f t="shared" si="45"/>
        <v>8.0563993253044974E-2</v>
      </c>
      <c r="M221" s="31">
        <f t="shared" si="37"/>
        <v>4.0089510549956797</v>
      </c>
      <c r="N221" s="31">
        <f t="shared" si="38"/>
        <v>3.6960462069546529</v>
      </c>
      <c r="O221" s="31">
        <f t="shared" si="39"/>
        <v>4.3422456366361128</v>
      </c>
      <c r="P221" s="31">
        <f t="shared" si="40"/>
        <v>0.32309971484072997</v>
      </c>
      <c r="Q221" s="31">
        <f t="shared" si="41"/>
        <v>8.0594577087217179</v>
      </c>
    </row>
    <row r="222" spans="1:17" x14ac:dyDescent="0.25">
      <c r="A222" s="31">
        <v>37</v>
      </c>
      <c r="B222" s="31">
        <f t="shared" si="42"/>
        <v>3.6109179126442243</v>
      </c>
      <c r="C222" s="31">
        <f t="shared" si="43"/>
        <v>191.46666902973908</v>
      </c>
      <c r="D222" s="31">
        <v>190.74808380855501</v>
      </c>
      <c r="E222" s="31">
        <v>192.17850966812699</v>
      </c>
      <c r="F222" s="31">
        <f t="shared" si="44"/>
        <v>0.71858522118407109</v>
      </c>
      <c r="G222" s="31"/>
      <c r="H222" s="31">
        <v>129.39890680408899</v>
      </c>
      <c r="I222" s="31">
        <v>1.4062260996001299</v>
      </c>
      <c r="J222" s="31">
        <v>1.32523108750329</v>
      </c>
      <c r="K222" s="31">
        <v>1.4857408835490999</v>
      </c>
      <c r="L222" s="31">
        <f t="shared" si="45"/>
        <v>8.0254898022904975E-2</v>
      </c>
      <c r="M222" s="31">
        <f t="shared" si="37"/>
        <v>4.0805268076386101</v>
      </c>
      <c r="N222" s="31">
        <f t="shared" si="38"/>
        <v>3.7630548494812968</v>
      </c>
      <c r="O222" s="31">
        <f t="shared" si="39"/>
        <v>4.4182376000279246</v>
      </c>
      <c r="P222" s="31">
        <f t="shared" si="40"/>
        <v>0.32759137527331395</v>
      </c>
      <c r="Q222" s="31">
        <f t="shared" si="41"/>
        <v>8.0281637816978382</v>
      </c>
    </row>
    <row r="223" spans="1:17" x14ac:dyDescent="0.25">
      <c r="A223" s="31">
        <v>37.5</v>
      </c>
      <c r="B223" s="31">
        <f t="shared" si="42"/>
        <v>3.6243409329763652</v>
      </c>
      <c r="C223" s="31">
        <f t="shared" si="43"/>
        <v>191.63398357243855</v>
      </c>
      <c r="D223" s="31">
        <v>190.91961406367099</v>
      </c>
      <c r="E223" s="31">
        <v>192.34161437710401</v>
      </c>
      <c r="F223" s="31">
        <f t="shared" si="44"/>
        <v>0.714369508767561</v>
      </c>
      <c r="G223" s="31"/>
      <c r="H223" s="31">
        <v>130.03044733994801</v>
      </c>
      <c r="I223" s="31">
        <v>1.42386043267769</v>
      </c>
      <c r="J223" s="31">
        <v>1.3431330344079</v>
      </c>
      <c r="K223" s="31">
        <v>1.50302424614757</v>
      </c>
      <c r="L223" s="31">
        <f t="shared" si="45"/>
        <v>7.9945605869835012E-2</v>
      </c>
      <c r="M223" s="31">
        <f t="shared" si="37"/>
        <v>4.1531223825279193</v>
      </c>
      <c r="N223" s="31">
        <f t="shared" si="38"/>
        <v>3.8310274633474837</v>
      </c>
      <c r="O223" s="31">
        <f t="shared" si="39"/>
        <v>4.4952633168290594</v>
      </c>
      <c r="P223" s="31">
        <f t="shared" si="40"/>
        <v>0.33211792674078788</v>
      </c>
      <c r="Q223" s="31">
        <f t="shared" si="41"/>
        <v>7.9968249464065781</v>
      </c>
    </row>
    <row r="224" spans="1:17" x14ac:dyDescent="0.25">
      <c r="A224" s="31">
        <v>38</v>
      </c>
      <c r="B224" s="31">
        <f t="shared" si="42"/>
        <v>3.6375861597263857</v>
      </c>
      <c r="C224" s="31">
        <f t="shared" si="43"/>
        <v>191.79684121505639</v>
      </c>
      <c r="D224" s="31">
        <v>191.08655059655899</v>
      </c>
      <c r="E224" s="31">
        <v>192.50039883853199</v>
      </c>
      <c r="F224" s="31">
        <f t="shared" si="44"/>
        <v>0.71029061849739605</v>
      </c>
      <c r="G224" s="31"/>
      <c r="H224" s="31">
        <v>130.66198787580601</v>
      </c>
      <c r="I224" s="31">
        <v>1.44143616089792</v>
      </c>
      <c r="J224" s="31">
        <v>1.3609741751031299</v>
      </c>
      <c r="K224" s="31">
        <v>1.52024463629242</v>
      </c>
      <c r="L224" s="31">
        <f t="shared" si="45"/>
        <v>7.9635230594645057E-2</v>
      </c>
      <c r="M224" s="31">
        <f t="shared" si="37"/>
        <v>4.2267617700906444</v>
      </c>
      <c r="N224" s="31">
        <f t="shared" si="38"/>
        <v>3.8999907256843911</v>
      </c>
      <c r="O224" s="31">
        <f t="shared" si="39"/>
        <v>4.5733438641899529</v>
      </c>
      <c r="P224" s="31">
        <f t="shared" si="40"/>
        <v>0.33667656925278089</v>
      </c>
      <c r="Q224" s="31">
        <f t="shared" si="41"/>
        <v>7.9653547459231602</v>
      </c>
    </row>
    <row r="225" spans="1:17" x14ac:dyDescent="0.25">
      <c r="A225" s="31">
        <v>38.5</v>
      </c>
      <c r="B225" s="31">
        <f t="shared" si="42"/>
        <v>3.6506582412937387</v>
      </c>
      <c r="C225" s="31">
        <f t="shared" si="43"/>
        <v>191.95540915964301</v>
      </c>
      <c r="D225" s="31">
        <v>191.249049428007</v>
      </c>
      <c r="E225" s="31">
        <v>192.65504144168301</v>
      </c>
      <c r="F225" s="31">
        <f t="shared" si="44"/>
        <v>0.70635973163601307</v>
      </c>
      <c r="G225" s="31"/>
      <c r="H225" s="31">
        <v>131.293528411664</v>
      </c>
      <c r="I225" s="31">
        <v>1.45895677192757</v>
      </c>
      <c r="J225" s="31">
        <v>1.3787591883953401</v>
      </c>
      <c r="K225" s="31">
        <v>1.53740493043382</v>
      </c>
      <c r="L225" s="31">
        <f t="shared" si="45"/>
        <v>7.932287101923996E-2</v>
      </c>
      <c r="M225" s="31">
        <f t="shared" si="37"/>
        <v>4.3014697728131868</v>
      </c>
      <c r="N225" s="31">
        <f t="shared" si="38"/>
        <v>3.9699725820687553</v>
      </c>
      <c r="O225" s="31">
        <f t="shared" si="39"/>
        <v>4.6525010277352754</v>
      </c>
      <c r="P225" s="31">
        <f t="shared" si="40"/>
        <v>0.34126422283326008</v>
      </c>
      <c r="Q225" s="31">
        <f t="shared" si="41"/>
        <v>7.9336654877867767</v>
      </c>
    </row>
    <row r="226" spans="1:17" x14ac:dyDescent="0.25">
      <c r="A226" s="31">
        <v>39</v>
      </c>
      <c r="B226" s="31">
        <f t="shared" si="42"/>
        <v>3.6635616461296463</v>
      </c>
      <c r="C226" s="31">
        <f t="shared" si="43"/>
        <v>192.10984658174036</v>
      </c>
      <c r="D226" s="31">
        <v>191.40725919472001</v>
      </c>
      <c r="E226" s="31">
        <v>192.80571190665901</v>
      </c>
      <c r="F226" s="31">
        <f t="shared" si="44"/>
        <v>0.70258738702034407</v>
      </c>
      <c r="G226" s="31"/>
      <c r="H226" s="31">
        <v>131.92506894752299</v>
      </c>
      <c r="I226" s="31">
        <v>1.47642570826617</v>
      </c>
      <c r="J226" s="31">
        <v>1.3964927345727001</v>
      </c>
      <c r="K226" s="31">
        <v>1.5545079960333399</v>
      </c>
      <c r="L226" s="31">
        <f t="shared" si="45"/>
        <v>7.9007630730319911E-2</v>
      </c>
      <c r="M226" s="31">
        <f t="shared" si="37"/>
        <v>4.377272039254831</v>
      </c>
      <c r="N226" s="31">
        <f t="shared" si="38"/>
        <v>4.0410022163935926</v>
      </c>
      <c r="O226" s="31">
        <f t="shared" si="39"/>
        <v>4.7327574168188207</v>
      </c>
      <c r="P226" s="31">
        <f t="shared" si="40"/>
        <v>0.34587760021261404</v>
      </c>
      <c r="Q226" s="31">
        <f t="shared" si="41"/>
        <v>7.9016701980326269</v>
      </c>
    </row>
    <row r="227" spans="1:17" x14ac:dyDescent="0.25">
      <c r="A227" s="31">
        <v>39.5</v>
      </c>
      <c r="B227" s="31">
        <f t="shared" si="42"/>
        <v>3.6763006719070761</v>
      </c>
      <c r="C227" s="31">
        <f t="shared" si="43"/>
        <v>192.26030509705717</v>
      </c>
      <c r="D227" s="31">
        <v>191.561321622127</v>
      </c>
      <c r="E227" s="31">
        <v>192.95257174493801</v>
      </c>
      <c r="F227" s="31">
        <f t="shared" si="44"/>
        <v>0.69898347493017354</v>
      </c>
      <c r="G227" s="31"/>
      <c r="H227" s="31">
        <v>132.55660948338101</v>
      </c>
      <c r="I227" s="31">
        <v>1.4938463711658201</v>
      </c>
      <c r="J227" s="31">
        <v>1.4141791679645299</v>
      </c>
      <c r="K227" s="31">
        <v>1.57155670055083</v>
      </c>
      <c r="L227" s="31">
        <f t="shared" si="45"/>
        <v>7.8688766293150025E-2</v>
      </c>
      <c r="M227" s="31">
        <f t="shared" si="37"/>
        <v>4.454195099853572</v>
      </c>
      <c r="N227" s="31">
        <f t="shared" si="38"/>
        <v>4.1131089084017782</v>
      </c>
      <c r="O227" s="31">
        <f t="shared" si="39"/>
        <v>4.8141365327045236</v>
      </c>
      <c r="P227" s="31">
        <f t="shared" si="40"/>
        <v>0.35051381215137267</v>
      </c>
      <c r="Q227" s="31">
        <f t="shared" si="41"/>
        <v>7.8692963440890926</v>
      </c>
    </row>
    <row r="228" spans="1:17" x14ac:dyDescent="0.25">
      <c r="A228" s="31">
        <v>40</v>
      </c>
      <c r="B228" s="31">
        <f t="shared" si="42"/>
        <v>3.6888794541139363</v>
      </c>
      <c r="C228" s="31">
        <f t="shared" si="43"/>
        <v>192.40692919643249</v>
      </c>
      <c r="D228" s="31">
        <v>191.71137196552201</v>
      </c>
      <c r="E228" s="31">
        <v>193.09577468817699</v>
      </c>
      <c r="F228" s="31">
        <f t="shared" si="44"/>
        <v>0.69555723091048094</v>
      </c>
      <c r="G228" s="31"/>
      <c r="H228" s="31">
        <v>133.18815001924</v>
      </c>
      <c r="I228" s="31">
        <v>1.5112221244552</v>
      </c>
      <c r="J228" s="31">
        <v>1.4318225916732701</v>
      </c>
      <c r="K228" s="31">
        <v>1.58855391144617</v>
      </c>
      <c r="L228" s="31">
        <f t="shared" si="45"/>
        <v>7.8365659886449945E-2</v>
      </c>
      <c r="M228" s="31">
        <f t="shared" si="37"/>
        <v>4.5322664046334697</v>
      </c>
      <c r="N228" s="31">
        <f t="shared" si="38"/>
        <v>4.186322198979938</v>
      </c>
      <c r="O228" s="31">
        <f t="shared" si="39"/>
        <v>4.8966627979513859</v>
      </c>
      <c r="P228" s="31">
        <f t="shared" si="40"/>
        <v>0.35517029948572398</v>
      </c>
      <c r="Q228" s="31">
        <f t="shared" si="41"/>
        <v>7.8364832906252584</v>
      </c>
    </row>
    <row r="229" spans="1:17" x14ac:dyDescent="0.25">
      <c r="A229" s="31">
        <v>40.5</v>
      </c>
      <c r="B229" s="31">
        <f t="shared" si="42"/>
        <v>3.7013019741124933</v>
      </c>
      <c r="C229" s="31">
        <f t="shared" si="43"/>
        <v>192.54985665154442</v>
      </c>
      <c r="D229" s="31">
        <v>191.85753944669301</v>
      </c>
      <c r="E229" s="31">
        <v>193.23546706300601</v>
      </c>
      <c r="F229" s="31">
        <f t="shared" si="44"/>
        <v>0.69231720485140613</v>
      </c>
      <c r="G229" s="31"/>
      <c r="H229" s="31">
        <v>133.81969055509799</v>
      </c>
      <c r="I229" s="31">
        <v>1.5285562982786101</v>
      </c>
      <c r="J229" s="31">
        <v>1.44942710136304</v>
      </c>
      <c r="K229" s="31">
        <v>1.6055024961791999</v>
      </c>
      <c r="L229" s="31">
        <f t="shared" si="45"/>
        <v>7.8037697408079976E-2</v>
      </c>
      <c r="M229" s="31">
        <f t="shared" si="37"/>
        <v>4.6115143629309729</v>
      </c>
      <c r="N229" s="31">
        <f t="shared" si="38"/>
        <v>4.2606728821447701</v>
      </c>
      <c r="O229" s="31">
        <f t="shared" si="39"/>
        <v>4.9803615867367084</v>
      </c>
      <c r="P229" s="31">
        <f t="shared" si="40"/>
        <v>0.35984435229596912</v>
      </c>
      <c r="Q229" s="31">
        <f t="shared" si="41"/>
        <v>7.8031710187986993</v>
      </c>
    </row>
    <row r="230" spans="1:17" x14ac:dyDescent="0.25">
      <c r="A230" s="31">
        <v>41</v>
      </c>
      <c r="B230" s="31">
        <f t="shared" si="42"/>
        <v>3.713572066704308</v>
      </c>
      <c r="C230" s="31">
        <f t="shared" si="43"/>
        <v>192.68921889360723</v>
      </c>
      <c r="D230" s="31">
        <v>191.99994761766101</v>
      </c>
      <c r="E230" s="31">
        <v>193.371788184693</v>
      </c>
      <c r="F230" s="31">
        <f t="shared" si="44"/>
        <v>0.68927127594622561</v>
      </c>
      <c r="G230" s="31"/>
      <c r="H230" s="31">
        <v>134.45123109095601</v>
      </c>
      <c r="I230" s="31">
        <v>1.5458521927603699</v>
      </c>
      <c r="J230" s="31">
        <v>1.4669967926979499</v>
      </c>
      <c r="K230" s="31">
        <v>1.6224053246719701</v>
      </c>
      <c r="L230" s="31">
        <f t="shared" si="45"/>
        <v>7.7704265987010079E-2</v>
      </c>
      <c r="M230" s="31">
        <f t="shared" si="37"/>
        <v>4.6919683852657199</v>
      </c>
      <c r="N230" s="31">
        <f t="shared" si="38"/>
        <v>4.3361930801375408</v>
      </c>
      <c r="O230" s="31">
        <f t="shared" si="39"/>
        <v>5.0652592686452849</v>
      </c>
      <c r="P230" s="31">
        <f t="shared" si="40"/>
        <v>0.36453309425387204</v>
      </c>
      <c r="Q230" s="31">
        <f t="shared" si="41"/>
        <v>7.769299882723474</v>
      </c>
    </row>
    <row r="231" spans="1:17" x14ac:dyDescent="0.25">
      <c r="A231" s="31">
        <v>41.5</v>
      </c>
      <c r="B231" s="31">
        <f t="shared" si="42"/>
        <v>3.7256934272366524</v>
      </c>
      <c r="C231" s="31">
        <f t="shared" si="43"/>
        <v>192.82514136710719</v>
      </c>
      <c r="D231" s="31">
        <v>192.13871474623599</v>
      </c>
      <c r="E231" s="31">
        <v>193.504870679069</v>
      </c>
      <c r="F231" s="31">
        <f t="shared" si="44"/>
        <v>0.68642662087120243</v>
      </c>
      <c r="G231" s="31"/>
      <c r="H231" s="31">
        <v>135.082771626815</v>
      </c>
      <c r="I231" s="31">
        <v>1.5631130816046499</v>
      </c>
      <c r="J231" s="31">
        <v>1.48453576134212</v>
      </c>
      <c r="K231" s="31">
        <v>1.6392652870759401</v>
      </c>
      <c r="L231" s="31">
        <f t="shared" si="45"/>
        <v>7.7364762866910075E-2</v>
      </c>
      <c r="M231" s="31">
        <f t="shared" si="37"/>
        <v>4.7736589274908985</v>
      </c>
      <c r="N231" s="31">
        <f t="shared" si="38"/>
        <v>4.4129162908383739</v>
      </c>
      <c r="O231" s="31">
        <f t="shared" si="39"/>
        <v>5.1513833336158203</v>
      </c>
      <c r="P231" s="31">
        <f t="shared" si="40"/>
        <v>0.36923352138872323</v>
      </c>
      <c r="Q231" s="31">
        <f t="shared" si="41"/>
        <v>7.7348115354943774</v>
      </c>
    </row>
    <row r="232" spans="1:17" x14ac:dyDescent="0.25">
      <c r="A232" s="31">
        <v>42</v>
      </c>
      <c r="B232" s="31">
        <f t="shared" si="42"/>
        <v>3.7376696182833684</v>
      </c>
      <c r="C232" s="31">
        <f t="shared" si="43"/>
        <v>192.95774386045406</v>
      </c>
      <c r="D232" s="31">
        <v>192.27395412297699</v>
      </c>
      <c r="E232" s="31">
        <v>193.634840836878</v>
      </c>
      <c r="F232" s="31">
        <f t="shared" si="44"/>
        <v>0.6837897374770705</v>
      </c>
      <c r="G232" s="31"/>
      <c r="H232" s="31">
        <v>135.714312162673</v>
      </c>
      <c r="I232" s="31">
        <v>1.58034221564057</v>
      </c>
      <c r="J232" s="31">
        <v>1.5020481029596799</v>
      </c>
      <c r="K232" s="31">
        <v>1.6560852834705999</v>
      </c>
      <c r="L232" s="31">
        <f t="shared" si="45"/>
        <v>7.7018590255459984E-2</v>
      </c>
      <c r="M232" s="31">
        <f t="shared" si="37"/>
        <v>4.8566175373684342</v>
      </c>
      <c r="N232" s="31">
        <f t="shared" si="38"/>
        <v>4.4908774371361169</v>
      </c>
      <c r="O232" s="31">
        <f t="shared" si="39"/>
        <v>5.2387623802991197</v>
      </c>
      <c r="P232" s="31">
        <f t="shared" si="40"/>
        <v>0.3739424715815014</v>
      </c>
      <c r="Q232" s="31">
        <f t="shared" si="41"/>
        <v>7.6996483396986353</v>
      </c>
    </row>
    <row r="233" spans="1:17" x14ac:dyDescent="0.25">
      <c r="A233" s="31">
        <v>42.5</v>
      </c>
      <c r="B233" s="31">
        <f t="shared" si="42"/>
        <v>3.7495040759303713</v>
      </c>
      <c r="C233" s="31">
        <f t="shared" si="43"/>
        <v>193.08714081526665</v>
      </c>
      <c r="D233" s="31">
        <v>192.40577439177099</v>
      </c>
      <c r="E233" s="31">
        <v>193.76181890177699</v>
      </c>
      <c r="F233" s="31">
        <f t="shared" si="44"/>
        <v>0.68136642349566046</v>
      </c>
      <c r="G233" s="31"/>
      <c r="H233" s="31">
        <v>136.34585269853099</v>
      </c>
      <c r="I233" s="31">
        <v>1.59754282632194</v>
      </c>
      <c r="J233" s="31">
        <v>1.5195378829145401</v>
      </c>
      <c r="K233" s="31">
        <v>1.6728682140040001</v>
      </c>
      <c r="L233" s="31">
        <f t="shared" si="45"/>
        <v>7.6665165544730018E-2</v>
      </c>
      <c r="M233" s="31">
        <f t="shared" si="37"/>
        <v>4.9408769037239821</v>
      </c>
      <c r="N233" s="31">
        <f t="shared" si="38"/>
        <v>4.5701127798900956</v>
      </c>
      <c r="O233" s="31">
        <f t="shared" si="39"/>
        <v>5.3274261028312164</v>
      </c>
      <c r="P233" s="31">
        <f t="shared" si="40"/>
        <v>0.37865666147056043</v>
      </c>
      <c r="Q233" s="31">
        <f t="shared" si="41"/>
        <v>7.6637542049502096</v>
      </c>
    </row>
    <row r="234" spans="1:17" x14ac:dyDescent="0.25">
      <c r="A234" s="31">
        <v>43</v>
      </c>
      <c r="B234" s="31">
        <f t="shared" si="42"/>
        <v>3.7612001156935624</v>
      </c>
      <c r="C234" s="31">
        <f t="shared" si="43"/>
        <v>193.21344161586745</v>
      </c>
      <c r="D234" s="31">
        <v>192.53427982381299</v>
      </c>
      <c r="E234" s="31">
        <v>193.885919375355</v>
      </c>
      <c r="F234" s="31">
        <f t="shared" si="44"/>
        <v>0.67916179205445815</v>
      </c>
      <c r="G234" s="31"/>
      <c r="H234" s="31">
        <v>136.97739323439001</v>
      </c>
      <c r="I234" s="31">
        <v>1.6147181291912001</v>
      </c>
      <c r="J234" s="31">
        <v>1.5370089944765399</v>
      </c>
      <c r="K234" s="31">
        <v>1.6896169788242099</v>
      </c>
      <c r="L234" s="31">
        <f t="shared" si="45"/>
        <v>7.6303992173834989E-2</v>
      </c>
      <c r="M234" s="31">
        <f t="shared" si="37"/>
        <v>5.0264709083501868</v>
      </c>
      <c r="N234" s="31">
        <f t="shared" si="38"/>
        <v>4.6506592999143068</v>
      </c>
      <c r="O234" s="31">
        <f t="shared" si="39"/>
        <v>5.4174053267416626</v>
      </c>
      <c r="P234" s="31">
        <f t="shared" si="40"/>
        <v>0.38337301341367791</v>
      </c>
      <c r="Q234" s="31">
        <f t="shared" si="41"/>
        <v>7.6270811152373801</v>
      </c>
    </row>
    <row r="235" spans="1:17" x14ac:dyDescent="0.25">
      <c r="A235" s="31">
        <v>43.5</v>
      </c>
      <c r="B235" s="31">
        <f t="shared" si="42"/>
        <v>3.7727609380946383</v>
      </c>
      <c r="C235" s="31">
        <f t="shared" si="43"/>
        <v>193.33675086043218</v>
      </c>
      <c r="D235" s="31">
        <v>192.65957059139399</v>
      </c>
      <c r="E235" s="31">
        <v>194.00725128564901</v>
      </c>
      <c r="F235" s="31">
        <f t="shared" si="44"/>
        <v>0.67718026903818895</v>
      </c>
      <c r="G235" s="31"/>
      <c r="H235" s="31">
        <v>137.608933770248</v>
      </c>
      <c r="I235" s="31">
        <v>1.6318713273166401</v>
      </c>
      <c r="J235" s="31">
        <v>1.5544652702367501</v>
      </c>
      <c r="K235" s="31">
        <v>1.7063344780935099</v>
      </c>
      <c r="L235" s="31">
        <f t="shared" si="45"/>
        <v>7.5934603928379918E-2</v>
      </c>
      <c r="M235" s="31">
        <f t="shared" si="37"/>
        <v>5.1134346808377238</v>
      </c>
      <c r="N235" s="31">
        <f t="shared" si="38"/>
        <v>4.7325552103078685</v>
      </c>
      <c r="O235" s="31">
        <f t="shared" si="39"/>
        <v>5.5087320465692775</v>
      </c>
      <c r="P235" s="31">
        <f t="shared" si="40"/>
        <v>0.38808841813070449</v>
      </c>
      <c r="Q235" s="31">
        <f t="shared" si="41"/>
        <v>7.5895839558690668</v>
      </c>
    </row>
    <row r="236" spans="1:17" x14ac:dyDescent="0.25">
      <c r="A236" s="31">
        <v>44</v>
      </c>
      <c r="B236" s="31">
        <f t="shared" si="42"/>
        <v>3.784189633918261</v>
      </c>
      <c r="C236" s="31">
        <f t="shared" si="43"/>
        <v>193.45716861512034</v>
      </c>
      <c r="D236" s="31">
        <v>192.78174301209799</v>
      </c>
      <c r="E236" s="31">
        <v>194.12591845121401</v>
      </c>
      <c r="F236" s="31">
        <f t="shared" si="44"/>
        <v>0.67542560302234733</v>
      </c>
      <c r="G236" s="31"/>
      <c r="H236" s="31">
        <v>138.24047430610599</v>
      </c>
      <c r="I236" s="31">
        <v>1.64900561471202</v>
      </c>
      <c r="J236" s="31">
        <v>1.5719105427178399</v>
      </c>
      <c r="K236" s="31">
        <v>1.72302363375195</v>
      </c>
      <c r="L236" s="31">
        <f t="shared" si="45"/>
        <v>7.555654551705504E-2</v>
      </c>
      <c r="M236" s="31">
        <f t="shared" si="37"/>
        <v>5.2018046565281066</v>
      </c>
      <c r="N236" s="31">
        <f t="shared" si="38"/>
        <v>4.8158402786183343</v>
      </c>
      <c r="O236" s="31">
        <f t="shared" si="39"/>
        <v>5.601439586665621</v>
      </c>
      <c r="P236" s="31">
        <f t="shared" si="40"/>
        <v>0.39279965402364336</v>
      </c>
      <c r="Q236" s="31">
        <f t="shared" si="41"/>
        <v>7.5512188549927899</v>
      </c>
    </row>
    <row r="237" spans="1:17" x14ac:dyDescent="0.25">
      <c r="A237" s="31">
        <v>44.5</v>
      </c>
      <c r="B237" s="31">
        <f t="shared" si="42"/>
        <v>3.7954891891721947</v>
      </c>
      <c r="C237" s="31">
        <f t="shared" si="43"/>
        <v>193.57479065240713</v>
      </c>
      <c r="D237" s="31">
        <v>192.900889779842</v>
      </c>
      <c r="E237" s="31">
        <v>194.242019726758</v>
      </c>
      <c r="F237" s="31">
        <f t="shared" si="44"/>
        <v>0.67390087256512743</v>
      </c>
      <c r="G237" s="31"/>
      <c r="H237" s="31">
        <v>138.87201484196501</v>
      </c>
      <c r="I237" s="31">
        <v>1.6661241797477599</v>
      </c>
      <c r="J237" s="31">
        <v>1.58934864444248</v>
      </c>
      <c r="K237" s="31">
        <v>1.73968743340989</v>
      </c>
      <c r="L237" s="31">
        <f t="shared" si="45"/>
        <v>7.5169394483704965E-2</v>
      </c>
      <c r="M237" s="31">
        <f t="shared" si="37"/>
        <v>5.2916186377976935</v>
      </c>
      <c r="N237" s="31">
        <f t="shared" si="38"/>
        <v>4.9005558842258754</v>
      </c>
      <c r="O237" s="31">
        <f t="shared" si="39"/>
        <v>5.6955629017458538</v>
      </c>
      <c r="P237" s="31">
        <f t="shared" si="40"/>
        <v>0.39750350875998919</v>
      </c>
      <c r="Q237" s="31">
        <f t="shared" si="41"/>
        <v>7.5119455117314589</v>
      </c>
    </row>
    <row r="238" spans="1:17" x14ac:dyDescent="0.25">
      <c r="A238" s="31">
        <v>45</v>
      </c>
      <c r="B238" s="31">
        <f t="shared" si="42"/>
        <v>3.8066624897703196</v>
      </c>
      <c r="C238" s="31">
        <f t="shared" si="43"/>
        <v>193.68970867473752</v>
      </c>
      <c r="D238" s="31">
        <v>193.01710017418699</v>
      </c>
      <c r="E238" s="31">
        <v>194.35564924114101</v>
      </c>
      <c r="F238" s="31">
        <f t="shared" si="44"/>
        <v>0.67260850055052401</v>
      </c>
      <c r="G238" s="31"/>
      <c r="H238" s="31">
        <v>139.50355537782301</v>
      </c>
      <c r="I238" s="31">
        <v>1.6832302085627</v>
      </c>
      <c r="J238" s="31">
        <v>1.6067834079333401</v>
      </c>
      <c r="K238" s="31">
        <v>1.7563288770068299</v>
      </c>
      <c r="L238" s="31">
        <f t="shared" si="45"/>
        <v>7.4772734536744934E-2</v>
      </c>
      <c r="M238" s="31">
        <f t="shared" si="37"/>
        <v>5.3829158588978316</v>
      </c>
      <c r="N238" s="31">
        <f t="shared" si="38"/>
        <v>4.9867450779046614</v>
      </c>
      <c r="O238" s="31">
        <f t="shared" si="39"/>
        <v>5.7911383414799555</v>
      </c>
      <c r="P238" s="31">
        <f t="shared" si="40"/>
        <v>0.40219663178764709</v>
      </c>
      <c r="Q238" s="31">
        <f t="shared" si="41"/>
        <v>7.4717242908938593</v>
      </c>
    </row>
    <row r="239" spans="1:17" x14ac:dyDescent="0.25">
      <c r="A239" s="31">
        <v>45.5</v>
      </c>
      <c r="B239" s="31">
        <f t="shared" si="42"/>
        <v>3.8177123259569048</v>
      </c>
      <c r="C239" s="31">
        <f t="shared" si="43"/>
        <v>193.80201052453535</v>
      </c>
      <c r="D239" s="31">
        <v>193.130460254393</v>
      </c>
      <c r="E239" s="31">
        <v>194.466896623346</v>
      </c>
      <c r="F239" s="31">
        <f t="shared" si="44"/>
        <v>0.67155027014234747</v>
      </c>
      <c r="G239" s="31"/>
      <c r="H239" s="31">
        <v>140.135095913681</v>
      </c>
      <c r="I239" s="31">
        <v>1.70032688848564</v>
      </c>
      <c r="J239" s="31">
        <v>1.62421865457655</v>
      </c>
      <c r="K239" s="31">
        <v>1.7729509644822301</v>
      </c>
      <c r="L239" s="31">
        <f t="shared" si="45"/>
        <v>7.4366154952840047E-2</v>
      </c>
      <c r="M239" s="31">
        <f t="shared" si="37"/>
        <v>5.4757370545947097</v>
      </c>
      <c r="N239" s="31">
        <f t="shared" si="38"/>
        <v>5.074452587492468</v>
      </c>
      <c r="O239" s="31">
        <f t="shared" si="39"/>
        <v>5.8882036285527253</v>
      </c>
      <c r="P239" s="31">
        <f t="shared" si="40"/>
        <v>0.40687552053012865</v>
      </c>
      <c r="Q239" s="31">
        <f t="shared" si="41"/>
        <v>7.4305160469441827</v>
      </c>
    </row>
    <row r="240" spans="1:17" x14ac:dyDescent="0.25">
      <c r="A240" s="31">
        <v>46</v>
      </c>
      <c r="B240" s="31">
        <f t="shared" si="42"/>
        <v>3.8286413964890951</v>
      </c>
      <c r="C240" s="31">
        <f t="shared" si="43"/>
        <v>193.91178038151756</v>
      </c>
      <c r="D240" s="31">
        <v>193.24105304949501</v>
      </c>
      <c r="E240" s="31">
        <v>194.575847207039</v>
      </c>
      <c r="F240" s="31">
        <f t="shared" si="44"/>
        <v>0.67072733202255108</v>
      </c>
      <c r="G240" s="31"/>
      <c r="H240" s="31">
        <v>140.76663644953999</v>
      </c>
      <c r="I240" s="31">
        <v>1.71741741147565</v>
      </c>
      <c r="J240" s="31">
        <v>1.6416581349902899</v>
      </c>
      <c r="K240" s="31">
        <v>1.78955669577557</v>
      </c>
      <c r="L240" s="31">
        <f t="shared" si="45"/>
        <v>7.3949280392640038E-2</v>
      </c>
      <c r="M240" s="31">
        <f t="shared" si="37"/>
        <v>5.5701245328701861</v>
      </c>
      <c r="N240" s="31">
        <f t="shared" si="38"/>
        <v>5.1637245699439447</v>
      </c>
      <c r="O240" s="31">
        <f t="shared" si="39"/>
        <v>5.9867979052353011</v>
      </c>
      <c r="P240" s="31">
        <f t="shared" si="40"/>
        <v>0.4115366676456782</v>
      </c>
      <c r="Q240" s="31">
        <f t="shared" si="41"/>
        <v>7.3882848618039914</v>
      </c>
    </row>
    <row r="241" spans="1:17" x14ac:dyDescent="0.25">
      <c r="A241" s="31">
        <v>46.5</v>
      </c>
      <c r="B241" s="31">
        <f t="shared" si="42"/>
        <v>3.8394523125933104</v>
      </c>
      <c r="C241" s="31">
        <f t="shared" si="43"/>
        <v>194.01909894819141</v>
      </c>
      <c r="D241" s="31">
        <v>193.348958711308</v>
      </c>
      <c r="E241" s="31">
        <v>194.68258224856001</v>
      </c>
      <c r="F241" s="31">
        <f t="shared" si="44"/>
        <v>0.6701402368834124</v>
      </c>
      <c r="G241" s="31"/>
      <c r="H241" s="31">
        <v>141.39817698539801</v>
      </c>
      <c r="I241" s="31">
        <v>1.7345049775908801</v>
      </c>
      <c r="J241" s="31">
        <v>1.65910557208647</v>
      </c>
      <c r="K241" s="31">
        <v>1.8061490884019</v>
      </c>
      <c r="L241" s="31">
        <f t="shared" si="45"/>
        <v>7.3521758157715E-2</v>
      </c>
      <c r="M241" s="31">
        <f t="shared" si="37"/>
        <v>5.6661222519692185</v>
      </c>
      <c r="N241" s="31">
        <f t="shared" si="38"/>
        <v>5.2546088731223604</v>
      </c>
      <c r="O241" s="31">
        <f t="shared" si="39"/>
        <v>6.0869618887434251</v>
      </c>
      <c r="P241" s="31">
        <f t="shared" si="40"/>
        <v>0.41617650781053239</v>
      </c>
      <c r="Q241" s="31">
        <f t="shared" si="41"/>
        <v>7.3449969715336332</v>
      </c>
    </row>
    <row r="242" spans="1:17" x14ac:dyDescent="0.25">
      <c r="A242" s="31">
        <v>47</v>
      </c>
      <c r="B242" s="31">
        <f t="shared" si="42"/>
        <v>3.8501476017100584</v>
      </c>
      <c r="C242" s="31">
        <f t="shared" si="43"/>
        <v>194.12404362434199</v>
      </c>
      <c r="D242" s="31">
        <v>193.454254677953</v>
      </c>
      <c r="E242" s="31">
        <v>194.78717911238201</v>
      </c>
      <c r="F242" s="31">
        <f t="shared" si="44"/>
        <v>0.66978894638899078</v>
      </c>
      <c r="G242" s="31"/>
      <c r="H242" s="31">
        <v>142.029717521257</v>
      </c>
      <c r="I242" s="31">
        <v>1.75159279849496</v>
      </c>
      <c r="J242" s="31">
        <v>1.6765646887124701</v>
      </c>
      <c r="K242" s="31">
        <v>1.82273126498478</v>
      </c>
      <c r="L242" s="31">
        <f t="shared" si="45"/>
        <v>7.3083288136154945E-2</v>
      </c>
      <c r="M242" s="31">
        <f t="shared" si="37"/>
        <v>5.7637759020981436</v>
      </c>
      <c r="N242" s="31">
        <f t="shared" si="38"/>
        <v>5.347155240345713</v>
      </c>
      <c r="O242" s="31">
        <f t="shared" si="39"/>
        <v>6.1887384721721714</v>
      </c>
      <c r="P242" s="31">
        <f t="shared" si="40"/>
        <v>0.42079161591322922</v>
      </c>
      <c r="Q242" s="31">
        <f t="shared" si="41"/>
        <v>7.3006241578554718</v>
      </c>
    </row>
    <row r="243" spans="1:17" x14ac:dyDescent="0.25">
      <c r="A243" s="31">
        <v>47.5</v>
      </c>
      <c r="B243" s="31">
        <f t="shared" si="42"/>
        <v>3.8607297110405954</v>
      </c>
      <c r="C243" s="31">
        <f t="shared" si="43"/>
        <v>194.2266886712577</v>
      </c>
      <c r="D243" s="31">
        <v>193.55701581235499</v>
      </c>
      <c r="E243" s="31">
        <v>194.889711461064</v>
      </c>
      <c r="F243" s="31">
        <f t="shared" si="44"/>
        <v>0.66967285890271455</v>
      </c>
      <c r="G243" s="31"/>
      <c r="H243" s="31">
        <v>142.66125805711499</v>
      </c>
      <c r="I243" s="31">
        <v>1.76868410101114</v>
      </c>
      <c r="J243" s="31">
        <v>1.6940392077156701</v>
      </c>
      <c r="K243" s="31">
        <v>1.8393063870508799</v>
      </c>
      <c r="L243" s="31">
        <f t="shared" si="45"/>
        <v>7.2633589667604914E-2</v>
      </c>
      <c r="M243" s="31">
        <f t="shared" si="37"/>
        <v>5.8631329921077171</v>
      </c>
      <c r="N243" s="31">
        <f t="shared" si="38"/>
        <v>5.4414153829478584</v>
      </c>
      <c r="O243" s="31">
        <f t="shared" si="39"/>
        <v>6.2921724148329394</v>
      </c>
      <c r="P243" s="31">
        <f t="shared" si="40"/>
        <v>0.4253785159425405</v>
      </c>
      <c r="Q243" s="31">
        <f t="shared" si="41"/>
        <v>7.2551401531422988</v>
      </c>
    </row>
    <row r="244" spans="1:17" x14ac:dyDescent="0.25">
      <c r="A244" s="31">
        <v>48</v>
      </c>
      <c r="B244" s="31">
        <f t="shared" si="42"/>
        <v>3.8712010109078911</v>
      </c>
      <c r="C244" s="31">
        <f t="shared" si="43"/>
        <v>194.32710536638334</v>
      </c>
      <c r="D244" s="31">
        <v>193.65731452825401</v>
      </c>
      <c r="E244" s="31">
        <v>194.990249438555</v>
      </c>
      <c r="F244" s="31">
        <f t="shared" si="44"/>
        <v>0.66979083812933027</v>
      </c>
      <c r="G244" s="31"/>
      <c r="H244" s="31">
        <v>143.29279859297301</v>
      </c>
      <c r="I244" s="31">
        <v>1.7857821307339401</v>
      </c>
      <c r="J244" s="31">
        <v>1.71153285209606</v>
      </c>
      <c r="K244" s="31">
        <v>1.85587761618987</v>
      </c>
      <c r="L244" s="31">
        <f t="shared" si="45"/>
        <v>7.2172382046905015E-2</v>
      </c>
      <c r="M244" s="31">
        <f t="shared" si="37"/>
        <v>5.9642429415186928</v>
      </c>
      <c r="N244" s="31">
        <f t="shared" si="38"/>
        <v>5.5374430566563957</v>
      </c>
      <c r="O244" s="31">
        <f t="shared" si="39"/>
        <v>6.3973101706821627</v>
      </c>
      <c r="P244" s="31">
        <f t="shared" si="40"/>
        <v>0.42993355701288349</v>
      </c>
      <c r="Q244" s="31">
        <f t="shared" si="41"/>
        <v>7.2085185199281687</v>
      </c>
    </row>
    <row r="245" spans="1:17" x14ac:dyDescent="0.25">
      <c r="A245" s="31">
        <v>48.5</v>
      </c>
      <c r="B245" s="31">
        <f t="shared" si="42"/>
        <v>3.8815637979434374</v>
      </c>
      <c r="C245" s="31">
        <f t="shared" si="43"/>
        <v>194.42536214903808</v>
      </c>
      <c r="D245" s="31">
        <v>193.75522091423099</v>
      </c>
      <c r="E245" s="31">
        <v>195.08885983760999</v>
      </c>
      <c r="F245" s="31">
        <f t="shared" si="44"/>
        <v>0.67014123480709031</v>
      </c>
      <c r="G245" s="31"/>
      <c r="H245" s="31">
        <v>143.924339128832</v>
      </c>
      <c r="I245" s="31">
        <v>1.8028901557088799</v>
      </c>
      <c r="J245" s="31">
        <v>1.72904935124111</v>
      </c>
      <c r="K245" s="31">
        <v>1.87244811399365</v>
      </c>
      <c r="L245" s="31">
        <f t="shared" si="45"/>
        <v>7.1699381376269966E-2</v>
      </c>
      <c r="M245" s="31">
        <f t="shared" si="37"/>
        <v>6.0671571782804588</v>
      </c>
      <c r="N245" s="31">
        <f t="shared" si="38"/>
        <v>5.6352941758061759</v>
      </c>
      <c r="O245" s="31">
        <f t="shared" si="39"/>
        <v>6.5041999474032561</v>
      </c>
      <c r="P245" s="31">
        <f t="shared" si="40"/>
        <v>0.43445288579854013</v>
      </c>
      <c r="Q245" s="31">
        <f t="shared" si="41"/>
        <v>7.1607323336507305</v>
      </c>
    </row>
    <row r="246" spans="1:17" x14ac:dyDescent="0.25">
      <c r="A246" s="31">
        <v>49</v>
      </c>
      <c r="B246" s="31">
        <f t="shared" si="42"/>
        <v>3.8918202981106265</v>
      </c>
      <c r="C246" s="31">
        <f t="shared" si="43"/>
        <v>194.52152475778939</v>
      </c>
      <c r="D246" s="31">
        <v>193.850802840196</v>
      </c>
      <c r="E246" s="31">
        <v>195.18560626804501</v>
      </c>
      <c r="F246" s="31">
        <f t="shared" si="44"/>
        <v>0.67072191759339717</v>
      </c>
      <c r="G246" s="31"/>
      <c r="H246" s="31">
        <v>144.55587966469</v>
      </c>
      <c r="I246" s="31">
        <v>1.82001147019098</v>
      </c>
      <c r="J246" s="31">
        <v>1.7465924431091</v>
      </c>
      <c r="K246" s="31">
        <v>1.8890210842331501</v>
      </c>
      <c r="L246" s="31">
        <f t="shared" si="45"/>
        <v>7.1214320562025035E-2</v>
      </c>
      <c r="M246" s="31">
        <f t="shared" si="37"/>
        <v>6.1719292426846772</v>
      </c>
      <c r="N246" s="31">
        <f t="shared" si="38"/>
        <v>5.7350269117098795</v>
      </c>
      <c r="O246" s="31">
        <f t="shared" si="39"/>
        <v>6.6128920472312895</v>
      </c>
      <c r="P246" s="31">
        <f t="shared" si="40"/>
        <v>0.43893256776070499</v>
      </c>
      <c r="Q246" s="31">
        <f t="shared" si="41"/>
        <v>7.1117563164054891</v>
      </c>
    </row>
    <row r="247" spans="1:17" x14ac:dyDescent="0.25">
      <c r="A247" s="31">
        <v>49.5</v>
      </c>
      <c r="B247" s="31">
        <f t="shared" si="42"/>
        <v>3.9019726695746448</v>
      </c>
      <c r="C247" s="31">
        <f t="shared" si="43"/>
        <v>194.61565636002859</v>
      </c>
      <c r="D247" s="31">
        <v>193.94412605776401</v>
      </c>
      <c r="E247" s="31">
        <v>195.28054931552899</v>
      </c>
      <c r="F247" s="31">
        <f t="shared" si="44"/>
        <v>0.67153030226458554</v>
      </c>
      <c r="G247" s="31"/>
      <c r="H247" s="31">
        <v>145.18742020054799</v>
      </c>
      <c r="I247" s="31">
        <v>1.83714939849334</v>
      </c>
      <c r="J247" s="31">
        <v>1.7641658662594899</v>
      </c>
      <c r="K247" s="31">
        <v>1.9055998808052299</v>
      </c>
      <c r="L247" s="31">
        <f t="shared" si="45"/>
        <v>7.0717007272870003E-2</v>
      </c>
      <c r="M247" s="31">
        <f t="shared" si="37"/>
        <v>6.2786148978930045</v>
      </c>
      <c r="N247" s="31">
        <f t="shared" si="38"/>
        <v>5.8367017371415235</v>
      </c>
      <c r="O247" s="31">
        <f t="shared" si="39"/>
        <v>6.7234396805479424</v>
      </c>
      <c r="P247" s="31">
        <f t="shared" si="40"/>
        <v>0.44336897170320944</v>
      </c>
      <c r="Q247" s="31">
        <f t="shared" si="41"/>
        <v>7.0615729569908234</v>
      </c>
    </row>
    <row r="248" spans="1:17" x14ac:dyDescent="0.25">
      <c r="A248" s="31">
        <v>50</v>
      </c>
      <c r="B248" s="31">
        <f t="shared" si="42"/>
        <v>3.912023005428146</v>
      </c>
      <c r="C248" s="31">
        <f t="shared" si="43"/>
        <v>194.70781767425436</v>
      </c>
      <c r="D248" s="31">
        <v>194.03525429446401</v>
      </c>
      <c r="E248" s="31">
        <v>195.37374669193801</v>
      </c>
      <c r="F248" s="31">
        <f t="shared" si="44"/>
        <v>0.67256337979034697</v>
      </c>
      <c r="G248" s="31"/>
      <c r="H248" s="31">
        <v>145.81896073640701</v>
      </c>
      <c r="I248" s="31">
        <v>1.85430729893754</v>
      </c>
      <c r="J248" s="31">
        <v>1.78177335925172</v>
      </c>
      <c r="K248" s="31">
        <v>1.9221878909927701</v>
      </c>
      <c r="L248" s="31">
        <f t="shared" si="45"/>
        <v>7.020726587052506E-2</v>
      </c>
      <c r="M248" s="31">
        <f t="shared" si="37"/>
        <v>6.387272247577255</v>
      </c>
      <c r="N248" s="31">
        <f t="shared" si="38"/>
        <v>5.9403815139617722</v>
      </c>
      <c r="O248" s="31">
        <f t="shared" si="39"/>
        <v>6.8358983203109203</v>
      </c>
      <c r="P248" s="31">
        <f t="shared" si="40"/>
        <v>0.44775840317457405</v>
      </c>
      <c r="Q248" s="31">
        <f t="shared" si="41"/>
        <v>7.0101662465446424</v>
      </c>
    </row>
    <row r="249" spans="1:17" x14ac:dyDescent="0.25">
      <c r="A249" s="31">
        <v>55</v>
      </c>
      <c r="B249" s="31">
        <f t="shared" si="42"/>
        <v>4.0073331852324712</v>
      </c>
      <c r="C249" s="31">
        <f t="shared" si="43"/>
        <v>195.53288536553217</v>
      </c>
      <c r="D249" s="31">
        <v>194.83853459744799</v>
      </c>
      <c r="E249" s="31">
        <v>196.22062791371101</v>
      </c>
      <c r="F249" s="31">
        <f t="shared" si="44"/>
        <v>0.69435076808417762</v>
      </c>
      <c r="G249" s="31"/>
      <c r="H249" s="31">
        <v>146.450501272265</v>
      </c>
      <c r="I249" s="31">
        <v>1.8714885679181701</v>
      </c>
      <c r="J249" s="31">
        <v>1.7994186619816199</v>
      </c>
      <c r="K249" s="31">
        <v>1.9387885020786999</v>
      </c>
      <c r="L249" s="31">
        <f t="shared" si="45"/>
        <v>6.9684920048539989E-2</v>
      </c>
      <c r="M249" s="31">
        <f t="shared" si="37"/>
        <v>6.4979618612137822</v>
      </c>
      <c r="N249" s="31">
        <f t="shared" si="38"/>
        <v>6.0461315963969753</v>
      </c>
      <c r="O249" s="31">
        <f t="shared" si="39"/>
        <v>6.9503255630139273</v>
      </c>
      <c r="P249" s="31">
        <f t="shared" si="40"/>
        <v>0.45209698330847603</v>
      </c>
      <c r="Q249" s="31">
        <f t="shared" si="41"/>
        <v>6.9575198033561074</v>
      </c>
    </row>
    <row r="250" spans="1:17" x14ac:dyDescent="0.25">
      <c r="A250" s="31">
        <v>60</v>
      </c>
      <c r="B250" s="31">
        <f t="shared" si="42"/>
        <v>4.0943445622221004</v>
      </c>
      <c r="C250" s="31">
        <f t="shared" si="43"/>
        <v>196.21327429615766</v>
      </c>
      <c r="D250" s="31">
        <v>195.47993537407999</v>
      </c>
      <c r="E250" s="31">
        <v>196.94002564255999</v>
      </c>
      <c r="F250" s="31">
        <f t="shared" si="44"/>
        <v>0.73333892207767803</v>
      </c>
      <c r="G250" s="31"/>
      <c r="H250" s="31">
        <v>147.08204180812399</v>
      </c>
      <c r="I250" s="31">
        <v>1.8886966440947099</v>
      </c>
      <c r="J250" s="31">
        <v>1.8171055572561801</v>
      </c>
      <c r="K250" s="31">
        <v>1.95540511047234</v>
      </c>
      <c r="L250" s="31">
        <f t="shared" si="45"/>
        <v>6.9149776608079971E-2</v>
      </c>
      <c r="M250" s="31">
        <f t="shared" si="37"/>
        <v>6.6107469076235086</v>
      </c>
      <c r="N250" s="31">
        <f t="shared" si="38"/>
        <v>6.1540201873459655</v>
      </c>
      <c r="O250" s="31">
        <f t="shared" si="39"/>
        <v>7.066781270997506</v>
      </c>
      <c r="P250" s="31">
        <f t="shared" si="40"/>
        <v>0.45638054182577026</v>
      </c>
      <c r="Q250" s="31">
        <f t="shared" si="41"/>
        <v>6.9036154038732382</v>
      </c>
    </row>
    <row r="251" spans="1:17" x14ac:dyDescent="0.25">
      <c r="A251" s="31">
        <v>65</v>
      </c>
      <c r="B251" s="31">
        <f t="shared" si="42"/>
        <v>4.1743872698956368</v>
      </c>
      <c r="C251" s="31">
        <f t="shared" si="43"/>
        <v>196.78271636933675</v>
      </c>
      <c r="D251" s="31">
        <v>195.99871603787301</v>
      </c>
      <c r="E251" s="31">
        <v>197.56014562943</v>
      </c>
      <c r="F251" s="31">
        <f t="shared" si="44"/>
        <v>0.78400033146374426</v>
      </c>
      <c r="G251" s="31"/>
      <c r="H251" s="31">
        <v>147.71358234398201</v>
      </c>
      <c r="I251" s="31">
        <v>1.90593501272428</v>
      </c>
      <c r="J251" s="31">
        <v>1.8348378788952999</v>
      </c>
      <c r="K251" s="31">
        <v>1.9720412659705999</v>
      </c>
      <c r="L251" s="31">
        <f t="shared" si="45"/>
        <v>6.8601693537649999E-2</v>
      </c>
      <c r="M251" s="31">
        <f t="shared" si="37"/>
        <v>6.7256932973990793</v>
      </c>
      <c r="N251" s="31">
        <f t="shared" si="38"/>
        <v>6.2641185172965645</v>
      </c>
      <c r="O251" s="31">
        <f t="shared" si="39"/>
        <v>7.1853286956868816</v>
      </c>
      <c r="P251" s="31">
        <f t="shared" si="40"/>
        <v>0.46060508919515852</v>
      </c>
      <c r="Q251" s="31">
        <f t="shared" si="41"/>
        <v>6.8484402845619057</v>
      </c>
    </row>
    <row r="252" spans="1:17" x14ac:dyDescent="0.25">
      <c r="A252" s="31">
        <v>70</v>
      </c>
      <c r="B252" s="31">
        <f t="shared" si="42"/>
        <v>4.2484952420493594</v>
      </c>
      <c r="C252" s="31">
        <f t="shared" si="43"/>
        <v>197.26539663494654</v>
      </c>
      <c r="D252" s="31">
        <v>196.42384190678001</v>
      </c>
      <c r="E252" s="31">
        <v>198.10039362920901</v>
      </c>
      <c r="F252" s="31">
        <f t="shared" si="44"/>
        <v>0.84155472816652832</v>
      </c>
      <c r="G252" s="31"/>
      <c r="H252" s="31">
        <v>148.34512287984001</v>
      </c>
      <c r="I252" s="31">
        <v>1.9232072101501301</v>
      </c>
      <c r="J252" s="31">
        <v>1.85261946369082</v>
      </c>
      <c r="K252" s="31">
        <v>1.9887006456945999</v>
      </c>
      <c r="L252" s="31">
        <f t="shared" si="45"/>
        <v>6.8040591001889972E-2</v>
      </c>
      <c r="M252" s="31">
        <f t="shared" si="37"/>
        <v>6.8428698349221539</v>
      </c>
      <c r="N252" s="31">
        <f t="shared" si="38"/>
        <v>6.3765006772226114</v>
      </c>
      <c r="O252" s="31">
        <f t="shared" si="39"/>
        <v>7.3060344648322371</v>
      </c>
      <c r="P252" s="31">
        <f t="shared" si="40"/>
        <v>0.46476689380481284</v>
      </c>
      <c r="Q252" s="31">
        <f t="shared" si="41"/>
        <v>6.7919879380564039</v>
      </c>
    </row>
    <row r="253" spans="1:17" x14ac:dyDescent="0.25">
      <c r="A253" s="31">
        <v>75</v>
      </c>
      <c r="B253" s="31">
        <f t="shared" si="42"/>
        <v>4.3174881135363101</v>
      </c>
      <c r="C253" s="31">
        <f t="shared" si="43"/>
        <v>197.67907081680417</v>
      </c>
      <c r="D253" s="31">
        <v>196.77659871480299</v>
      </c>
      <c r="E253" s="31">
        <v>198.574996065308</v>
      </c>
      <c r="F253" s="31">
        <f t="shared" si="44"/>
        <v>0.90247210200118388</v>
      </c>
      <c r="G253" s="31"/>
      <c r="H253" s="31">
        <v>148.97666341569899</v>
      </c>
      <c r="I253" s="31">
        <v>1.9405168284613199</v>
      </c>
      <c r="J253" s="31">
        <v>1.87045414843461</v>
      </c>
      <c r="K253" s="31">
        <v>2.0053869306224898</v>
      </c>
      <c r="L253" s="31">
        <f t="shared" si="45"/>
        <v>6.7466391093939926E-2</v>
      </c>
      <c r="M253" s="31">
        <f t="shared" si="37"/>
        <v>6.9623483807360218</v>
      </c>
      <c r="N253" s="31">
        <f t="shared" si="38"/>
        <v>6.4912437181491995</v>
      </c>
      <c r="O253" s="31">
        <f t="shared" si="39"/>
        <v>7.4289678358636326</v>
      </c>
      <c r="P253" s="31">
        <f t="shared" si="40"/>
        <v>0.46886205885721655</v>
      </c>
      <c r="Q253" s="31">
        <f t="shared" si="41"/>
        <v>6.7342516234105902</v>
      </c>
    </row>
    <row r="254" spans="1:17" x14ac:dyDescent="0.25">
      <c r="A254" s="31">
        <v>80</v>
      </c>
      <c r="B254" s="31">
        <f t="shared" si="42"/>
        <v>4.3820266346738812</v>
      </c>
      <c r="C254" s="31">
        <f t="shared" si="43"/>
        <v>198.03704523090113</v>
      </c>
      <c r="D254" s="31">
        <v>197.07268089031399</v>
      </c>
      <c r="E254" s="31">
        <v>198.994871667593</v>
      </c>
      <c r="F254" s="31">
        <f t="shared" si="44"/>
        <v>0.96436434058713871</v>
      </c>
      <c r="G254" s="31"/>
      <c r="H254" s="31">
        <v>149.60820395155699</v>
      </c>
      <c r="I254" s="31">
        <v>1.9578675203401401</v>
      </c>
      <c r="J254" s="31">
        <v>1.8883457909291901</v>
      </c>
      <c r="K254" s="31">
        <v>2.0221038066214501</v>
      </c>
      <c r="L254" s="31">
        <f t="shared" si="45"/>
        <v>6.687900784612999E-2</v>
      </c>
      <c r="M254" s="31">
        <f t="shared" si="37"/>
        <v>7.0842040251101039</v>
      </c>
      <c r="N254" s="31">
        <f t="shared" si="38"/>
        <v>6.6084279129816119</v>
      </c>
      <c r="O254" s="31">
        <f t="shared" si="39"/>
        <v>7.5542008055986996</v>
      </c>
      <c r="P254" s="31">
        <f t="shared" si="40"/>
        <v>0.47288644630854382</v>
      </c>
      <c r="Q254" s="31">
        <f t="shared" si="41"/>
        <v>6.675223421465394</v>
      </c>
    </row>
    <row r="255" spans="1:17" x14ac:dyDescent="0.25">
      <c r="A255" s="31">
        <v>85</v>
      </c>
      <c r="B255" s="31">
        <f t="shared" si="42"/>
        <v>4.4426512564903167</v>
      </c>
      <c r="C255" s="31">
        <f t="shared" si="43"/>
        <v>198.34947298254772</v>
      </c>
      <c r="D255" s="31">
        <v>197.32377111063701</v>
      </c>
      <c r="E255" s="31">
        <v>199.36864436541899</v>
      </c>
      <c r="F255" s="31">
        <f t="shared" si="44"/>
        <v>1.0257018719107123</v>
      </c>
      <c r="G255" s="31"/>
      <c r="H255" s="31">
        <v>150.23974448741501</v>
      </c>
      <c r="I255" s="31">
        <v>1.9752630041151999</v>
      </c>
      <c r="J255" s="31">
        <v>1.9062983544488199</v>
      </c>
      <c r="K255" s="31">
        <v>2.0388551193697002</v>
      </c>
      <c r="L255" s="31">
        <f t="shared" si="45"/>
        <v>6.6278382460440155E-2</v>
      </c>
      <c r="M255" s="31">
        <f t="shared" si="37"/>
        <v>7.2085152737130924</v>
      </c>
      <c r="N255" s="31">
        <f t="shared" si="38"/>
        <v>6.7281374664078841</v>
      </c>
      <c r="O255" s="31">
        <f t="shared" si="39"/>
        <v>7.6818094076884336</v>
      </c>
      <c r="P255" s="31">
        <f t="shared" si="40"/>
        <v>0.47683597064027472</v>
      </c>
      <c r="Q255" s="31">
        <f t="shared" si="41"/>
        <v>6.6148985267344447</v>
      </c>
    </row>
    <row r="256" spans="1:17" x14ac:dyDescent="0.25">
      <c r="A256" s="31">
        <v>90</v>
      </c>
      <c r="B256" s="31">
        <f t="shared" si="42"/>
        <v>4.499809670330265</v>
      </c>
      <c r="C256" s="31">
        <f t="shared" si="43"/>
        <v>198.62422539782438</v>
      </c>
      <c r="D256" s="31">
        <v>197.53867796363301</v>
      </c>
      <c r="E256" s="31">
        <v>199.70324852523001</v>
      </c>
      <c r="F256" s="31">
        <f t="shared" si="44"/>
        <v>1.0855474341913691</v>
      </c>
      <c r="G256" s="31"/>
      <c r="H256" s="31">
        <v>150.871285023274</v>
      </c>
      <c r="I256" s="31">
        <v>1.9927070690391</v>
      </c>
      <c r="J256" s="31">
        <v>1.92431583529251</v>
      </c>
      <c r="K256" s="31">
        <v>2.05564490616662</v>
      </c>
      <c r="L256" s="31">
        <f t="shared" si="45"/>
        <v>6.5664535437054972E-2</v>
      </c>
      <c r="M256" s="31">
        <f t="shared" si="37"/>
        <v>7.3353642463965745</v>
      </c>
      <c r="N256" s="31">
        <f t="shared" si="38"/>
        <v>6.8504602191351589</v>
      </c>
      <c r="O256" s="31">
        <f t="shared" si="39"/>
        <v>7.811874174318219</v>
      </c>
      <c r="P256" s="31">
        <f t="shared" si="40"/>
        <v>0.48070697759153003</v>
      </c>
      <c r="Q256" s="31">
        <f t="shared" si="41"/>
        <v>6.5532802659073495</v>
      </c>
    </row>
    <row r="257" spans="1:17" x14ac:dyDescent="0.25">
      <c r="A257" s="31">
        <v>95</v>
      </c>
      <c r="B257" s="31">
        <f t="shared" si="42"/>
        <v>4.5538768916005408</v>
      </c>
      <c r="C257" s="31">
        <f t="shared" si="43"/>
        <v>198.86749178110304</v>
      </c>
      <c r="D257" s="31">
        <v>197.72413571304199</v>
      </c>
      <c r="E257" s="31">
        <v>200.004328725411</v>
      </c>
      <c r="F257" s="31">
        <f t="shared" si="44"/>
        <v>1.1433560680610526</v>
      </c>
      <c r="G257" s="31"/>
      <c r="H257" s="31">
        <v>151.50282555913199</v>
      </c>
      <c r="I257" s="31">
        <v>2.01020358081117</v>
      </c>
      <c r="J257" s="31">
        <v>1.94240222977071</v>
      </c>
      <c r="K257" s="31">
        <v>2.0724772156284899</v>
      </c>
      <c r="L257" s="31">
        <f t="shared" si="45"/>
        <v>6.5037492928889939E-2</v>
      </c>
      <c r="M257" s="31">
        <f t="shared" si="37"/>
        <v>7.4648368901884172</v>
      </c>
      <c r="N257" s="31">
        <f t="shared" si="38"/>
        <v>6.975487583932745</v>
      </c>
      <c r="O257" s="31">
        <f t="shared" si="39"/>
        <v>7.9444789493448686</v>
      </c>
      <c r="P257" s="31">
        <f t="shared" si="40"/>
        <v>0.4844956827060618</v>
      </c>
      <c r="Q257" s="31">
        <f t="shared" si="41"/>
        <v>6.4903719911532169</v>
      </c>
    </row>
    <row r="258" spans="1:17" x14ac:dyDescent="0.25">
      <c r="A258" s="31">
        <v>100</v>
      </c>
      <c r="B258" s="31">
        <f t="shared" si="42"/>
        <v>4.6051701859880918</v>
      </c>
      <c r="C258" s="31">
        <f t="shared" si="43"/>
        <v>199.08420088488239</v>
      </c>
      <c r="D258" s="31">
        <v>197.885363617824</v>
      </c>
      <c r="E258" s="31">
        <v>200.27652339431</v>
      </c>
      <c r="F258" s="31">
        <f t="shared" si="44"/>
        <v>1.1988372670583942</v>
      </c>
      <c r="G258" s="31"/>
      <c r="H258" s="31">
        <v>152.13436609499001</v>
      </c>
      <c r="I258" s="31">
        <v>2.0277564873674701</v>
      </c>
      <c r="J258" s="31">
        <v>1.96056155194875</v>
      </c>
      <c r="K258" s="31">
        <v>2.0893561115036499</v>
      </c>
      <c r="L258" s="31">
        <f t="shared" si="45"/>
        <v>6.4397279777449912E-2</v>
      </c>
      <c r="M258" s="31">
        <f t="shared" si="37"/>
        <v>7.5970232077034385</v>
      </c>
      <c r="N258" s="31">
        <f t="shared" si="38"/>
        <v>7.1033148256674368</v>
      </c>
      <c r="O258" s="31">
        <f t="shared" si="39"/>
        <v>8.0797110560493159</v>
      </c>
      <c r="P258" s="31">
        <f t="shared" si="40"/>
        <v>0.48819811519093959</v>
      </c>
      <c r="Q258" s="31">
        <f t="shared" si="41"/>
        <v>6.4261764357373963</v>
      </c>
    </row>
    <row r="259" spans="1:17" x14ac:dyDescent="0.25">
      <c r="A259" s="31">
        <v>105</v>
      </c>
      <c r="B259" s="31">
        <f t="shared" si="42"/>
        <v>4.6539603501575231</v>
      </c>
      <c r="C259" s="31">
        <f t="shared" si="43"/>
        <v>199.27832266323082</v>
      </c>
      <c r="D259" s="31">
        <v>198.02645922724699</v>
      </c>
      <c r="E259" s="31">
        <v>200.523675034696</v>
      </c>
      <c r="F259" s="31">
        <f t="shared" si="44"/>
        <v>1.2518634359838359</v>
      </c>
      <c r="G259" s="31"/>
      <c r="H259" s="31">
        <v>152.765906630849</v>
      </c>
      <c r="I259" s="31">
        <v>2.0453698249617598</v>
      </c>
      <c r="J259" s="31">
        <v>1.97879794440515</v>
      </c>
      <c r="K259" s="31">
        <v>2.1062858959984898</v>
      </c>
      <c r="L259" s="31">
        <f t="shared" si="45"/>
        <v>6.3743975796669905E-2</v>
      </c>
      <c r="M259" s="31">
        <f t="shared" si="37"/>
        <v>7.7320175022962108</v>
      </c>
      <c r="N259" s="31">
        <f t="shared" si="38"/>
        <v>7.2340420359936468</v>
      </c>
      <c r="O259" s="31">
        <f t="shared" si="39"/>
        <v>8.2176632787638333</v>
      </c>
      <c r="P259" s="31">
        <f t="shared" si="40"/>
        <v>0.49181062138509324</v>
      </c>
      <c r="Q259" s="31">
        <f t="shared" si="41"/>
        <v>6.3607023812224703</v>
      </c>
    </row>
    <row r="260" spans="1:17" x14ac:dyDescent="0.25">
      <c r="A260" s="31">
        <v>110</v>
      </c>
      <c r="B260" s="31">
        <f t="shared" si="42"/>
        <v>4.7004803657924166</v>
      </c>
      <c r="C260" s="31">
        <f t="shared" si="43"/>
        <v>199.45308796795541</v>
      </c>
      <c r="D260" s="31">
        <v>198.150677981809</v>
      </c>
      <c r="E260" s="31">
        <v>200.74899002433901</v>
      </c>
      <c r="F260" s="31">
        <f t="shared" si="44"/>
        <v>1.3024099861464151</v>
      </c>
      <c r="G260" s="31"/>
      <c r="H260" s="31">
        <v>153.397447166707</v>
      </c>
      <c r="I260" s="31">
        <v>2.0630477245631802</v>
      </c>
      <c r="J260" s="31">
        <v>1.9971156062761299</v>
      </c>
      <c r="K260" s="31">
        <v>2.1232710612427401</v>
      </c>
      <c r="L260" s="31">
        <f t="shared" si="45"/>
        <v>6.307772748330509E-2</v>
      </c>
      <c r="M260" s="31">
        <f t="shared" si="37"/>
        <v>7.869918641414082</v>
      </c>
      <c r="N260" s="31">
        <f t="shared" si="38"/>
        <v>7.3677738598272207</v>
      </c>
      <c r="O260" s="31">
        <f t="shared" si="39"/>
        <v>8.3584337681954075</v>
      </c>
      <c r="P260" s="31">
        <f t="shared" si="40"/>
        <v>0.49532995418409342</v>
      </c>
      <c r="Q260" s="31">
        <f t="shared" si="41"/>
        <v>6.2939653731298488</v>
      </c>
    </row>
    <row r="261" spans="1:17" x14ac:dyDescent="0.25">
      <c r="A261" s="31">
        <v>115</v>
      </c>
      <c r="B261" s="31">
        <f t="shared" si="42"/>
        <v>4.7449321283632502</v>
      </c>
      <c r="C261" s="31">
        <f t="shared" si="43"/>
        <v>199.6111509473109</v>
      </c>
      <c r="D261" s="31">
        <v>198.26063460531</v>
      </c>
      <c r="E261" s="31">
        <v>200.95516202811001</v>
      </c>
      <c r="F261" s="31">
        <f t="shared" si="44"/>
        <v>1.3505163420009012</v>
      </c>
      <c r="G261" s="31"/>
      <c r="H261" s="31">
        <v>154.02898770256601</v>
      </c>
      <c r="I261" s="31">
        <v>2.0807944185986802</v>
      </c>
      <c r="J261" s="31">
        <v>2.0155187369445602</v>
      </c>
      <c r="K261" s="31">
        <v>2.14031610463371</v>
      </c>
      <c r="L261" s="31">
        <f t="shared" si="45"/>
        <v>6.239868384457492E-2</v>
      </c>
      <c r="M261" s="31">
        <f t="shared" si="37"/>
        <v>8.0108303397572183</v>
      </c>
      <c r="N261" s="31">
        <f t="shared" si="38"/>
        <v>7.5046192949591184</v>
      </c>
      <c r="O261" s="31">
        <f t="shared" si="39"/>
        <v>8.5021247651902865</v>
      </c>
      <c r="P261" s="31">
        <f t="shared" si="40"/>
        <v>0.49875273511558404</v>
      </c>
      <c r="Q261" s="31">
        <f t="shared" si="41"/>
        <v>6.2259805034230649</v>
      </c>
    </row>
    <row r="262" spans="1:17" x14ac:dyDescent="0.25">
      <c r="A262" s="31">
        <v>120</v>
      </c>
      <c r="B262" s="31">
        <f t="shared" si="42"/>
        <v>4.7874917427820458</v>
      </c>
      <c r="C262" s="31">
        <f t="shared" si="43"/>
        <v>199.75471075776574</v>
      </c>
      <c r="D262" s="31">
        <v>198.358450222741</v>
      </c>
      <c r="E262" s="31">
        <v>201.14446830861999</v>
      </c>
      <c r="F262" s="31">
        <f t="shared" si="44"/>
        <v>1.3962605350247372</v>
      </c>
      <c r="G262" s="31"/>
      <c r="H262" s="31">
        <v>154.66052823842401</v>
      </c>
      <c r="I262" s="31">
        <v>2.0986142480705401</v>
      </c>
      <c r="J262" s="31">
        <v>2.0340115787962398</v>
      </c>
      <c r="K262" s="31">
        <v>2.1574256173115098</v>
      </c>
      <c r="L262" s="31">
        <f t="shared" si="45"/>
        <v>6.1707019257634999E-2</v>
      </c>
      <c r="M262" s="31">
        <f t="shared" si="37"/>
        <v>8.1548614640168537</v>
      </c>
      <c r="N262" s="31">
        <f t="shared" si="38"/>
        <v>7.6446922140251763</v>
      </c>
      <c r="O262" s="31">
        <f t="shared" si="39"/>
        <v>8.6488435408939086</v>
      </c>
      <c r="P262" s="31">
        <f t="shared" si="40"/>
        <v>0.50207566343436616</v>
      </c>
      <c r="Q262" s="31">
        <f t="shared" si="41"/>
        <v>6.156765086074901</v>
      </c>
    </row>
    <row r="263" spans="1:17" x14ac:dyDescent="0.25">
      <c r="A263" s="31">
        <v>125</v>
      </c>
      <c r="B263" s="31">
        <f t="shared" si="42"/>
        <v>4.8283137373023015</v>
      </c>
      <c r="C263" s="31">
        <f t="shared" si="43"/>
        <v>199.88560393822135</v>
      </c>
      <c r="D263" s="31">
        <v>198.44586122333899</v>
      </c>
      <c r="E263" s="31">
        <v>201.31884561538101</v>
      </c>
      <c r="F263" s="31">
        <f t="shared" si="44"/>
        <v>1.4397427148823567</v>
      </c>
      <c r="G263" s="31"/>
      <c r="H263" s="31">
        <v>155.292068774282</v>
      </c>
      <c r="I263" s="31">
        <v>2.1165116700818101</v>
      </c>
      <c r="J263" s="31">
        <v>2.0525985298573901</v>
      </c>
      <c r="K263" s="31">
        <v>2.1746045492823902</v>
      </c>
      <c r="L263" s="31">
        <f t="shared" si="45"/>
        <v>6.1003009712500056E-2</v>
      </c>
      <c r="M263" s="31">
        <f t="shared" si="37"/>
        <v>8.3021263611455289</v>
      </c>
      <c r="N263" s="31">
        <f t="shared" si="38"/>
        <v>7.7881124778140585</v>
      </c>
      <c r="O263" s="31">
        <f t="shared" si="39"/>
        <v>8.7987049799222348</v>
      </c>
      <c r="P263" s="31">
        <f t="shared" si="40"/>
        <v>0.50529625105408815</v>
      </c>
      <c r="Q263" s="31">
        <f t="shared" si="41"/>
        <v>6.0863473894941693</v>
      </c>
    </row>
    <row r="264" spans="1:17" x14ac:dyDescent="0.25">
      <c r="A264" s="31">
        <v>130</v>
      </c>
      <c r="B264" s="31">
        <f t="shared" si="42"/>
        <v>4.8675344504555822</v>
      </c>
      <c r="C264" s="31">
        <f t="shared" si="43"/>
        <v>200.00537533198221</v>
      </c>
      <c r="D264" s="31">
        <v>198.524300944131</v>
      </c>
      <c r="E264" s="31">
        <v>201.47995034806101</v>
      </c>
      <c r="F264" s="31">
        <f t="shared" si="44"/>
        <v>1.4810743878512085</v>
      </c>
      <c r="G264" s="31"/>
      <c r="H264" s="31">
        <v>155.92360931014099</v>
      </c>
      <c r="I264" s="31">
        <v>2.1344912658058202</v>
      </c>
      <c r="J264" s="31">
        <v>2.0712840233543299</v>
      </c>
      <c r="K264" s="31">
        <v>2.1918579364144</v>
      </c>
      <c r="L264" s="31">
        <f t="shared" si="45"/>
        <v>6.0286956530035019E-2</v>
      </c>
      <c r="M264" s="31">
        <f t="shared" si="37"/>
        <v>8.4527452123223199</v>
      </c>
      <c r="N264" s="31">
        <f t="shared" si="38"/>
        <v>7.9350053115000003</v>
      </c>
      <c r="O264" s="31">
        <f t="shared" si="39"/>
        <v>8.9518296039252689</v>
      </c>
      <c r="P264" s="31">
        <f t="shared" si="40"/>
        <v>0.50841214621263431</v>
      </c>
      <c r="Q264" s="31">
        <f t="shared" si="41"/>
        <v>6.0147577318606107</v>
      </c>
    </row>
    <row r="265" spans="1:17" x14ac:dyDescent="0.25">
      <c r="A265" s="31">
        <v>135</v>
      </c>
      <c r="B265" s="31">
        <f t="shared" si="42"/>
        <v>4.9052747784384296</v>
      </c>
      <c r="C265" s="31">
        <f t="shared" si="43"/>
        <v>200.11533311947204</v>
      </c>
      <c r="D265" s="31">
        <v>198.59496159313099</v>
      </c>
      <c r="E265" s="31">
        <v>201.62920670091799</v>
      </c>
      <c r="F265" s="31">
        <f t="shared" si="44"/>
        <v>1.5203715263410515</v>
      </c>
      <c r="G265" s="31"/>
      <c r="H265" s="31">
        <v>156.55514984599901</v>
      </c>
      <c r="I265" s="31">
        <v>2.152557748939</v>
      </c>
      <c r="J265" s="31">
        <v>2.0900725001657201</v>
      </c>
      <c r="K265" s="31">
        <v>2.2091908494581598</v>
      </c>
      <c r="L265" s="31">
        <f t="shared" si="45"/>
        <v>5.9559174646219848E-2</v>
      </c>
      <c r="M265" s="31">
        <f t="shared" ref="M265:M328" si="46">EXP(I265)</f>
        <v>8.6068444150054368</v>
      </c>
      <c r="N265" s="31">
        <f t="shared" ref="N265:N328" si="47">EXP(J265)</f>
        <v>8.0855013432430844</v>
      </c>
      <c r="O265" s="31">
        <f t="shared" ref="O265:O328" si="48">EXP(K265)</f>
        <v>9.1083433895187866</v>
      </c>
      <c r="P265" s="31">
        <f t="shared" ref="P265:P328" si="49">ABS((O265-N265)*0.5)</f>
        <v>0.51142102313785109</v>
      </c>
      <c r="Q265" s="31">
        <f t="shared" ref="Q265:Q328" si="50">P265/M265*100</f>
        <v>5.9420270482201811</v>
      </c>
    </row>
    <row r="266" spans="1:17" x14ac:dyDescent="0.25">
      <c r="A266" s="31">
        <v>140</v>
      </c>
      <c r="B266" s="31">
        <f t="shared" si="42"/>
        <v>4.9416424226093039</v>
      </c>
      <c r="C266" s="31">
        <f t="shared" si="43"/>
        <v>200.21659194192981</v>
      </c>
      <c r="D266" s="31">
        <v>198.658841814444</v>
      </c>
      <c r="E266" s="31">
        <v>201.76784534678501</v>
      </c>
      <c r="F266" s="31">
        <f t="shared" si="44"/>
        <v>1.5577501274858037</v>
      </c>
      <c r="G266" s="31"/>
      <c r="H266" s="31">
        <v>157.18669038185701</v>
      </c>
      <c r="I266" s="31">
        <v>2.1707159746797799</v>
      </c>
      <c r="J266" s="31">
        <v>2.1089685331123098</v>
      </c>
      <c r="K266" s="31">
        <v>2.2266087323330401</v>
      </c>
      <c r="L266" s="31">
        <f t="shared" si="45"/>
        <v>5.8820099610365162E-2</v>
      </c>
      <c r="M266" s="31">
        <f t="shared" si="46"/>
        <v>8.7645569957228222</v>
      </c>
      <c r="N266" s="31">
        <f t="shared" si="47"/>
        <v>8.2397378831023556</v>
      </c>
      <c r="O266" s="31">
        <f t="shared" si="48"/>
        <v>9.2683811614083762</v>
      </c>
      <c r="P266" s="31">
        <f t="shared" si="49"/>
        <v>0.51432163915301032</v>
      </c>
      <c r="Q266" s="31">
        <f t="shared" si="50"/>
        <v>5.8681989221360951</v>
      </c>
    </row>
    <row r="267" spans="1:17" x14ac:dyDescent="0.25">
      <c r="A267" s="31">
        <v>145</v>
      </c>
      <c r="B267" s="31">
        <f t="shared" si="42"/>
        <v>4.9767337424205742</v>
      </c>
      <c r="C267" s="31">
        <f t="shared" si="43"/>
        <v>200.31010700107475</v>
      </c>
      <c r="D267" s="31">
        <v>198.71678356332399</v>
      </c>
      <c r="E267" s="31">
        <v>201.89693476267001</v>
      </c>
      <c r="F267" s="31">
        <f t="shared" si="44"/>
        <v>1.5933234377507688</v>
      </c>
      <c r="G267" s="31"/>
      <c r="H267" s="31">
        <v>157.81823091771599</v>
      </c>
      <c r="I267" s="31">
        <v>2.1889709492808298</v>
      </c>
      <c r="J267" s="31">
        <v>2.12797680631552</v>
      </c>
      <c r="K267" s="31">
        <v>2.24411725519525</v>
      </c>
      <c r="L267" s="31">
        <f t="shared" si="45"/>
        <v>5.8070224439864981E-2</v>
      </c>
      <c r="M267" s="31">
        <f t="shared" si="46"/>
        <v>8.9260230565460859</v>
      </c>
      <c r="N267" s="31">
        <f t="shared" si="47"/>
        <v>8.3978591167831755</v>
      </c>
      <c r="O267" s="31">
        <f t="shared" si="48"/>
        <v>9.432085755758262</v>
      </c>
      <c r="P267" s="31">
        <f t="shared" si="49"/>
        <v>0.51711331948754324</v>
      </c>
      <c r="Q267" s="31">
        <f t="shared" si="50"/>
        <v>5.7933226949073067</v>
      </c>
    </row>
    <row r="268" spans="1:17" x14ac:dyDescent="0.25">
      <c r="A268" s="31">
        <v>150</v>
      </c>
      <c r="B268" s="31">
        <f t="shared" si="42"/>
        <v>5.0106352940962555</v>
      </c>
      <c r="C268" s="31">
        <f t="shared" si="43"/>
        <v>200.39670125112428</v>
      </c>
      <c r="D268" s="31">
        <v>198.769500961749</v>
      </c>
      <c r="E268" s="31">
        <v>202.01740675926601</v>
      </c>
      <c r="F268" s="31">
        <f t="shared" si="44"/>
        <v>1.6272002893752813</v>
      </c>
      <c r="G268" s="31"/>
      <c r="H268" s="31">
        <v>158.44977145357399</v>
      </c>
      <c r="I268" s="31">
        <v>2.2073278402260499</v>
      </c>
      <c r="J268" s="31">
        <v>2.1471020095845401</v>
      </c>
      <c r="K268" s="31">
        <v>2.2617221171472601</v>
      </c>
      <c r="L268" s="31">
        <f t="shared" si="45"/>
        <v>5.7310053781360004E-2</v>
      </c>
      <c r="M268" s="31">
        <f t="shared" si="46"/>
        <v>9.0913902585180857</v>
      </c>
      <c r="N268" s="31">
        <f t="shared" si="47"/>
        <v>8.5600155743425805</v>
      </c>
      <c r="O268" s="31">
        <f t="shared" si="48"/>
        <v>9.5996065873266492</v>
      </c>
      <c r="P268" s="31">
        <f t="shared" si="49"/>
        <v>0.51979550649203432</v>
      </c>
      <c r="Q268" s="31">
        <f t="shared" si="50"/>
        <v>5.717447955828507</v>
      </c>
    </row>
    <row r="269" spans="1:17" x14ac:dyDescent="0.25">
      <c r="A269" s="31">
        <v>155</v>
      </c>
      <c r="B269" s="31">
        <f t="shared" ref="B269:B270" si="51">LN(A269)</f>
        <v>5.0434251169192468</v>
      </c>
      <c r="C269" s="31">
        <f t="shared" ref="C269:C270" si="52">$B$103 + ($B$104 - $B$103)/(1 + EXP( - $B$105*(B269 - $B$106)))^(1/$B$107)</f>
        <v>200.47708725310949</v>
      </c>
      <c r="D269" s="31">
        <v>198.81760308873899</v>
      </c>
      <c r="E269" s="31">
        <v>202.13007740008999</v>
      </c>
      <c r="F269" s="31">
        <f t="shared" ref="F269:F278" si="53">(C269-D269)</f>
        <v>1.6594841643704967</v>
      </c>
      <c r="G269" s="31"/>
      <c r="H269" s="31">
        <v>159.08131198943201</v>
      </c>
      <c r="I269" s="31">
        <v>2.2257919870891398</v>
      </c>
      <c r="J269" s="31">
        <v>2.1663489375710299</v>
      </c>
      <c r="K269" s="31">
        <v>2.2794294158246098</v>
      </c>
      <c r="L269" s="31">
        <f t="shared" ref="L269:L270" si="54">(K269-J269)*0.5</f>
        <v>5.654023912678996E-2</v>
      </c>
      <c r="M269" s="31">
        <f t="shared" si="46"/>
        <v>9.2608143456771561</v>
      </c>
      <c r="N269" s="31">
        <f t="shared" si="47"/>
        <v>8.7263653030464976</v>
      </c>
      <c r="O269" s="31">
        <f t="shared" si="48"/>
        <v>9.7711035815755718</v>
      </c>
      <c r="P269" s="31">
        <f t="shared" si="49"/>
        <v>0.5223691392645371</v>
      </c>
      <c r="Q269" s="31">
        <f t="shared" si="50"/>
        <v>5.6406393624376365</v>
      </c>
    </row>
    <row r="270" spans="1:17" x14ac:dyDescent="0.25">
      <c r="A270" s="31">
        <v>160</v>
      </c>
      <c r="B270" s="31">
        <f t="shared" si="51"/>
        <v>5.0751738152338266</v>
      </c>
      <c r="C270" s="31">
        <f t="shared" si="52"/>
        <v>200.55188486822365</v>
      </c>
      <c r="D270" s="31">
        <v>198.861612157471</v>
      </c>
      <c r="E270" s="31">
        <v>202.23566421172001</v>
      </c>
      <c r="F270" s="31">
        <f t="shared" si="53"/>
        <v>1.6902727107526516</v>
      </c>
      <c r="G270" s="31"/>
      <c r="H270" s="31">
        <v>159.712852525291</v>
      </c>
      <c r="I270" s="31">
        <v>2.2443689131360598</v>
      </c>
      <c r="J270" s="31">
        <v>2.18572253345353</v>
      </c>
      <c r="K270" s="31">
        <v>2.2972455623506201</v>
      </c>
      <c r="L270" s="31">
        <f t="shared" si="54"/>
        <v>5.5761514448545046E-2</v>
      </c>
      <c r="M270" s="31">
        <f t="shared" si="46"/>
        <v>9.4344597137372581</v>
      </c>
      <c r="N270" s="31">
        <f t="shared" si="47"/>
        <v>8.8970746656357385</v>
      </c>
      <c r="O270" s="31">
        <f t="shared" si="48"/>
        <v>9.9467469931196053</v>
      </c>
      <c r="P270" s="31">
        <f t="shared" si="49"/>
        <v>0.52483616374193343</v>
      </c>
      <c r="Q270" s="31">
        <f t="shared" si="50"/>
        <v>5.5629700021691102</v>
      </c>
    </row>
    <row r="271" spans="1:17" s="31" customFormat="1" x14ac:dyDescent="0.25">
      <c r="A271" s="31">
        <v>165</v>
      </c>
      <c r="B271" s="31">
        <f t="shared" ref="B271:B278" si="55">LN(A271)</f>
        <v>5.1059454739005803</v>
      </c>
      <c r="C271" s="31">
        <f t="shared" ref="C271:C278" si="56">$B$103 + ($B$104 - $B$103)/(1 + EXP( - $B$105*(B271 - $B$106)))^(1/$B$107)</f>
        <v>200.62163568078418</v>
      </c>
      <c r="D271" s="31">
        <v>198.90197805579101</v>
      </c>
      <c r="E271" s="31">
        <v>202.33480048974801</v>
      </c>
      <c r="F271" s="31">
        <f t="shared" si="53"/>
        <v>1.7196576249931752</v>
      </c>
      <c r="H271" s="31">
        <v>160.34439306114899</v>
      </c>
      <c r="I271" s="31">
        <v>2.2630643377402899</v>
      </c>
      <c r="J271" s="31">
        <v>2.2052277548166401</v>
      </c>
      <c r="K271" s="31">
        <v>2.3151770260512099</v>
      </c>
      <c r="L271" s="31">
        <f t="shared" ref="L271:L334" si="57">(K271-J271)*0.5</f>
        <v>5.4974635617284884E-2</v>
      </c>
      <c r="M271" s="31">
        <f t="shared" si="46"/>
        <v>9.6125000279582213</v>
      </c>
      <c r="N271" s="31">
        <f t="shared" si="47"/>
        <v>9.0723175966041953</v>
      </c>
      <c r="O271" s="31">
        <f t="shared" si="48"/>
        <v>10.126715452524323</v>
      </c>
      <c r="P271" s="31">
        <f t="shared" si="49"/>
        <v>0.52719892796006373</v>
      </c>
      <c r="Q271" s="31">
        <f t="shared" si="50"/>
        <v>5.4845141890943161</v>
      </c>
    </row>
    <row r="272" spans="1:17" s="31" customFormat="1" x14ac:dyDescent="0.25">
      <c r="A272" s="31">
        <v>170</v>
      </c>
      <c r="B272" s="31">
        <f t="shared" si="55"/>
        <v>5.1357984370502621</v>
      </c>
      <c r="C272" s="31">
        <f t="shared" si="56"/>
        <v>200.68681483094713</v>
      </c>
      <c r="D272" s="31">
        <v>198.939090155895</v>
      </c>
      <c r="E272" s="31">
        <v>202.42804715495299</v>
      </c>
      <c r="F272" s="31">
        <f t="shared" si="53"/>
        <v>1.747724675052126</v>
      </c>
      <c r="H272" s="31">
        <v>160.97593359700801</v>
      </c>
      <c r="I272" s="31">
        <v>2.2818841896868198</v>
      </c>
      <c r="J272" s="31">
        <v>2.22486967453725</v>
      </c>
      <c r="K272" s="31">
        <v>2.3332307870219902</v>
      </c>
      <c r="L272" s="31">
        <f t="shared" si="57"/>
        <v>5.4180556242370059E-2</v>
      </c>
      <c r="M272" s="31">
        <f t="shared" si="46"/>
        <v>9.7951188952752339</v>
      </c>
      <c r="N272" s="31">
        <f t="shared" si="47"/>
        <v>9.2522769180589481</v>
      </c>
      <c r="O272" s="31">
        <f t="shared" si="48"/>
        <v>10.311201071473528</v>
      </c>
      <c r="P272" s="31">
        <f t="shared" si="49"/>
        <v>0.52946207670728995</v>
      </c>
      <c r="Q272" s="31">
        <f t="shared" si="50"/>
        <v>5.4053665133424866</v>
      </c>
    </row>
    <row r="273" spans="1:17" s="31" customFormat="1" x14ac:dyDescent="0.25">
      <c r="A273" s="31">
        <v>175</v>
      </c>
      <c r="B273" s="31">
        <f t="shared" si="55"/>
        <v>5.1647859739235145</v>
      </c>
      <c r="C273" s="31">
        <f t="shared" si="56"/>
        <v>200.74784078102005</v>
      </c>
      <c r="D273" s="31">
        <v>198.97328687568</v>
      </c>
      <c r="E273" s="31">
        <v>202.515902724922</v>
      </c>
      <c r="F273" s="31">
        <f t="shared" si="53"/>
        <v>1.7745539053400421</v>
      </c>
      <c r="H273" s="31">
        <v>161.607474132866</v>
      </c>
      <c r="I273" s="31">
        <v>2.3008346214489901</v>
      </c>
      <c r="J273" s="31">
        <v>2.2446535115753399</v>
      </c>
      <c r="K273" s="31">
        <v>2.3514141254392098</v>
      </c>
      <c r="L273" s="31">
        <f t="shared" si="57"/>
        <v>5.3380306931934962E-2</v>
      </c>
      <c r="M273" s="31">
        <f t="shared" si="46"/>
        <v>9.9825105963669909</v>
      </c>
      <c r="N273" s="31">
        <f t="shared" si="47"/>
        <v>9.437145128361518</v>
      </c>
      <c r="O273" s="31">
        <f t="shared" si="48"/>
        <v>10.50040812482669</v>
      </c>
      <c r="P273" s="31">
        <f t="shared" si="49"/>
        <v>0.53163149823258582</v>
      </c>
      <c r="Q273" s="31">
        <f t="shared" si="50"/>
        <v>5.3256291901765316</v>
      </c>
    </row>
    <row r="274" spans="1:17" s="31" customFormat="1" x14ac:dyDescent="0.25">
      <c r="A274" s="31">
        <v>180</v>
      </c>
      <c r="B274" s="31">
        <f t="shared" si="55"/>
        <v>5.1929568508902104</v>
      </c>
      <c r="C274" s="31">
        <f t="shared" si="56"/>
        <v>200.80508342206554</v>
      </c>
      <c r="D274" s="31">
        <v>199.00486353318601</v>
      </c>
      <c r="E274" s="31">
        <v>202.59881167310601</v>
      </c>
      <c r="F274" s="31">
        <f t="shared" si="53"/>
        <v>1.8002198888795249</v>
      </c>
      <c r="H274" s="31">
        <v>162.239014668724</v>
      </c>
      <c r="I274" s="31">
        <v>2.31992202453125</v>
      </c>
      <c r="J274" s="31">
        <v>2.2645845080192299</v>
      </c>
      <c r="K274" s="31">
        <v>2.36973449137232</v>
      </c>
      <c r="L274" s="31">
        <f t="shared" si="57"/>
        <v>5.2574991676545002E-2</v>
      </c>
      <c r="M274" s="31">
        <f t="shared" si="46"/>
        <v>10.1748808840336</v>
      </c>
      <c r="N274" s="31">
        <f t="shared" si="47"/>
        <v>9.6271237772853908</v>
      </c>
      <c r="O274" s="31">
        <f t="shared" si="48"/>
        <v>10.694552411188008</v>
      </c>
      <c r="P274" s="31">
        <f t="shared" si="49"/>
        <v>0.53371431695130855</v>
      </c>
      <c r="Q274" s="31">
        <f t="shared" si="50"/>
        <v>5.2454109589509974</v>
      </c>
    </row>
    <row r="275" spans="1:17" s="31" customFormat="1" x14ac:dyDescent="0.25">
      <c r="A275" s="31">
        <v>185</v>
      </c>
      <c r="B275" s="31">
        <f t="shared" si="55"/>
        <v>5.2203558250783244</v>
      </c>
      <c r="C275" s="31">
        <f t="shared" si="56"/>
        <v>200.8588708389089</v>
      </c>
      <c r="D275" s="31">
        <v>199.03407881749899</v>
      </c>
      <c r="E275" s="31">
        <v>202.67717148816499</v>
      </c>
      <c r="F275" s="31">
        <f t="shared" si="53"/>
        <v>1.8247920214099054</v>
      </c>
      <c r="H275" s="31">
        <v>162.87055520458301</v>
      </c>
      <c r="I275" s="31">
        <v>2.3391530459813898</v>
      </c>
      <c r="J275" s="31">
        <v>2.2846680658670899</v>
      </c>
      <c r="K275" s="31">
        <v>2.3881999949110999</v>
      </c>
      <c r="L275" s="31">
        <f t="shared" si="57"/>
        <v>5.1765964522004992E-2</v>
      </c>
      <c r="M275" s="31">
        <f t="shared" si="46"/>
        <v>10.372447855047909</v>
      </c>
      <c r="N275" s="31">
        <f t="shared" si="47"/>
        <v>9.8224252846188378</v>
      </c>
      <c r="O275" s="31">
        <f t="shared" si="48"/>
        <v>10.89386726776374</v>
      </c>
      <c r="P275" s="31">
        <f t="shared" si="49"/>
        <v>0.53572099157245123</v>
      </c>
      <c r="Q275" s="31">
        <f t="shared" si="50"/>
        <v>5.1648463222857703</v>
      </c>
    </row>
    <row r="276" spans="1:17" s="31" customFormat="1" x14ac:dyDescent="0.25">
      <c r="A276" s="31">
        <v>190</v>
      </c>
      <c r="B276" s="31">
        <f t="shared" si="55"/>
        <v>5.2470240721604862</v>
      </c>
      <c r="C276" s="31">
        <f t="shared" si="56"/>
        <v>200.90949498413983</v>
      </c>
      <c r="D276" s="31">
        <v>199.061160124087</v>
      </c>
      <c r="E276" s="31">
        <v>202.75133868682599</v>
      </c>
      <c r="F276" s="31">
        <f t="shared" si="53"/>
        <v>1.8483348600528302</v>
      </c>
      <c r="H276" s="31">
        <v>163.50209574044101</v>
      </c>
      <c r="I276" s="31">
        <v>2.35853460618703</v>
      </c>
      <c r="J276" s="31">
        <v>2.3049096905117001</v>
      </c>
      <c r="K276" s="31">
        <v>2.40681893052174</v>
      </c>
      <c r="L276" s="31">
        <f t="shared" si="57"/>
        <v>5.0954620005019935E-2</v>
      </c>
      <c r="M276" s="31">
        <f t="shared" si="46"/>
        <v>10.575442903542942</v>
      </c>
      <c r="N276" s="31">
        <f t="shared" si="47"/>
        <v>10.023273014892734</v>
      </c>
      <c r="O276" s="31">
        <f t="shared" si="48"/>
        <v>11.098599514815238</v>
      </c>
      <c r="P276" s="31">
        <f t="shared" si="49"/>
        <v>0.53766324996125192</v>
      </c>
      <c r="Q276" s="31">
        <f t="shared" si="50"/>
        <v>5.0840731198229641</v>
      </c>
    </row>
    <row r="277" spans="1:17" s="31" customFormat="1" x14ac:dyDescent="0.25">
      <c r="A277" s="31">
        <v>195</v>
      </c>
      <c r="B277" s="31">
        <f t="shared" si="55"/>
        <v>5.2729995585637468</v>
      </c>
      <c r="C277" s="31">
        <f t="shared" si="56"/>
        <v>200.95721645982758</v>
      </c>
      <c r="D277" s="31">
        <v>199.08630803458101</v>
      </c>
      <c r="E277" s="31">
        <v>202.82163389769801</v>
      </c>
      <c r="F277" s="31">
        <f t="shared" si="53"/>
        <v>1.8709084252465686</v>
      </c>
      <c r="H277" s="31">
        <v>164.133636276299</v>
      </c>
      <c r="I277" s="31">
        <v>2.3780739180845298</v>
      </c>
      <c r="J277" s="31">
        <v>2.3253149547263301</v>
      </c>
      <c r="K277" s="31">
        <v>2.4256001141415302</v>
      </c>
      <c r="L277" s="31">
        <f t="shared" si="57"/>
        <v>5.0142579707600055E-2</v>
      </c>
      <c r="M277" s="31">
        <f t="shared" si="46"/>
        <v>10.784111765033977</v>
      </c>
      <c r="N277" s="31">
        <f t="shared" si="47"/>
        <v>10.229901534297271</v>
      </c>
      <c r="O277" s="31">
        <f t="shared" si="48"/>
        <v>11.309014082567485</v>
      </c>
      <c r="P277" s="31">
        <f t="shared" si="49"/>
        <v>0.53955627413510676</v>
      </c>
      <c r="Q277" s="31">
        <f t="shared" si="50"/>
        <v>5.0032518754538966</v>
      </c>
    </row>
    <row r="278" spans="1:17" s="31" customFormat="1" x14ac:dyDescent="0.25">
      <c r="A278" s="31">
        <v>200</v>
      </c>
      <c r="B278" s="31">
        <f t="shared" si="55"/>
        <v>5.2983173665480363</v>
      </c>
      <c r="C278" s="31">
        <f t="shared" si="56"/>
        <v>201.00226856553155</v>
      </c>
      <c r="D278" s="31">
        <v>199.10970003799</v>
      </c>
      <c r="E278" s="31">
        <v>202.88834623621</v>
      </c>
      <c r="F278" s="31">
        <f t="shared" si="53"/>
        <v>1.892568527541556</v>
      </c>
      <c r="H278" s="31">
        <v>164.76517681215799</v>
      </c>
      <c r="I278" s="31">
        <v>2.3977785079232401</v>
      </c>
      <c r="J278" s="31">
        <v>2.34588961831053</v>
      </c>
      <c r="K278" s="31">
        <v>2.4445529139912199</v>
      </c>
      <c r="L278" s="31">
        <f t="shared" si="57"/>
        <v>4.9331647840344939E-2</v>
      </c>
      <c r="M278" s="31">
        <f t="shared" si="46"/>
        <v>10.998715661357846</v>
      </c>
      <c r="N278" s="31">
        <f t="shared" si="47"/>
        <v>10.442558487784851</v>
      </c>
      <c r="O278" s="31">
        <f t="shared" si="48"/>
        <v>11.525395603665082</v>
      </c>
      <c r="P278" s="31">
        <f t="shared" si="49"/>
        <v>0.54141855794011562</v>
      </c>
      <c r="Q278" s="31">
        <f t="shared" si="50"/>
        <v>4.9225616391039138</v>
      </c>
    </row>
    <row r="279" spans="1:17" x14ac:dyDescent="0.25">
      <c r="F279" s="28"/>
      <c r="G279" s="92"/>
      <c r="H279" s="31">
        <v>165.39671734801601</v>
      </c>
      <c r="I279" s="31">
        <v>2.4176562377447199</v>
      </c>
      <c r="J279" s="31">
        <v>2.3666394941273299</v>
      </c>
      <c r="K279" s="31">
        <v>2.46368701294546</v>
      </c>
      <c r="L279" s="31">
        <f t="shared" si="57"/>
        <v>4.8523759409065059E-2</v>
      </c>
      <c r="M279" s="31">
        <f t="shared" si="46"/>
        <v>11.219532558172334</v>
      </c>
      <c r="N279" s="31">
        <f t="shared" si="47"/>
        <v>10.661503969737534</v>
      </c>
      <c r="O279" s="31">
        <f t="shared" si="48"/>
        <v>11.748046987501512</v>
      </c>
      <c r="P279" s="31">
        <f t="shared" si="49"/>
        <v>0.54327150888198883</v>
      </c>
      <c r="Q279" s="31">
        <f t="shared" si="50"/>
        <v>4.8421937907410282</v>
      </c>
    </row>
    <row r="280" spans="1:17" x14ac:dyDescent="0.25">
      <c r="F280" s="28"/>
      <c r="G280" s="92"/>
      <c r="H280" s="31">
        <v>166.02825788387401</v>
      </c>
      <c r="I280" s="31">
        <v>2.4377153297559802</v>
      </c>
      <c r="J280" s="31">
        <v>2.3875705780451302</v>
      </c>
      <c r="K280" s="31">
        <v>2.4830129111897001</v>
      </c>
      <c r="L280" s="31">
        <f t="shared" si="57"/>
        <v>4.7721166572284979E-2</v>
      </c>
      <c r="M280" s="31">
        <f t="shared" si="46"/>
        <v>11.446858548230404</v>
      </c>
      <c r="N280" s="31">
        <f t="shared" si="47"/>
        <v>10.887012641404791</v>
      </c>
      <c r="O280" s="31">
        <f t="shared" si="48"/>
        <v>11.977296640719274</v>
      </c>
      <c r="P280" s="31">
        <f t="shared" si="49"/>
        <v>0.54514199965724153</v>
      </c>
      <c r="Q280" s="31">
        <f t="shared" si="50"/>
        <v>4.7623721159856229</v>
      </c>
    </row>
    <row r="281" spans="1:17" x14ac:dyDescent="0.25">
      <c r="F281" s="28"/>
      <c r="G281" s="92"/>
      <c r="H281" s="31">
        <v>166.65979841973299</v>
      </c>
      <c r="I281" s="31">
        <v>2.4579643927974502</v>
      </c>
      <c r="J281" s="31">
        <v>2.4086889715726199</v>
      </c>
      <c r="K281" s="31">
        <v>2.50254142090201</v>
      </c>
      <c r="L281" s="31">
        <f t="shared" si="57"/>
        <v>4.6926224664695093E-2</v>
      </c>
      <c r="M281" s="31">
        <f t="shared" si="46"/>
        <v>11.681009375453435</v>
      </c>
      <c r="N281" s="31">
        <f t="shared" si="47"/>
        <v>11.119373769815986</v>
      </c>
      <c r="O281" s="31">
        <f t="shared" si="48"/>
        <v>12.213494181112472</v>
      </c>
      <c r="P281" s="31">
        <f t="shared" si="49"/>
        <v>0.54706020564824254</v>
      </c>
      <c r="Q281" s="31">
        <f t="shared" si="50"/>
        <v>4.6833299080971473</v>
      </c>
    </row>
    <row r="282" spans="1:17" x14ac:dyDescent="0.25">
      <c r="F282" s="28"/>
      <c r="G282" s="92"/>
      <c r="H282" s="31">
        <v>167.29133895559099</v>
      </c>
      <c r="I282" s="31">
        <v>2.47841245113153</v>
      </c>
      <c r="J282" s="31">
        <v>2.43000093976831</v>
      </c>
      <c r="K282" s="31">
        <v>2.5222842562129402</v>
      </c>
      <c r="L282" s="31">
        <f t="shared" si="57"/>
        <v>4.6141658222315085E-2</v>
      </c>
      <c r="M282" s="31">
        <f t="shared" si="46"/>
        <v>11.922322116927019</v>
      </c>
      <c r="N282" s="31">
        <f t="shared" si="47"/>
        <v>11.358892754723888</v>
      </c>
      <c r="O282" s="31">
        <f t="shared" si="48"/>
        <v>12.457019212557837</v>
      </c>
      <c r="P282" s="31">
        <f t="shared" si="49"/>
        <v>0.54906322891697457</v>
      </c>
      <c r="Q282" s="31">
        <f t="shared" si="50"/>
        <v>4.6053379830882788</v>
      </c>
    </row>
    <row r="283" spans="1:17" x14ac:dyDescent="0.25">
      <c r="F283" s="28"/>
      <c r="G283" s="92"/>
      <c r="H283" s="31">
        <v>167.92287949145</v>
      </c>
      <c r="I283" s="31">
        <v>2.49906897580613</v>
      </c>
      <c r="J283" s="31">
        <v>2.4515129111762399</v>
      </c>
      <c r="K283" s="31">
        <v>2.5422535716227701</v>
      </c>
      <c r="L283" s="31">
        <f t="shared" si="57"/>
        <v>4.5370330223265087E-2</v>
      </c>
      <c r="M283" s="31">
        <f t="shared" si="46"/>
        <v>12.171157042375915</v>
      </c>
      <c r="N283" s="31">
        <f t="shared" si="47"/>
        <v>11.605892127464514</v>
      </c>
      <c r="O283" s="31">
        <f t="shared" si="48"/>
        <v>12.708277739113592</v>
      </c>
      <c r="P283" s="31">
        <f t="shared" si="49"/>
        <v>0.551192805824539</v>
      </c>
      <c r="Q283" s="31">
        <f t="shared" si="50"/>
        <v>4.5286804196632193</v>
      </c>
    </row>
    <row r="284" spans="1:17" x14ac:dyDescent="0.25">
      <c r="F284" s="28"/>
      <c r="G284" s="92"/>
      <c r="H284" s="31">
        <v>168.554420027308</v>
      </c>
      <c r="I284" s="31">
        <v>2.5199439188805002</v>
      </c>
      <c r="J284" s="31">
        <v>2.4732314912455</v>
      </c>
      <c r="K284" s="31">
        <v>2.5624624660841202</v>
      </c>
      <c r="L284" s="31">
        <f t="shared" si="57"/>
        <v>4.4615487419310096E-2</v>
      </c>
      <c r="M284" s="31">
        <f t="shared" si="46"/>
        <v>12.427899673507012</v>
      </c>
      <c r="N284" s="31">
        <f t="shared" si="47"/>
        <v>11.86071277985441</v>
      </c>
      <c r="O284" s="31">
        <f t="shared" si="48"/>
        <v>12.967710578876577</v>
      </c>
      <c r="P284" s="31">
        <f t="shared" si="49"/>
        <v>0.55349889951108366</v>
      </c>
      <c r="Q284" s="31">
        <f t="shared" si="50"/>
        <v>4.4536801394607055</v>
      </c>
    </row>
    <row r="285" spans="1:17" x14ac:dyDescent="0.25">
      <c r="F285" s="28"/>
      <c r="G285" s="92"/>
      <c r="H285" s="31">
        <v>169.18596056316599</v>
      </c>
      <c r="I285" s="31">
        <v>2.5410477508384601</v>
      </c>
      <c r="J285" s="31">
        <v>2.49516350099521</v>
      </c>
      <c r="K285" s="31">
        <v>2.5829246066501699</v>
      </c>
      <c r="L285" s="31">
        <f t="shared" si="57"/>
        <v>4.3880552827479935E-2</v>
      </c>
      <c r="M285" s="31">
        <f t="shared" si="46"/>
        <v>12.692963068912434</v>
      </c>
      <c r="N285" s="31">
        <f t="shared" si="47"/>
        <v>12.123715596114812</v>
      </c>
      <c r="O285" s="31">
        <f t="shared" si="48"/>
        <v>13.235791092444524</v>
      </c>
      <c r="P285" s="31">
        <f t="shared" si="49"/>
        <v>0.55603774816485618</v>
      </c>
      <c r="Q285" s="31">
        <f t="shared" si="50"/>
        <v>4.3806772709100699</v>
      </c>
    </row>
    <row r="286" spans="1:17" x14ac:dyDescent="0.25">
      <c r="F286" s="28"/>
      <c r="G286" s="92"/>
      <c r="H286" s="31">
        <v>169.81750109902501</v>
      </c>
      <c r="I286" s="31">
        <v>2.5623915015579501</v>
      </c>
      <c r="J286" s="31">
        <v>2.5173159992270402</v>
      </c>
      <c r="K286" s="31">
        <v>2.6036546781535002</v>
      </c>
      <c r="L286" s="31">
        <f t="shared" si="57"/>
        <v>4.3169339463229983E-2</v>
      </c>
      <c r="M286" s="31">
        <f t="shared" si="46"/>
        <v>12.966790364091526</v>
      </c>
      <c r="N286" s="31">
        <f t="shared" si="47"/>
        <v>12.395283027437166</v>
      </c>
      <c r="O286" s="31">
        <f t="shared" si="48"/>
        <v>13.513033689269204</v>
      </c>
      <c r="P286" s="31">
        <f t="shared" si="49"/>
        <v>0.5588753309160186</v>
      </c>
      <c r="Q286" s="31">
        <f t="shared" si="50"/>
        <v>4.3100514099749176</v>
      </c>
    </row>
    <row r="287" spans="1:17" x14ac:dyDescent="0.25">
      <c r="F287" s="28"/>
      <c r="G287" s="92"/>
      <c r="H287" s="31">
        <v>170.449041634883</v>
      </c>
      <c r="I287" s="31">
        <v>2.583986805256</v>
      </c>
      <c r="J287" s="31">
        <v>2.5396963161867698</v>
      </c>
      <c r="K287" s="31">
        <v>2.62466803668188</v>
      </c>
      <c r="L287" s="31">
        <f t="shared" si="57"/>
        <v>4.2485860247555074E-2</v>
      </c>
      <c r="M287" s="31">
        <f t="shared" si="46"/>
        <v>13.249857600680134</v>
      </c>
      <c r="N287" s="31">
        <f t="shared" si="47"/>
        <v>12.675820944627858</v>
      </c>
      <c r="O287" s="31">
        <f t="shared" si="48"/>
        <v>13.799992334360478</v>
      </c>
      <c r="P287" s="31">
        <f t="shared" si="49"/>
        <v>0.56208569486630999</v>
      </c>
      <c r="Q287" s="31">
        <f t="shared" si="50"/>
        <v>4.2422017791154021</v>
      </c>
    </row>
    <row r="288" spans="1:17" x14ac:dyDescent="0.25">
      <c r="F288" s="28"/>
      <c r="G288" s="92"/>
      <c r="H288" s="31">
        <v>171.080582170741</v>
      </c>
      <c r="I288" s="31">
        <v>2.60584594988716</v>
      </c>
      <c r="J288" s="31">
        <v>2.5623121444854098</v>
      </c>
      <c r="K288" s="31">
        <v>2.6459811146650898</v>
      </c>
      <c r="L288" s="31">
        <f t="shared" si="57"/>
        <v>4.1834485089840001E-2</v>
      </c>
      <c r="M288" s="31">
        <f t="shared" si="46"/>
        <v>13.542676884314785</v>
      </c>
      <c r="N288" s="31">
        <f t="shared" si="47"/>
        <v>12.96576139839638</v>
      </c>
      <c r="O288" s="31">
        <f t="shared" si="48"/>
        <v>14.097269338111184</v>
      </c>
      <c r="P288" s="31">
        <f t="shared" si="49"/>
        <v>0.56575396985740234</v>
      </c>
      <c r="Q288" s="31">
        <f t="shared" si="50"/>
        <v>4.1775638205816028</v>
      </c>
    </row>
    <row r="289" spans="6:17" x14ac:dyDescent="0.25">
      <c r="F289" s="28"/>
      <c r="G289" s="92"/>
      <c r="H289" s="31">
        <v>171.71212270660001</v>
      </c>
      <c r="I289" s="31">
        <v>2.6279819315412198</v>
      </c>
      <c r="J289" s="31">
        <v>2.5851715259016301</v>
      </c>
      <c r="K289" s="31">
        <v>2.6676111637372002</v>
      </c>
      <c r="L289" s="31">
        <f t="shared" si="57"/>
        <v>4.1219818917785034E-2</v>
      </c>
      <c r="M289" s="31">
        <f t="shared" si="46"/>
        <v>13.845799916851133</v>
      </c>
      <c r="N289" s="31">
        <f t="shared" si="47"/>
        <v>13.265564282709446</v>
      </c>
      <c r="O289" s="31">
        <f t="shared" si="48"/>
        <v>14.405515639094851</v>
      </c>
      <c r="P289" s="31">
        <f t="shared" si="49"/>
        <v>0.56997567819270234</v>
      </c>
      <c r="Q289" s="31">
        <f t="shared" si="50"/>
        <v>4.1165962357942876</v>
      </c>
    </row>
    <row r="290" spans="6:17" x14ac:dyDescent="0.25">
      <c r="F290" s="28"/>
      <c r="G290" s="92"/>
      <c r="H290" s="31">
        <v>172.34366324245801</v>
      </c>
      <c r="I290" s="31">
        <v>2.6504085144658101</v>
      </c>
      <c r="J290" s="31">
        <v>2.6082830532004899</v>
      </c>
      <c r="K290" s="31">
        <v>2.6895764613200801</v>
      </c>
      <c r="L290" s="31">
        <f t="shared" si="57"/>
        <v>4.0646704059795091E-2</v>
      </c>
      <c r="M290" s="31">
        <f t="shared" si="46"/>
        <v>14.159821956114692</v>
      </c>
      <c r="N290" s="31">
        <f t="shared" si="47"/>
        <v>13.575722037891644</v>
      </c>
      <c r="O290" s="31">
        <f t="shared" si="48"/>
        <v>14.725437807004637</v>
      </c>
      <c r="P290" s="31">
        <f t="shared" si="49"/>
        <v>0.57485788455649622</v>
      </c>
      <c r="Q290" s="31">
        <f t="shared" si="50"/>
        <v>4.0597818697024861</v>
      </c>
    </row>
    <row r="291" spans="6:17" x14ac:dyDescent="0.25">
      <c r="F291" s="28"/>
      <c r="G291" s="92"/>
      <c r="H291" s="31">
        <v>172.975203778316</v>
      </c>
      <c r="I291" s="31">
        <v>2.6731402974322598</v>
      </c>
      <c r="J291" s="31">
        <v>2.6316558436945598</v>
      </c>
      <c r="K291" s="31">
        <v>2.71189630612812</v>
      </c>
      <c r="L291" s="31">
        <f t="shared" si="57"/>
        <v>4.01202312167801E-2</v>
      </c>
      <c r="M291" s="31">
        <f t="shared" si="46"/>
        <v>14.485386265215645</v>
      </c>
      <c r="N291" s="31">
        <f t="shared" si="47"/>
        <v>13.896761726722728</v>
      </c>
      <c r="O291" s="31">
        <f t="shared" si="48"/>
        <v>15.057802661688545</v>
      </c>
      <c r="P291" s="31">
        <f t="shared" si="49"/>
        <v>0.58052046748290831</v>
      </c>
      <c r="Q291" s="31">
        <f t="shared" si="50"/>
        <v>4.0076284943601124</v>
      </c>
    </row>
    <row r="292" spans="6:17" x14ac:dyDescent="0.25">
      <c r="H292" s="31">
        <v>173.60674431417499</v>
      </c>
      <c r="I292" s="31">
        <v>2.6961927872721798</v>
      </c>
      <c r="J292" s="31">
        <v>2.6552997520463499</v>
      </c>
      <c r="K292" s="31">
        <v>2.7345909514726099</v>
      </c>
      <c r="L292" s="31">
        <f t="shared" si="57"/>
        <v>3.9645599713129975E-2</v>
      </c>
      <c r="M292" s="31">
        <f t="shared" si="46"/>
        <v>14.823189124016286</v>
      </c>
      <c r="N292" s="31">
        <f t="shared" si="47"/>
        <v>14.229250667141629</v>
      </c>
      <c r="O292" s="31">
        <f t="shared" si="48"/>
        <v>15.403441392078145</v>
      </c>
      <c r="P292" s="31">
        <f t="shared" si="49"/>
        <v>0.58709536246825778</v>
      </c>
      <c r="Q292" s="31">
        <f t="shared" si="50"/>
        <v>3.9606548736334721</v>
      </c>
    </row>
    <row r="293" spans="6:17" x14ac:dyDescent="0.25">
      <c r="H293" s="31">
        <v>174.23828485003301</v>
      </c>
      <c r="I293" s="31">
        <v>2.7195824805411299</v>
      </c>
      <c r="J293" s="31">
        <v>2.6792255154679698</v>
      </c>
      <c r="K293" s="31">
        <v>2.7576817260049999</v>
      </c>
      <c r="L293" s="31">
        <f t="shared" si="57"/>
        <v>3.9228105268515057E-2</v>
      </c>
      <c r="M293" s="31">
        <f t="shared" si="46"/>
        <v>15.173985487976434</v>
      </c>
      <c r="N293" s="31">
        <f t="shared" si="47"/>
        <v>14.573801739857069</v>
      </c>
      <c r="O293" s="31">
        <f t="shared" si="48"/>
        <v>15.76325700773122</v>
      </c>
      <c r="P293" s="31">
        <f t="shared" si="49"/>
        <v>0.59472763393707506</v>
      </c>
      <c r="Q293" s="31">
        <f t="shared" si="50"/>
        <v>3.9193897635418558</v>
      </c>
    </row>
    <row r="294" spans="6:17" x14ac:dyDescent="0.25">
      <c r="H294" s="31">
        <v>174.869825385892</v>
      </c>
      <c r="I294" s="31">
        <v>2.7433269544168999</v>
      </c>
      <c r="J294" s="31">
        <v>2.7034448564266902</v>
      </c>
      <c r="K294" s="31">
        <v>2.7811909827510299</v>
      </c>
      <c r="L294" s="31">
        <f t="shared" si="57"/>
        <v>3.8873063162169874E-2</v>
      </c>
      <c r="M294" s="31">
        <f t="shared" si="46"/>
        <v>15.538595394761231</v>
      </c>
      <c r="N294" s="31">
        <f t="shared" si="47"/>
        <v>14.931078654955753</v>
      </c>
      <c r="O294" s="31">
        <f t="shared" si="48"/>
        <v>16.138229860411236</v>
      </c>
      <c r="P294" s="31">
        <f t="shared" si="49"/>
        <v>0.60357560272774169</v>
      </c>
      <c r="Q294" s="31">
        <f t="shared" si="50"/>
        <v>3.8843639813881414</v>
      </c>
    </row>
    <row r="295" spans="6:17" x14ac:dyDescent="0.25">
      <c r="H295" s="31">
        <v>175.50136592174999</v>
      </c>
      <c r="I295" s="31">
        <v>2.7674449681209299</v>
      </c>
      <c r="J295" s="31">
        <v>2.72797075543123</v>
      </c>
      <c r="K295" s="31">
        <v>2.8051420786527599</v>
      </c>
      <c r="L295" s="31">
        <f t="shared" si="57"/>
        <v>3.8585661610764932E-2</v>
      </c>
      <c r="M295" s="31">
        <f t="shared" si="46"/>
        <v>15.917911237297382</v>
      </c>
      <c r="N295" s="31">
        <f t="shared" si="47"/>
        <v>15.301804389993544</v>
      </c>
      <c r="O295" s="31">
        <f t="shared" si="48"/>
        <v>16.529424217559967</v>
      </c>
      <c r="P295" s="31">
        <f t="shared" si="49"/>
        <v>0.61380991378321159</v>
      </c>
      <c r="Q295" s="31">
        <f t="shared" si="50"/>
        <v>3.8560958446921654</v>
      </c>
    </row>
    <row r="296" spans="6:17" x14ac:dyDescent="0.25">
      <c r="H296" s="31">
        <v>176.13290645760799</v>
      </c>
      <c r="I296" s="31">
        <v>2.7919565763646701</v>
      </c>
      <c r="J296" s="31">
        <v>2.7528176800761601</v>
      </c>
      <c r="K296" s="31">
        <v>2.8295593926650202</v>
      </c>
      <c r="L296" s="31">
        <f t="shared" si="57"/>
        <v>3.8370856294430045E-2</v>
      </c>
      <c r="M296" s="31">
        <f t="shared" si="46"/>
        <v>16.312906044087136</v>
      </c>
      <c r="N296" s="31">
        <f t="shared" si="47"/>
        <v>15.686769970688221</v>
      </c>
      <c r="O296" s="31">
        <f t="shared" si="48"/>
        <v>16.937996174817584</v>
      </c>
      <c r="P296" s="31">
        <f t="shared" si="49"/>
        <v>0.62561310206468157</v>
      </c>
      <c r="Q296" s="31">
        <f t="shared" si="50"/>
        <v>3.8350806433501443</v>
      </c>
    </row>
    <row r="297" spans="6:17" x14ac:dyDescent="0.25">
      <c r="H297" s="31">
        <v>176.764446993467</v>
      </c>
      <c r="I297" s="31">
        <v>2.8168832565797999</v>
      </c>
      <c r="J297" s="31">
        <v>2.77800179081955</v>
      </c>
      <c r="K297" s="31">
        <v>2.8544683284944998</v>
      </c>
      <c r="L297" s="31">
        <f t="shared" si="57"/>
        <v>3.823326883747491E-2</v>
      </c>
      <c r="M297" s="31">
        <f t="shared" si="46"/>
        <v>16.724642934519704</v>
      </c>
      <c r="N297" s="31">
        <f t="shared" si="47"/>
        <v>16.086843931300916</v>
      </c>
      <c r="O297" s="31">
        <f t="shared" si="48"/>
        <v>17.36520216968966</v>
      </c>
      <c r="P297" s="31">
        <f t="shared" si="49"/>
        <v>0.63917911919437209</v>
      </c>
      <c r="Q297" s="31">
        <f t="shared" si="50"/>
        <v>3.8217803614515731</v>
      </c>
    </row>
    <row r="298" spans="6:17" x14ac:dyDescent="0.25">
      <c r="H298" s="31">
        <v>177.395987529325</v>
      </c>
      <c r="I298" s="31">
        <v>2.8422480519976698</v>
      </c>
      <c r="J298" s="31">
        <v>2.8035412297881499</v>
      </c>
      <c r="K298" s="31">
        <v>2.8798953114128598</v>
      </c>
      <c r="L298" s="31">
        <f t="shared" si="57"/>
        <v>3.8177040812354957E-2</v>
      </c>
      <c r="M298" s="31">
        <f t="shared" si="46"/>
        <v>17.154285949775918</v>
      </c>
      <c r="N298" s="31">
        <f t="shared" si="47"/>
        <v>16.502984276390038</v>
      </c>
      <c r="O298" s="31">
        <f t="shared" si="48"/>
        <v>17.812408326138236</v>
      </c>
      <c r="P298" s="31">
        <f t="shared" si="49"/>
        <v>0.65471202487409919</v>
      </c>
      <c r="Q298" s="31">
        <f t="shared" si="50"/>
        <v>3.816609019990433</v>
      </c>
    </row>
    <row r="299" spans="6:17" x14ac:dyDescent="0.25">
      <c r="H299" s="31">
        <v>178.02752806518299</v>
      </c>
      <c r="I299" s="31">
        <v>2.8680757330140598</v>
      </c>
      <c r="J299" s="31">
        <v>2.8294564261750801</v>
      </c>
      <c r="K299" s="31">
        <v>2.9058678165010901</v>
      </c>
      <c r="L299" s="31">
        <f t="shared" si="57"/>
        <v>3.8205695163004982E-2</v>
      </c>
      <c r="M299" s="31">
        <f t="shared" si="46"/>
        <v>17.603112500256294</v>
      </c>
      <c r="N299" s="31">
        <f t="shared" si="47"/>
        <v>16.936252218590909</v>
      </c>
      <c r="O299" s="31">
        <f t="shared" si="48"/>
        <v>18.281101411864533</v>
      </c>
      <c r="P299" s="31">
        <f t="shared" si="49"/>
        <v>0.67242459663681231</v>
      </c>
      <c r="Q299" s="31">
        <f t="shared" si="50"/>
        <v>3.8199187594070199</v>
      </c>
    </row>
    <row r="300" spans="6:17" x14ac:dyDescent="0.25">
      <c r="H300" s="31">
        <v>178.65906860104201</v>
      </c>
      <c r="I300" s="31">
        <v>2.8943929797230399</v>
      </c>
      <c r="J300" s="31">
        <v>2.85577040427208</v>
      </c>
      <c r="K300" s="31">
        <v>2.93241443067665</v>
      </c>
      <c r="L300" s="31">
        <f t="shared" si="57"/>
        <v>3.832201320228501E-2</v>
      </c>
      <c r="M300" s="31">
        <f t="shared" si="46"/>
        <v>18.072527720177032</v>
      </c>
      <c r="N300" s="31">
        <f t="shared" si="47"/>
        <v>17.387827705692171</v>
      </c>
      <c r="O300" s="31">
        <f t="shared" si="48"/>
        <v>18.77290169233456</v>
      </c>
      <c r="P300" s="31">
        <f t="shared" si="49"/>
        <v>0.69253699332119467</v>
      </c>
      <c r="Q300" s="31">
        <f t="shared" si="50"/>
        <v>3.8319874454972522</v>
      </c>
    </row>
    <row r="301" spans="6:17" x14ac:dyDescent="0.25">
      <c r="H301" s="31">
        <v>179.2906091369</v>
      </c>
      <c r="I301" s="31">
        <v>2.92122858904871</v>
      </c>
      <c r="J301" s="31">
        <v>2.8825090831669802</v>
      </c>
      <c r="K301" s="31">
        <v>2.9595649542098501</v>
      </c>
      <c r="L301" s="31">
        <f t="shared" si="57"/>
        <v>3.8527935521434964E-2</v>
      </c>
      <c r="M301" s="31">
        <f t="shared" si="46"/>
        <v>18.564081081598875</v>
      </c>
      <c r="N301" s="31">
        <f t="shared" si="47"/>
        <v>17.859026794371019</v>
      </c>
      <c r="O301" s="31">
        <f t="shared" si="48"/>
        <v>19.289578080081061</v>
      </c>
      <c r="P301" s="31">
        <f t="shared" si="49"/>
        <v>0.71527564285502088</v>
      </c>
      <c r="Q301" s="31">
        <f t="shared" si="50"/>
        <v>3.8530086122281473</v>
      </c>
    </row>
    <row r="302" spans="6:17" x14ac:dyDescent="0.25">
      <c r="H302" s="31">
        <v>179.922149672758</v>
      </c>
      <c r="I302" s="31">
        <v>2.94861371056898</v>
      </c>
      <c r="J302" s="31">
        <v>2.9097015988016399</v>
      </c>
      <c r="K302" s="31">
        <v>2.9873505549700701</v>
      </c>
      <c r="L302" s="31">
        <f t="shared" si="57"/>
        <v>3.8824478084215075E-2</v>
      </c>
      <c r="M302" s="31">
        <f t="shared" si="46"/>
        <v>19.079485696923527</v>
      </c>
      <c r="N302" s="31">
        <f t="shared" si="47"/>
        <v>18.351321693520916</v>
      </c>
      <c r="O302" s="31">
        <f t="shared" si="48"/>
        <v>19.833066201683138</v>
      </c>
      <c r="P302" s="31">
        <f t="shared" si="49"/>
        <v>0.74087225408111124</v>
      </c>
      <c r="Q302" s="31">
        <f t="shared" si="50"/>
        <v>3.8830829397071915</v>
      </c>
    </row>
    <row r="303" spans="6:17" x14ac:dyDescent="0.25">
      <c r="H303" s="31">
        <v>180.55369020861701</v>
      </c>
      <c r="I303" s="31">
        <v>2.9765821159434802</v>
      </c>
      <c r="J303" s="31">
        <v>2.9373806349335001</v>
      </c>
      <c r="K303" s="31">
        <v>3.0158039859484198</v>
      </c>
      <c r="L303" s="31">
        <f t="shared" si="57"/>
        <v>3.9211675507459853E-2</v>
      </c>
      <c r="M303" s="31">
        <f t="shared" si="46"/>
        <v>19.620640835104243</v>
      </c>
      <c r="N303" s="31">
        <f t="shared" si="47"/>
        <v>18.866363640104868</v>
      </c>
      <c r="O303" s="31">
        <f t="shared" si="48"/>
        <v>20.405490074619788</v>
      </c>
      <c r="P303" s="31">
        <f t="shared" si="49"/>
        <v>0.7695632172574598</v>
      </c>
      <c r="Q303" s="31">
        <f t="shared" si="50"/>
        <v>3.9222124482325613</v>
      </c>
    </row>
    <row r="304" spans="6:17" x14ac:dyDescent="0.25">
      <c r="H304" s="31">
        <v>181.18523074447501</v>
      </c>
      <c r="I304" s="31">
        <v>3.00517050786689</v>
      </c>
      <c r="J304" s="31">
        <v>2.9655827635896701</v>
      </c>
      <c r="K304" s="31">
        <v>3.0449598755866898</v>
      </c>
      <c r="L304" s="31">
        <f t="shared" si="57"/>
        <v>3.9688555998509845E-2</v>
      </c>
      <c r="M304" s="31">
        <f t="shared" si="46"/>
        <v>20.189658298087451</v>
      </c>
      <c r="N304" s="31">
        <f t="shared" si="47"/>
        <v>19.406009062343344</v>
      </c>
      <c r="O304" s="31">
        <f t="shared" si="48"/>
        <v>21.009188204616386</v>
      </c>
      <c r="P304" s="31">
        <f t="shared" si="49"/>
        <v>0.80158957113652107</v>
      </c>
      <c r="Q304" s="31">
        <f t="shared" si="50"/>
        <v>3.9702978589412528</v>
      </c>
    </row>
    <row r="305" spans="8:17" x14ac:dyDescent="0.25">
      <c r="H305" s="31">
        <v>181.816771280334</v>
      </c>
      <c r="I305" s="31">
        <v>3.0344188757233699</v>
      </c>
      <c r="J305" s="31">
        <v>2.9943488023912002</v>
      </c>
      <c r="K305" s="31">
        <v>3.0748551008809302</v>
      </c>
      <c r="L305" s="31">
        <f t="shared" si="57"/>
        <v>4.0253149244865005E-2</v>
      </c>
      <c r="M305" s="31">
        <f t="shared" si="46"/>
        <v>20.788893457861938</v>
      </c>
      <c r="N305" s="31">
        <f t="shared" si="47"/>
        <v>19.972349707845307</v>
      </c>
      <c r="O305" s="31">
        <f t="shared" si="48"/>
        <v>21.646745089961939</v>
      </c>
      <c r="P305" s="31">
        <f t="shared" si="49"/>
        <v>0.8371976910583161</v>
      </c>
      <c r="Q305" s="31">
        <f t="shared" si="50"/>
        <v>4.0271392643157009</v>
      </c>
    </row>
    <row r="306" spans="8:17" x14ac:dyDescent="0.25">
      <c r="H306" s="31">
        <v>182.44831181619199</v>
      </c>
      <c r="I306" s="31">
        <v>3.0643709066847</v>
      </c>
      <c r="J306" s="31">
        <v>3.02372420028472</v>
      </c>
      <c r="K306" s="31">
        <v>3.1055292638606402</v>
      </c>
      <c r="L306" s="31">
        <f t="shared" si="57"/>
        <v>4.0902531787960106E-2</v>
      </c>
      <c r="M306" s="31">
        <f t="shared" si="46"/>
        <v>21.420981950973346</v>
      </c>
      <c r="N306" s="31">
        <f t="shared" si="47"/>
        <v>20.567747638793236</v>
      </c>
      <c r="O306" s="31">
        <f t="shared" si="48"/>
        <v>22.321029563821696</v>
      </c>
      <c r="P306" s="31">
        <f t="shared" si="49"/>
        <v>0.87664096251423018</v>
      </c>
      <c r="Q306" s="31">
        <f t="shared" si="50"/>
        <v>4.0924406010920364</v>
      </c>
    </row>
    <row r="307" spans="8:17" x14ac:dyDescent="0.25">
      <c r="H307" s="31">
        <v>183.07985235205001</v>
      </c>
      <c r="I307" s="31">
        <v>3.0950744629653801</v>
      </c>
      <c r="J307" s="31">
        <v>3.0537594773194399</v>
      </c>
      <c r="K307" s="31">
        <v>3.1370252490192501</v>
      </c>
      <c r="L307" s="31">
        <f t="shared" si="57"/>
        <v>4.1632885849905099E-2</v>
      </c>
      <c r="M307" s="31">
        <f t="shared" si="46"/>
        <v>22.088883280059626</v>
      </c>
      <c r="N307" s="31">
        <f t="shared" si="47"/>
        <v>21.194876486811907</v>
      </c>
      <c r="O307" s="31">
        <f t="shared" si="48"/>
        <v>23.0352407315515</v>
      </c>
      <c r="P307" s="31">
        <f t="shared" si="49"/>
        <v>0.92018212236979657</v>
      </c>
      <c r="Q307" s="31">
        <f t="shared" si="50"/>
        <v>4.1658154950751891</v>
      </c>
    </row>
    <row r="308" spans="8:17" x14ac:dyDescent="0.25">
      <c r="H308" s="31">
        <v>183.711392887909</v>
      </c>
      <c r="I308" s="31">
        <v>3.1265821384438</v>
      </c>
      <c r="J308" s="31">
        <v>3.0845107202650799</v>
      </c>
      <c r="K308" s="31">
        <v>3.1693899078201202</v>
      </c>
      <c r="L308" s="31">
        <f t="shared" si="57"/>
        <v>4.2439593777520157E-2</v>
      </c>
      <c r="M308" s="31">
        <f t="shared" si="46"/>
        <v>22.79593289941274</v>
      </c>
      <c r="N308" s="31">
        <f t="shared" si="47"/>
        <v>21.856770150745938</v>
      </c>
      <c r="O308" s="31">
        <f t="shared" si="48"/>
        <v>23.792964026220545</v>
      </c>
      <c r="P308" s="31">
        <f t="shared" si="49"/>
        <v>0.96809693773730388</v>
      </c>
      <c r="Q308" s="31">
        <f t="shared" si="50"/>
        <v>4.2467967510215106</v>
      </c>
    </row>
    <row r="309" spans="8:17" x14ac:dyDescent="0.25">
      <c r="H309" s="31">
        <v>184.34293342376699</v>
      </c>
      <c r="I309" s="31">
        <v>3.1589519110409801</v>
      </c>
      <c r="J309" s="31">
        <v>3.1160401348886499</v>
      </c>
      <c r="K309" s="31">
        <v>3.2026749090972499</v>
      </c>
      <c r="L309" s="31">
        <f t="shared" si="57"/>
        <v>4.3317387104299998E-2</v>
      </c>
      <c r="M309" s="31">
        <f t="shared" si="46"/>
        <v>23.54590478923312</v>
      </c>
      <c r="N309" s="31">
        <f t="shared" si="47"/>
        <v>22.55688035403395</v>
      </c>
      <c r="O309" s="31">
        <f t="shared" si="48"/>
        <v>24.598240330448458</v>
      </c>
      <c r="P309" s="31">
        <f t="shared" si="49"/>
        <v>1.0206799882072541</v>
      </c>
      <c r="Q309" s="31">
        <f t="shared" si="50"/>
        <v>4.3348514204218747</v>
      </c>
    </row>
    <row r="310" spans="8:17" x14ac:dyDescent="0.25">
      <c r="H310" s="31">
        <v>184.97447395962499</v>
      </c>
      <c r="I310" s="31">
        <v>3.1922479113392699</v>
      </c>
      <c r="J310" s="31">
        <v>3.1484167296591599</v>
      </c>
      <c r="K310" s="31">
        <v>3.23693771061465</v>
      </c>
      <c r="L310" s="31">
        <f t="shared" si="57"/>
        <v>4.4260490477745051E-2</v>
      </c>
      <c r="M310" s="31">
        <f t="shared" si="46"/>
        <v>24.343087086556348</v>
      </c>
      <c r="N310" s="31">
        <f t="shared" si="47"/>
        <v>23.299146515370921</v>
      </c>
      <c r="O310" s="31">
        <f t="shared" si="48"/>
        <v>25.455649702883459</v>
      </c>
      <c r="P310" s="31">
        <f t="shared" si="49"/>
        <v>1.0782515937562689</v>
      </c>
      <c r="Q310" s="31">
        <f t="shared" si="50"/>
        <v>4.4293954580302239</v>
      </c>
    </row>
    <row r="311" spans="8:17" x14ac:dyDescent="0.25">
      <c r="H311" s="31">
        <v>185.606014495484</v>
      </c>
      <c r="I311" s="31">
        <v>3.2265413332235799</v>
      </c>
      <c r="J311" s="31">
        <v>3.1817171303440301</v>
      </c>
      <c r="K311" s="31">
        <v>3.2722427932120199</v>
      </c>
      <c r="L311" s="31">
        <f t="shared" si="57"/>
        <v>4.5262831433994899E-2</v>
      </c>
      <c r="M311" s="31">
        <f t="shared" si="46"/>
        <v>25.192374089488482</v>
      </c>
      <c r="N311" s="31">
        <f t="shared" si="47"/>
        <v>24.088080433931115</v>
      </c>
      <c r="O311" s="31">
        <f t="shared" si="48"/>
        <v>26.370416460659307</v>
      </c>
      <c r="P311" s="31">
        <f t="shared" si="49"/>
        <v>1.141168013364096</v>
      </c>
      <c r="Q311" s="31">
        <f t="shared" si="50"/>
        <v>4.5298152897794912</v>
      </c>
    </row>
    <row r="312" spans="8:17" x14ac:dyDescent="0.25">
      <c r="H312" s="31">
        <v>186.237555031342</v>
      </c>
      <c r="I312" s="31">
        <v>3.2619115192568402</v>
      </c>
      <c r="J312" s="31">
        <v>3.2160264749091598</v>
      </c>
      <c r="K312" s="31">
        <v>3.30866316430774</v>
      </c>
      <c r="L312" s="31">
        <f t="shared" si="57"/>
        <v>4.6318344699290082E-2</v>
      </c>
      <c r="M312" s="31">
        <f t="shared" si="46"/>
        <v>26.099378956014746</v>
      </c>
      <c r="N312" s="31">
        <f t="shared" si="47"/>
        <v>24.928867639643759</v>
      </c>
      <c r="O312" s="31">
        <f t="shared" si="48"/>
        <v>27.348540518219803</v>
      </c>
      <c r="P312" s="31">
        <f t="shared" si="49"/>
        <v>1.2098364392880221</v>
      </c>
      <c r="Q312" s="31">
        <f t="shared" si="50"/>
        <v>4.63549895699418</v>
      </c>
    </row>
    <row r="313" spans="8:17" x14ac:dyDescent="0.25">
      <c r="H313" s="31">
        <v>186.86909556719999</v>
      </c>
      <c r="I313" s="31">
        <v>3.29844726264237</v>
      </c>
      <c r="J313" s="31">
        <v>3.2514395326649002</v>
      </c>
      <c r="K313" s="31">
        <v>3.3462822416536802</v>
      </c>
      <c r="L313" s="31">
        <f t="shared" si="57"/>
        <v>4.742135449439E-2</v>
      </c>
      <c r="M313" s="31">
        <f t="shared" si="46"/>
        <v>27.07057278062717</v>
      </c>
      <c r="N313" s="31">
        <f t="shared" si="47"/>
        <v>25.827492688841097</v>
      </c>
      <c r="O313" s="31">
        <f t="shared" si="48"/>
        <v>28.39696410249411</v>
      </c>
      <c r="P313" s="31">
        <f t="shared" si="49"/>
        <v>1.2847357068265062</v>
      </c>
      <c r="Q313" s="31">
        <f t="shared" si="50"/>
        <v>4.745875594275998</v>
      </c>
    </row>
    <row r="314" spans="8:17" x14ac:dyDescent="0.25">
      <c r="H314" s="31">
        <v>187.50063610305901</v>
      </c>
      <c r="I314" s="31">
        <v>3.3362483798099101</v>
      </c>
      <c r="J314" s="31">
        <v>3.28806195559824</v>
      </c>
      <c r="K314" s="31">
        <v>3.3851962751568201</v>
      </c>
      <c r="L314" s="31">
        <f t="shared" si="57"/>
        <v>4.8567159779290048E-2</v>
      </c>
      <c r="M314" s="31">
        <f t="shared" si="46"/>
        <v>28.113457599028358</v>
      </c>
      <c r="N314" s="31">
        <f t="shared" si="47"/>
        <v>26.790891372826565</v>
      </c>
      <c r="O314" s="31">
        <f t="shared" si="48"/>
        <v>29.523786933412719</v>
      </c>
      <c r="P314" s="31">
        <f t="shared" si="49"/>
        <v>1.3664477802930772</v>
      </c>
      <c r="Q314" s="31">
        <f t="shared" si="50"/>
        <v>4.8604757187187948</v>
      </c>
    </row>
    <row r="315" spans="8:17" x14ac:dyDescent="0.25">
      <c r="H315" s="31">
        <v>188.132176638917</v>
      </c>
      <c r="I315" s="31">
        <v>3.3754276240747298</v>
      </c>
      <c r="J315" s="31">
        <v>3.3260116948061</v>
      </c>
      <c r="K315" s="31">
        <v>3.4255175046133699</v>
      </c>
      <c r="L315" s="31">
        <f t="shared" si="57"/>
        <v>4.9752904903634931E-2</v>
      </c>
      <c r="M315" s="31">
        <f t="shared" si="46"/>
        <v>29.236783460938039</v>
      </c>
      <c r="N315" s="31">
        <f t="shared" si="47"/>
        <v>27.827136976514307</v>
      </c>
      <c r="O315" s="31">
        <f t="shared" si="48"/>
        <v>30.738548076589744</v>
      </c>
      <c r="P315" s="31">
        <f t="shared" si="49"/>
        <v>1.4557055500377185</v>
      </c>
      <c r="Q315" s="31">
        <f t="shared" si="50"/>
        <v>4.9790208693190268</v>
      </c>
    </row>
    <row r="316" spans="8:17" x14ac:dyDescent="0.25">
      <c r="H316" s="31">
        <v>188.76371717477599</v>
      </c>
      <c r="I316" s="31">
        <v>3.4161130331895699</v>
      </c>
      <c r="J316" s="31">
        <v>3.3654205727173099</v>
      </c>
      <c r="K316" s="31">
        <v>3.4673783828299398</v>
      </c>
      <c r="L316" s="31">
        <f t="shared" si="57"/>
        <v>5.0978905056314971E-2</v>
      </c>
      <c r="M316" s="31">
        <f t="shared" si="46"/>
        <v>30.450823349706305</v>
      </c>
      <c r="N316" s="31">
        <f t="shared" si="47"/>
        <v>28.945668497888178</v>
      </c>
      <c r="O316" s="31">
        <f t="shared" si="48"/>
        <v>32.05260254845885</v>
      </c>
      <c r="P316" s="31">
        <f t="shared" si="49"/>
        <v>1.553467025285336</v>
      </c>
      <c r="Q316" s="31">
        <f t="shared" si="50"/>
        <v>5.1015600052742718</v>
      </c>
    </row>
    <row r="317" spans="8:17" x14ac:dyDescent="0.25">
      <c r="H317" s="31">
        <v>189.39525771063401</v>
      </c>
      <c r="I317" s="31">
        <v>3.4584508344845601</v>
      </c>
      <c r="J317" s="31">
        <v>3.4064359273740501</v>
      </c>
      <c r="K317" s="31">
        <v>3.5109372911605998</v>
      </c>
      <c r="L317" s="31">
        <f t="shared" si="57"/>
        <v>5.2250681893274864E-2</v>
      </c>
      <c r="M317" s="31">
        <f t="shared" si="46"/>
        <v>31.767724911138458</v>
      </c>
      <c r="N317" s="31">
        <f t="shared" si="47"/>
        <v>30.157568726507133</v>
      </c>
      <c r="O317" s="31">
        <f t="shared" si="48"/>
        <v>33.479633246665408</v>
      </c>
      <c r="P317" s="31">
        <f t="shared" si="49"/>
        <v>1.6610322600791374</v>
      </c>
      <c r="Q317" s="31">
        <f t="shared" si="50"/>
        <v>5.2286786816664463</v>
      </c>
    </row>
    <row r="318" spans="8:17" x14ac:dyDescent="0.25">
      <c r="H318" s="31">
        <v>190.02679824649201</v>
      </c>
      <c r="I318" s="31">
        <v>3.5026090744918501</v>
      </c>
      <c r="J318" s="31">
        <v>3.4492222204204102</v>
      </c>
      <c r="K318" s="31">
        <v>3.5563865131951502</v>
      </c>
      <c r="L318" s="31">
        <f t="shared" si="57"/>
        <v>5.3582146387370022E-2</v>
      </c>
      <c r="M318" s="31">
        <f t="shared" si="46"/>
        <v>33.20196545067968</v>
      </c>
      <c r="N318" s="31">
        <f t="shared" si="47"/>
        <v>31.475901472331969</v>
      </c>
      <c r="O318" s="31">
        <f t="shared" si="48"/>
        <v>35.036364687918962</v>
      </c>
      <c r="P318" s="31">
        <f t="shared" si="49"/>
        <v>1.7802316077934961</v>
      </c>
      <c r="Q318" s="31">
        <f t="shared" si="50"/>
        <v>5.3618259751458561</v>
      </c>
    </row>
    <row r="319" spans="8:17" x14ac:dyDescent="0.25">
      <c r="H319" s="31">
        <v>190.658338782351</v>
      </c>
      <c r="I319" s="31">
        <v>3.5487822013061199</v>
      </c>
      <c r="J319" s="31">
        <v>3.4939623420924999</v>
      </c>
      <c r="K319" s="31">
        <v>3.6039634934693301</v>
      </c>
      <c r="L319" s="31">
        <f t="shared" si="57"/>
        <v>5.5000575688415099E-2</v>
      </c>
      <c r="M319" s="31">
        <f t="shared" si="46"/>
        <v>34.77094767922096</v>
      </c>
      <c r="N319" s="31">
        <f t="shared" si="47"/>
        <v>32.91611455936814</v>
      </c>
      <c r="O319" s="31">
        <f t="shared" si="48"/>
        <v>36.743579153015965</v>
      </c>
      <c r="P319" s="31">
        <f t="shared" si="49"/>
        <v>1.9137322968239125</v>
      </c>
      <c r="Q319" s="31">
        <f t="shared" si="50"/>
        <v>5.5038255341184001</v>
      </c>
    </row>
    <row r="320" spans="8:17" x14ac:dyDescent="0.25">
      <c r="H320" s="31">
        <v>191.28987931820899</v>
      </c>
      <c r="I320" s="31">
        <v>3.5971969165006001</v>
      </c>
      <c r="J320" s="31">
        <v>3.5408582516084399</v>
      </c>
      <c r="K320" s="31">
        <v>3.6539670742708501</v>
      </c>
      <c r="L320" s="31">
        <f t="shared" si="57"/>
        <v>5.655441133120509E-2</v>
      </c>
      <c r="M320" s="31">
        <f t="shared" si="46"/>
        <v>36.495790183587019</v>
      </c>
      <c r="N320" s="31">
        <f t="shared" si="47"/>
        <v>34.496513177417626</v>
      </c>
      <c r="O320" s="31">
        <f t="shared" si="48"/>
        <v>38.627601058495252</v>
      </c>
      <c r="P320" s="31">
        <f t="shared" si="49"/>
        <v>2.065543940538813</v>
      </c>
      <c r="Q320" s="31">
        <f t="shared" si="50"/>
        <v>5.6596772672913236</v>
      </c>
    </row>
    <row r="321" spans="8:17" x14ac:dyDescent="0.25">
      <c r="H321" s="31">
        <v>191.92141985406701</v>
      </c>
      <c r="I321" s="31">
        <v>3.64811974357966</v>
      </c>
      <c r="J321" s="31">
        <v>3.5901302964398498</v>
      </c>
      <c r="K321" s="31">
        <v>3.7067812302737</v>
      </c>
      <c r="L321" s="31">
        <f t="shared" si="57"/>
        <v>5.8325466916925084E-2</v>
      </c>
      <c r="M321" s="31">
        <f t="shared" si="46"/>
        <v>38.402391779545596</v>
      </c>
      <c r="N321" s="31">
        <f t="shared" si="47"/>
        <v>36.238797405160184</v>
      </c>
      <c r="O321" s="31">
        <f t="shared" si="48"/>
        <v>40.722518936947374</v>
      </c>
      <c r="P321" s="31">
        <f t="shared" si="49"/>
        <v>2.2418607658935947</v>
      </c>
      <c r="Q321" s="31">
        <f t="shared" si="50"/>
        <v>5.8378154641078508</v>
      </c>
    </row>
    <row r="322" spans="8:17" x14ac:dyDescent="0.25">
      <c r="H322" s="31">
        <v>192.552960389926</v>
      </c>
      <c r="I322" s="31">
        <v>3.7018669550565901</v>
      </c>
      <c r="J322" s="31">
        <v>3.6420143969435599</v>
      </c>
      <c r="K322" s="31">
        <v>3.76291022889944</v>
      </c>
      <c r="L322" s="31">
        <f t="shared" si="57"/>
        <v>6.0447915977940081E-2</v>
      </c>
      <c r="M322" s="31">
        <f t="shared" si="46"/>
        <v>40.522888193323617</v>
      </c>
      <c r="N322" s="31">
        <f t="shared" si="47"/>
        <v>38.168646141226411</v>
      </c>
      <c r="O322" s="31">
        <f t="shared" si="48"/>
        <v>43.073597780184336</v>
      </c>
      <c r="P322" s="31">
        <f t="shared" si="49"/>
        <v>2.4524758194789626</v>
      </c>
      <c r="Q322" s="31">
        <f t="shared" si="50"/>
        <v>6.0520755770883641</v>
      </c>
    </row>
    <row r="323" spans="8:17" x14ac:dyDescent="0.25">
      <c r="H323" s="31">
        <v>193.18450092578399</v>
      </c>
      <c r="I323" s="31">
        <v>3.7588177991946998</v>
      </c>
      <c r="J323" s="31">
        <v>3.6967562178519802</v>
      </c>
      <c r="K323" s="31">
        <v>3.8230310270563099</v>
      </c>
      <c r="L323" s="31">
        <f t="shared" si="57"/>
        <v>6.3137404602164882E-2</v>
      </c>
      <c r="M323" s="31">
        <f t="shared" si="46"/>
        <v>42.897682315494286</v>
      </c>
      <c r="N323" s="31">
        <f t="shared" si="47"/>
        <v>40.316314682095602</v>
      </c>
      <c r="O323" s="31">
        <f t="shared" si="48"/>
        <v>45.74264560774521</v>
      </c>
      <c r="P323" s="31">
        <f t="shared" si="49"/>
        <v>2.7131654628248043</v>
      </c>
      <c r="Q323" s="31">
        <f t="shared" si="50"/>
        <v>6.3247367139106059</v>
      </c>
    </row>
    <row r="324" spans="8:17" x14ac:dyDescent="0.25">
      <c r="H324" s="31">
        <v>193.81604146164301</v>
      </c>
      <c r="I324" s="31">
        <v>3.8194324368764101</v>
      </c>
      <c r="J324" s="31">
        <v>3.7546021412464001</v>
      </c>
      <c r="K324" s="31">
        <v>3.8880716741529802</v>
      </c>
      <c r="L324" s="31">
        <f t="shared" si="57"/>
        <v>6.6734766453290018E-2</v>
      </c>
      <c r="M324" s="31">
        <f t="shared" si="46"/>
        <v>45.578332397729802</v>
      </c>
      <c r="N324" s="31">
        <f t="shared" si="47"/>
        <v>42.717221008907757</v>
      </c>
      <c r="O324" s="31">
        <f t="shared" si="48"/>
        <v>48.816661274736639</v>
      </c>
      <c r="P324" s="31">
        <f t="shared" si="49"/>
        <v>3.049720132914441</v>
      </c>
      <c r="Q324" s="31">
        <f t="shared" si="50"/>
        <v>6.6911621651746609</v>
      </c>
    </row>
    <row r="325" spans="8:17" x14ac:dyDescent="0.25">
      <c r="H325" s="31">
        <v>194.447581997501</v>
      </c>
      <c r="I325" s="31">
        <v>3.8842767567866101</v>
      </c>
      <c r="J325" s="31">
        <v>3.8157889850424298</v>
      </c>
      <c r="K325" s="31">
        <v>3.95932267842048</v>
      </c>
      <c r="L325" s="31">
        <f t="shared" si="57"/>
        <v>7.176684668902511E-2</v>
      </c>
      <c r="M325" s="31">
        <f t="shared" si="46"/>
        <v>48.63175714894242</v>
      </c>
      <c r="N325" s="31">
        <f t="shared" si="47"/>
        <v>45.412572092178884</v>
      </c>
      <c r="O325" s="31">
        <f t="shared" si="48"/>
        <v>52.421807500293617</v>
      </c>
      <c r="P325" s="31">
        <f t="shared" si="49"/>
        <v>3.5046177040573667</v>
      </c>
      <c r="Q325" s="31">
        <f t="shared" si="50"/>
        <v>7.2064385691923958</v>
      </c>
    </row>
    <row r="326" spans="8:17" x14ac:dyDescent="0.25">
      <c r="H326" s="31">
        <v>195.079122533359</v>
      </c>
      <c r="I326" s="31">
        <v>3.9540574989846502</v>
      </c>
      <c r="J326" s="31">
        <v>3.8805386528428598</v>
      </c>
      <c r="K326" s="31">
        <v>4.0386451498181302</v>
      </c>
      <c r="L326" s="31">
        <f t="shared" si="57"/>
        <v>7.9053248487635175E-2</v>
      </c>
      <c r="M326" s="31">
        <f t="shared" si="46"/>
        <v>52.146522625541088</v>
      </c>
      <c r="N326" s="31">
        <f t="shared" si="47"/>
        <v>48.450305938785725</v>
      </c>
      <c r="O326" s="31">
        <f t="shared" si="48"/>
        <v>56.74940375679531</v>
      </c>
      <c r="P326" s="31">
        <f t="shared" si="49"/>
        <v>4.1495489090047926</v>
      </c>
      <c r="Q326" s="31">
        <f t="shared" si="50"/>
        <v>7.9574796171976487</v>
      </c>
    </row>
    <row r="327" spans="8:17" x14ac:dyDescent="0.25">
      <c r="H327" s="31">
        <v>195.71066306921799</v>
      </c>
      <c r="I327" s="31">
        <v>4.0296732948973997</v>
      </c>
      <c r="J327" s="31">
        <v>3.9490678465636</v>
      </c>
      <c r="K327" s="31">
        <v>4.1287109355759304</v>
      </c>
      <c r="L327" s="31">
        <f t="shared" si="57"/>
        <v>8.9821544506165196E-2</v>
      </c>
      <c r="M327" s="31">
        <f t="shared" si="46"/>
        <v>56.242533522558119</v>
      </c>
      <c r="N327" s="31">
        <f t="shared" si="47"/>
        <v>51.886977660736932</v>
      </c>
      <c r="O327" s="31">
        <f t="shared" si="48"/>
        <v>62.097823224278358</v>
      </c>
      <c r="P327" s="31">
        <f t="shared" si="49"/>
        <v>5.105422781770713</v>
      </c>
      <c r="Q327" s="31">
        <f t="shared" si="50"/>
        <v>9.0775120927349349</v>
      </c>
    </row>
    <row r="328" spans="8:17" x14ac:dyDescent="0.25">
      <c r="H328" s="31">
        <v>196.34220360507601</v>
      </c>
      <c r="I328" s="31">
        <v>4.1122911492747196</v>
      </c>
      <c r="J328" s="31">
        <v>4.0216293164287604</v>
      </c>
      <c r="K328" s="31">
        <v>4.2335684247710397</v>
      </c>
      <c r="L328" s="31">
        <f t="shared" si="57"/>
        <v>0.10596955417113962</v>
      </c>
      <c r="M328" s="31">
        <f t="shared" si="46"/>
        <v>61.086515685399903</v>
      </c>
      <c r="N328" s="31">
        <f t="shared" si="47"/>
        <v>55.791934527873401</v>
      </c>
      <c r="O328" s="31">
        <f t="shared" si="48"/>
        <v>68.96288247898103</v>
      </c>
      <c r="P328" s="31">
        <f t="shared" si="49"/>
        <v>6.5854739755538141</v>
      </c>
      <c r="Q328" s="31">
        <f t="shared" si="50"/>
        <v>10.780569003918139</v>
      </c>
    </row>
    <row r="329" spans="8:17" x14ac:dyDescent="0.25">
      <c r="H329" s="31">
        <v>196.973744140934</v>
      </c>
      <c r="I329" s="31">
        <v>4.2034652848777201</v>
      </c>
      <c r="J329" s="31">
        <v>4.0985698425710497</v>
      </c>
      <c r="K329" s="31">
        <v>4.3597022665434197</v>
      </c>
      <c r="L329" s="31">
        <f t="shared" si="57"/>
        <v>0.13056621198618501</v>
      </c>
      <c r="M329" s="31">
        <f t="shared" ref="M329:M335" si="58">EXP(I329)</f>
        <v>66.917819029699217</v>
      </c>
      <c r="N329" s="31">
        <f t="shared" ref="N329:N335" si="59">EXP(J329)</f>
        <v>60.254053165894305</v>
      </c>
      <c r="O329" s="31">
        <f t="shared" ref="O329:O335" si="60">EXP(K329)</f>
        <v>78.233838124166297</v>
      </c>
      <c r="P329" s="31">
        <f t="shared" ref="P329:P335" si="61">ABS((O329-N329)*0.5)</f>
        <v>8.989892479135996</v>
      </c>
      <c r="Q329" s="31">
        <f t="shared" ref="Q329:Q335" si="62">P329/M329*100</f>
        <v>13.434228146536178</v>
      </c>
    </row>
    <row r="330" spans="8:17" x14ac:dyDescent="0.25">
      <c r="H330" s="31">
        <v>197.60528467679299</v>
      </c>
      <c r="I330" s="31">
        <v>4.3053300552679001</v>
      </c>
      <c r="J330" s="31">
        <v>4.1804124071959299</v>
      </c>
      <c r="K330" s="31">
        <v>4.5186845438293597</v>
      </c>
      <c r="L330" s="31">
        <f t="shared" si="57"/>
        <v>0.1691360683167149</v>
      </c>
      <c r="M330" s="31">
        <f t="shared" si="58"/>
        <v>74.093666422461709</v>
      </c>
      <c r="N330" s="31">
        <f t="shared" si="59"/>
        <v>65.392816121709899</v>
      </c>
      <c r="O330" s="31">
        <f t="shared" si="60"/>
        <v>91.714871696586968</v>
      </c>
      <c r="P330" s="31">
        <f t="shared" si="61"/>
        <v>13.161027787438535</v>
      </c>
      <c r="Q330" s="31">
        <f t="shared" si="62"/>
        <v>17.762689340270967</v>
      </c>
    </row>
    <row r="331" spans="8:17" x14ac:dyDescent="0.25">
      <c r="H331" s="31">
        <v>198.23682521265101</v>
      </c>
      <c r="I331" s="31">
        <v>4.4209303125958401</v>
      </c>
      <c r="J331" s="31">
        <v>4.2679278114444497</v>
      </c>
      <c r="K331" s="31">
        <v>4.7350329065623198</v>
      </c>
      <c r="L331" s="31">
        <f t="shared" si="57"/>
        <v>0.23355254755893506</v>
      </c>
      <c r="M331" s="31">
        <f t="shared" si="58"/>
        <v>83.173626849583769</v>
      </c>
      <c r="N331" s="31">
        <f t="shared" si="59"/>
        <v>71.373582754118999</v>
      </c>
      <c r="O331" s="31">
        <f t="shared" si="60"/>
        <v>113.86720563485909</v>
      </c>
      <c r="P331" s="31">
        <f t="shared" si="61"/>
        <v>21.246811440370045</v>
      </c>
      <c r="Q331" s="31">
        <f t="shared" si="62"/>
        <v>25.545130403888805</v>
      </c>
    </row>
    <row r="332" spans="8:17" x14ac:dyDescent="0.25">
      <c r="H332" s="31">
        <v>198.86836574850901</v>
      </c>
      <c r="I332" s="31">
        <v>4.5548265977228199</v>
      </c>
      <c r="J332" s="31">
        <v>4.3622025459454301</v>
      </c>
      <c r="K332" s="31">
        <v>5.0802287149726997</v>
      </c>
      <c r="L332" s="31">
        <f t="shared" si="57"/>
        <v>0.35901308451363478</v>
      </c>
      <c r="M332" s="31">
        <f t="shared" si="58"/>
        <v>95.090264937413878</v>
      </c>
      <c r="N332" s="31">
        <f t="shared" si="59"/>
        <v>78.429689317492006</v>
      </c>
      <c r="O332" s="96">
        <f t="shared" si="60"/>
        <v>160.81083156782915</v>
      </c>
      <c r="P332" s="96">
        <f t="shared" si="61"/>
        <v>41.190571125168574</v>
      </c>
      <c r="Q332" s="96">
        <f t="shared" si="62"/>
        <v>43.317337639430505</v>
      </c>
    </row>
    <row r="333" spans="8:17" x14ac:dyDescent="0.25">
      <c r="H333" s="31">
        <v>199.499906284368</v>
      </c>
      <c r="I333" s="31">
        <v>4.7143053017662702</v>
      </c>
      <c r="J333" s="31">
        <v>4.4647241633582402</v>
      </c>
      <c r="K333" s="31">
        <v>5.9779562000165303</v>
      </c>
      <c r="L333" s="31">
        <f t="shared" si="57"/>
        <v>0.75661601832914505</v>
      </c>
      <c r="M333" s="31">
        <f t="shared" si="58"/>
        <v>111.53130365500228</v>
      </c>
      <c r="N333" s="31">
        <f t="shared" si="59"/>
        <v>86.897056841292155</v>
      </c>
      <c r="O333" s="96">
        <f t="shared" si="60"/>
        <v>394.63299247566715</v>
      </c>
      <c r="P333" s="96">
        <f t="shared" si="61"/>
        <v>153.86796781718749</v>
      </c>
      <c r="Q333" s="96">
        <f t="shared" si="62"/>
        <v>137.95944526313835</v>
      </c>
    </row>
    <row r="334" spans="8:17" x14ac:dyDescent="0.25">
      <c r="H334" s="31">
        <v>200.13144682022599</v>
      </c>
      <c r="I334" s="31">
        <v>4.9121053710301803</v>
      </c>
      <c r="J334" s="31">
        <v>4.5775244011750198</v>
      </c>
      <c r="K334" s="31">
        <v>8.9915919908020907</v>
      </c>
      <c r="L334" s="31">
        <f t="shared" si="57"/>
        <v>2.2070337948135355</v>
      </c>
      <c r="M334" s="31">
        <f t="shared" si="58"/>
        <v>135.92528652995679</v>
      </c>
      <c r="N334" s="31">
        <f t="shared" si="59"/>
        <v>97.273286253756936</v>
      </c>
      <c r="O334" s="96">
        <f t="shared" si="60"/>
        <v>8035.2387445327349</v>
      </c>
      <c r="P334" s="96">
        <f t="shared" si="61"/>
        <v>3968.982729139489</v>
      </c>
      <c r="Q334" s="96">
        <f t="shared" si="62"/>
        <v>2919.9737815264848</v>
      </c>
    </row>
    <row r="335" spans="8:17" x14ac:dyDescent="0.25">
      <c r="H335" s="31">
        <v>200.76298735608501</v>
      </c>
      <c r="I335" s="31">
        <v>5.1737316820557497</v>
      </c>
      <c r="J335" s="31">
        <v>4.7034331789549304</v>
      </c>
      <c r="K335" s="31">
        <v>16.101804707541501</v>
      </c>
      <c r="L335" s="31">
        <f t="shared" ref="L335" si="63">(K335-J335)*0.5</f>
        <v>5.6991857642932846</v>
      </c>
      <c r="M335" s="31">
        <f t="shared" si="58"/>
        <v>176.57252209816841</v>
      </c>
      <c r="N335" s="31">
        <f t="shared" si="59"/>
        <v>110.32528947103968</v>
      </c>
      <c r="O335" s="96">
        <f t="shared" si="60"/>
        <v>9838410.3633840382</v>
      </c>
      <c r="P335" s="96">
        <f t="shared" si="61"/>
        <v>4919150.0190472836</v>
      </c>
      <c r="Q335" s="96">
        <f t="shared" si="62"/>
        <v>2785909.1327428627</v>
      </c>
    </row>
  </sheetData>
  <mergeCells count="1">
    <mergeCell ref="D132:F13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5"/>
  <sheetViews>
    <sheetView tabSelected="1" topLeftCell="A103" zoomScale="90" zoomScaleNormal="90" workbookViewId="0">
      <selection activeCell="B20" sqref="B20"/>
    </sheetView>
  </sheetViews>
  <sheetFormatPr defaultRowHeight="15" x14ac:dyDescent="0.25"/>
  <cols>
    <col min="1" max="1" width="27.42578125" customWidth="1"/>
    <col min="2" max="3" width="23.140625" bestFit="1" customWidth="1"/>
    <col min="4" max="4" width="33.42578125" bestFit="1" customWidth="1"/>
    <col min="5" max="5" width="15.28515625" customWidth="1"/>
    <col min="6" max="6" width="26.7109375" bestFit="1" customWidth="1"/>
    <col min="7" max="7" width="23.140625" bestFit="1" customWidth="1"/>
    <col min="8" max="8" width="26.85546875" customWidth="1"/>
    <col min="9" max="9" width="23.140625" bestFit="1" customWidth="1"/>
    <col min="10" max="10" width="12.5703125" customWidth="1"/>
    <col min="11" max="11" width="10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109">
        <v>28</v>
      </c>
      <c r="C4" s="109">
        <v>66.194400000000002</v>
      </c>
      <c r="D4" s="109">
        <v>113.9444</v>
      </c>
      <c r="E4" s="109"/>
      <c r="F4" s="109">
        <v>34.6389</v>
      </c>
      <c r="G4" s="109">
        <v>75.611099999999993</v>
      </c>
      <c r="H4" s="109">
        <v>117.83329999999999</v>
      </c>
      <c r="I4" s="109"/>
      <c r="J4" s="109">
        <v>43.694400000000002</v>
      </c>
      <c r="K4" s="109">
        <v>85.527799999999999</v>
      </c>
      <c r="L4" s="109">
        <v>122.33329999999999</v>
      </c>
      <c r="M4" s="109"/>
      <c r="N4" s="109">
        <v>50.416699999999999</v>
      </c>
      <c r="O4" s="109">
        <v>92.555599999999998</v>
      </c>
      <c r="P4" s="109">
        <v>126.4722</v>
      </c>
      <c r="Q4" s="109"/>
      <c r="R4" s="109">
        <v>55.027799999999999</v>
      </c>
      <c r="S4" s="109">
        <v>99.861099999999993</v>
      </c>
      <c r="T4" s="109">
        <v>131.25</v>
      </c>
      <c r="U4" s="109"/>
      <c r="V4" s="109">
        <v>54.722200000000001</v>
      </c>
      <c r="W4" s="109">
        <v>105.75</v>
      </c>
      <c r="X4" s="109">
        <v>134.63890000000001</v>
      </c>
      <c r="Y4" s="109">
        <v>27.583300000000001</v>
      </c>
    </row>
    <row r="5" spans="1:25" s="29" customFormat="1" x14ac:dyDescent="0.25">
      <c r="A5" s="42" t="s">
        <v>80</v>
      </c>
      <c r="B5" s="110">
        <v>30.3889</v>
      </c>
      <c r="C5" s="110">
        <v>70.166700000000006</v>
      </c>
      <c r="D5" s="110">
        <v>114.3056</v>
      </c>
      <c r="E5" s="110"/>
      <c r="F5" s="110">
        <v>36.5</v>
      </c>
      <c r="G5" s="110">
        <v>80.027799999999999</v>
      </c>
      <c r="H5" s="110">
        <v>119.3056</v>
      </c>
      <c r="I5" s="110"/>
      <c r="J5" s="110">
        <v>41.805599999999998</v>
      </c>
      <c r="K5" s="110">
        <v>89.055599999999998</v>
      </c>
      <c r="L5" s="110">
        <v>123.13890000000001</v>
      </c>
      <c r="M5" s="110"/>
      <c r="N5" s="110">
        <v>51.444400000000002</v>
      </c>
      <c r="O5" s="110">
        <v>97.111099999999993</v>
      </c>
      <c r="P5" s="110">
        <v>127.8056</v>
      </c>
      <c r="Q5" s="110"/>
      <c r="R5" s="110">
        <v>56.722200000000001</v>
      </c>
      <c r="S5" s="110">
        <v>104.38890000000001</v>
      </c>
      <c r="T5" s="110">
        <v>132.3056</v>
      </c>
      <c r="U5" s="110"/>
      <c r="V5" s="110">
        <v>61</v>
      </c>
      <c r="W5" s="110">
        <v>109.66670000000001</v>
      </c>
      <c r="X5" s="110">
        <v>136.5556</v>
      </c>
      <c r="Y5" s="110">
        <v>24.5</v>
      </c>
    </row>
    <row r="6" spans="1:25" s="29" customFormat="1" x14ac:dyDescent="0.25">
      <c r="A6" s="42" t="s">
        <v>81</v>
      </c>
      <c r="B6" s="111">
        <v>34.1389</v>
      </c>
      <c r="C6" s="111">
        <v>68.388900000000007</v>
      </c>
      <c r="D6" s="111">
        <v>114.75</v>
      </c>
      <c r="E6" s="111"/>
      <c r="F6" s="111">
        <v>40.6111</v>
      </c>
      <c r="G6" s="111">
        <v>78.444400000000002</v>
      </c>
      <c r="H6" s="111">
        <v>119.0278</v>
      </c>
      <c r="I6" s="111"/>
      <c r="J6" s="111">
        <v>45.194400000000002</v>
      </c>
      <c r="K6" s="111">
        <v>86.805599999999998</v>
      </c>
      <c r="L6" s="111">
        <v>123.1944</v>
      </c>
      <c r="M6" s="111"/>
      <c r="N6" s="111">
        <v>49.527799999999999</v>
      </c>
      <c r="O6" s="111">
        <v>94.388900000000007</v>
      </c>
      <c r="P6" s="111">
        <v>127.2222</v>
      </c>
      <c r="Q6" s="111"/>
      <c r="R6" s="111">
        <v>54.944400000000002</v>
      </c>
      <c r="S6" s="111">
        <v>102.0556</v>
      </c>
      <c r="T6" s="111">
        <v>132.41669999999999</v>
      </c>
      <c r="U6" s="111"/>
      <c r="V6" s="111">
        <v>58.027799999999999</v>
      </c>
      <c r="W6" s="111">
        <v>108.0556</v>
      </c>
      <c r="X6" s="111">
        <v>136.77780000000001</v>
      </c>
      <c r="Y6" s="111">
        <v>30.527799999999999</v>
      </c>
    </row>
    <row r="7" spans="1:25" s="29" customFormat="1" x14ac:dyDescent="0.25">
      <c r="A7" s="42" t="s">
        <v>82</v>
      </c>
      <c r="B7" s="112">
        <v>31.027799999999999</v>
      </c>
      <c r="C7" s="112">
        <v>71.444400000000002</v>
      </c>
      <c r="D7" s="112">
        <v>112.83329999999999</v>
      </c>
      <c r="E7" s="112"/>
      <c r="F7" s="112">
        <v>39.222200000000001</v>
      </c>
      <c r="G7" s="112">
        <v>80.444400000000002</v>
      </c>
      <c r="H7" s="112">
        <v>117.58329999999999</v>
      </c>
      <c r="I7" s="112"/>
      <c r="J7" s="112">
        <v>40.972200000000001</v>
      </c>
      <c r="K7" s="112">
        <v>87.5</v>
      </c>
      <c r="L7" s="112">
        <v>122.08329999999999</v>
      </c>
      <c r="M7" s="112"/>
      <c r="N7" s="112">
        <v>50.5</v>
      </c>
      <c r="O7" s="112">
        <v>95.416700000000006</v>
      </c>
      <c r="P7" s="112">
        <v>127.0278</v>
      </c>
      <c r="Q7" s="112"/>
      <c r="R7" s="112">
        <v>57.444400000000002</v>
      </c>
      <c r="S7" s="112">
        <v>102.7778</v>
      </c>
      <c r="T7" s="112">
        <v>131.77780000000001</v>
      </c>
      <c r="U7" s="112"/>
      <c r="V7" s="112">
        <v>60.8611</v>
      </c>
      <c r="W7" s="112">
        <v>108.2222</v>
      </c>
      <c r="X7" s="112">
        <v>136.22219999999999</v>
      </c>
      <c r="Y7" s="112">
        <v>25.8889</v>
      </c>
    </row>
    <row r="8" spans="1:25" s="29" customFormat="1" x14ac:dyDescent="0.25">
      <c r="A8" s="42" t="s">
        <v>83</v>
      </c>
      <c r="B8" s="113">
        <v>25.333300000000001</v>
      </c>
      <c r="C8" s="113">
        <v>66.305599999999998</v>
      </c>
      <c r="D8" s="113">
        <v>112.63890000000001</v>
      </c>
      <c r="E8" s="113"/>
      <c r="F8" s="113">
        <v>29.1111</v>
      </c>
      <c r="G8" s="113">
        <v>74.944400000000002</v>
      </c>
      <c r="H8" s="113">
        <v>116.16670000000001</v>
      </c>
      <c r="I8" s="113"/>
      <c r="J8" s="113">
        <v>42.277799999999999</v>
      </c>
      <c r="K8" s="113">
        <v>84.305599999999998</v>
      </c>
      <c r="L8" s="113">
        <v>120.36109999999999</v>
      </c>
      <c r="M8" s="113"/>
      <c r="N8" s="113">
        <v>48.444400000000002</v>
      </c>
      <c r="O8" s="113">
        <v>90.694400000000002</v>
      </c>
      <c r="P8" s="113">
        <v>124.91670000000001</v>
      </c>
      <c r="Q8" s="113"/>
      <c r="R8" s="113">
        <v>53.305599999999998</v>
      </c>
      <c r="S8" s="113">
        <v>98.638900000000007</v>
      </c>
      <c r="T8" s="113">
        <v>129.3056</v>
      </c>
      <c r="U8" s="113"/>
      <c r="V8" s="113">
        <v>53.8611</v>
      </c>
      <c r="W8" s="113">
        <v>103.0278</v>
      </c>
      <c r="X8" s="113">
        <v>133.8056</v>
      </c>
      <c r="Y8" s="113">
        <v>27.1111</v>
      </c>
    </row>
    <row r="9" spans="1:25" s="29" customFormat="1" x14ac:dyDescent="0.25">
      <c r="A9" s="47" t="s">
        <v>84</v>
      </c>
      <c r="B9" s="106">
        <v>24</v>
      </c>
      <c r="C9" s="107">
        <v>68.222200000000001</v>
      </c>
      <c r="D9" s="107">
        <v>112.2778</v>
      </c>
      <c r="E9" s="107"/>
      <c r="F9" s="107">
        <v>27.3889</v>
      </c>
      <c r="G9" s="107">
        <v>77.138900000000007</v>
      </c>
      <c r="H9" s="107">
        <v>115.5</v>
      </c>
      <c r="I9" s="107"/>
      <c r="J9" s="107">
        <v>36.6389</v>
      </c>
      <c r="K9" s="107">
        <v>88.722200000000001</v>
      </c>
      <c r="L9" s="107">
        <v>120.9444</v>
      </c>
      <c r="M9" s="107"/>
      <c r="N9" s="107">
        <v>44.194400000000002</v>
      </c>
      <c r="O9" s="107">
        <v>94.277799999999999</v>
      </c>
      <c r="P9" s="107">
        <v>125.41670000000001</v>
      </c>
      <c r="Q9" s="107"/>
      <c r="R9" s="107">
        <v>53.972200000000001</v>
      </c>
      <c r="S9" s="107">
        <v>101.2778</v>
      </c>
      <c r="T9" s="107">
        <v>129.5</v>
      </c>
      <c r="U9" s="107"/>
      <c r="V9" s="107">
        <v>57.833300000000001</v>
      </c>
      <c r="W9" s="107">
        <v>107.38890000000001</v>
      </c>
      <c r="X9" s="107">
        <v>132.83330000000001</v>
      </c>
      <c r="Y9" s="107">
        <v>23.25</v>
      </c>
    </row>
    <row r="10" spans="1:25" s="29" customFormat="1" x14ac:dyDescent="0.25">
      <c r="A10" s="42" t="s">
        <v>79</v>
      </c>
      <c r="B10" s="114">
        <v>27.944400000000002</v>
      </c>
      <c r="C10" s="114">
        <v>66.416700000000006</v>
      </c>
      <c r="D10" s="114">
        <v>114.0556</v>
      </c>
      <c r="E10" s="114"/>
      <c r="F10" s="114">
        <v>34.277799999999999</v>
      </c>
      <c r="G10" s="114">
        <v>77.388900000000007</v>
      </c>
      <c r="H10" s="114">
        <v>118.11109999999999</v>
      </c>
      <c r="I10" s="114"/>
      <c r="J10" s="114">
        <v>43.166699999999999</v>
      </c>
      <c r="K10" s="114">
        <v>86.333299999999994</v>
      </c>
      <c r="L10" s="114">
        <v>122.5278</v>
      </c>
      <c r="M10" s="114"/>
      <c r="N10" s="114">
        <v>50.944400000000002</v>
      </c>
      <c r="O10" s="114">
        <v>93.805599999999998</v>
      </c>
      <c r="P10" s="114">
        <v>127.33329999999999</v>
      </c>
      <c r="Q10" s="114"/>
      <c r="R10" s="114">
        <v>55.472200000000001</v>
      </c>
      <c r="S10" s="114">
        <v>100.9722</v>
      </c>
      <c r="T10" s="114">
        <v>131.25</v>
      </c>
      <c r="U10" s="114"/>
      <c r="V10" s="114">
        <v>54.527799999999999</v>
      </c>
      <c r="W10" s="114">
        <v>105.91670000000001</v>
      </c>
      <c r="X10" s="114">
        <v>135.38890000000001</v>
      </c>
      <c r="Y10" s="114">
        <v>27.083300000000001</v>
      </c>
    </row>
    <row r="11" spans="1:25" s="29" customFormat="1" x14ac:dyDescent="0.25">
      <c r="A11" s="42" t="s">
        <v>80</v>
      </c>
      <c r="B11" s="115">
        <v>31.277799999999999</v>
      </c>
      <c r="C11" s="115">
        <v>70.527799999999999</v>
      </c>
      <c r="D11" s="115">
        <v>115.08329999999999</v>
      </c>
      <c r="E11" s="115"/>
      <c r="F11" s="115">
        <v>38.805599999999998</v>
      </c>
      <c r="G11" s="115">
        <v>81.277799999999999</v>
      </c>
      <c r="H11" s="115">
        <v>119.41670000000001</v>
      </c>
      <c r="I11" s="115"/>
      <c r="J11" s="115">
        <v>43.805599999999998</v>
      </c>
      <c r="K11" s="115">
        <v>89.555599999999998</v>
      </c>
      <c r="L11" s="115">
        <v>124.0278</v>
      </c>
      <c r="M11" s="115"/>
      <c r="N11" s="115">
        <v>50.6389</v>
      </c>
      <c r="O11" s="115">
        <v>96.944400000000002</v>
      </c>
      <c r="P11" s="115">
        <v>128.83330000000001</v>
      </c>
      <c r="Q11" s="115"/>
      <c r="R11" s="115">
        <v>57.25</v>
      </c>
      <c r="S11" s="115">
        <v>104.08329999999999</v>
      </c>
      <c r="T11" s="115">
        <v>133.3056</v>
      </c>
      <c r="U11" s="115"/>
      <c r="V11" s="115">
        <v>61.305599999999998</v>
      </c>
      <c r="W11" s="115">
        <v>109.0278</v>
      </c>
      <c r="X11" s="115">
        <v>136.52780000000001</v>
      </c>
      <c r="Y11" s="115">
        <v>28.055599999999998</v>
      </c>
    </row>
    <row r="12" spans="1:25" s="29" customFormat="1" x14ac:dyDescent="0.25">
      <c r="A12" s="42" t="s">
        <v>81</v>
      </c>
      <c r="B12" s="116">
        <v>31.583300000000001</v>
      </c>
      <c r="C12" s="116">
        <v>67.527799999999999</v>
      </c>
      <c r="D12" s="116">
        <v>114.13890000000001</v>
      </c>
      <c r="E12" s="116"/>
      <c r="F12" s="116">
        <v>37.694400000000002</v>
      </c>
      <c r="G12" s="116">
        <v>78.444400000000002</v>
      </c>
      <c r="H12" s="116">
        <v>119.1944</v>
      </c>
      <c r="I12" s="116"/>
      <c r="J12" s="116">
        <v>43.444400000000002</v>
      </c>
      <c r="K12" s="116">
        <v>86.222200000000001</v>
      </c>
      <c r="L12" s="116">
        <v>122</v>
      </c>
      <c r="M12" s="116"/>
      <c r="N12" s="116">
        <v>49.416699999999999</v>
      </c>
      <c r="O12" s="116">
        <v>94.972200000000001</v>
      </c>
      <c r="P12" s="116">
        <v>127.7778</v>
      </c>
      <c r="Q12" s="116"/>
      <c r="R12" s="116">
        <v>53.444400000000002</v>
      </c>
      <c r="S12" s="116">
        <v>101.5</v>
      </c>
      <c r="T12" s="116">
        <v>131.75</v>
      </c>
      <c r="U12" s="116"/>
      <c r="V12" s="116">
        <v>55.3611</v>
      </c>
      <c r="W12" s="116">
        <v>108.1944</v>
      </c>
      <c r="X12" s="116">
        <v>136.16669999999999</v>
      </c>
      <c r="Y12" s="116">
        <v>30.027799999999999</v>
      </c>
    </row>
    <row r="13" spans="1:25" s="29" customFormat="1" x14ac:dyDescent="0.25">
      <c r="A13" s="42" t="s">
        <v>82</v>
      </c>
      <c r="B13" s="117">
        <v>34.194400000000002</v>
      </c>
      <c r="C13" s="117">
        <v>71.277799999999999</v>
      </c>
      <c r="D13" s="117">
        <v>114.6944</v>
      </c>
      <c r="E13" s="117"/>
      <c r="F13" s="117">
        <v>38.777799999999999</v>
      </c>
      <c r="G13" s="117">
        <v>80.555599999999998</v>
      </c>
      <c r="H13" s="117">
        <v>119</v>
      </c>
      <c r="I13" s="117"/>
      <c r="J13" s="117">
        <v>43.777799999999999</v>
      </c>
      <c r="K13" s="117">
        <v>88.638900000000007</v>
      </c>
      <c r="L13" s="117">
        <v>122.7222</v>
      </c>
      <c r="M13" s="117"/>
      <c r="N13" s="117">
        <v>51.944400000000002</v>
      </c>
      <c r="O13" s="117">
        <v>96.638900000000007</v>
      </c>
      <c r="P13" s="117">
        <v>128.16669999999999</v>
      </c>
      <c r="Q13" s="117"/>
      <c r="R13" s="117">
        <v>56.333300000000001</v>
      </c>
      <c r="S13" s="117">
        <v>103.6944</v>
      </c>
      <c r="T13" s="117">
        <v>132.4444</v>
      </c>
      <c r="U13" s="117"/>
      <c r="V13" s="117">
        <v>61.972200000000001</v>
      </c>
      <c r="W13" s="117">
        <v>109.4444</v>
      </c>
      <c r="X13" s="117">
        <v>136.61109999999999</v>
      </c>
      <c r="Y13" s="117">
        <v>28.805599999999998</v>
      </c>
    </row>
    <row r="14" spans="1:25" s="29" customFormat="1" x14ac:dyDescent="0.25">
      <c r="A14" s="42" t="s">
        <v>83</v>
      </c>
      <c r="B14" s="118">
        <v>27.8889</v>
      </c>
      <c r="C14" s="118">
        <v>67.222200000000001</v>
      </c>
      <c r="D14" s="118">
        <v>112.9444</v>
      </c>
      <c r="E14" s="118"/>
      <c r="F14" s="118">
        <v>31.333300000000001</v>
      </c>
      <c r="G14" s="118">
        <v>75.611099999999993</v>
      </c>
      <c r="H14" s="118">
        <v>116.4444</v>
      </c>
      <c r="I14" s="118"/>
      <c r="J14" s="118">
        <v>43.5</v>
      </c>
      <c r="K14" s="118">
        <v>85.527799999999999</v>
      </c>
      <c r="L14" s="118">
        <v>121.36109999999999</v>
      </c>
      <c r="M14" s="118"/>
      <c r="N14" s="118">
        <v>47.8889</v>
      </c>
      <c r="O14" s="118">
        <v>91.694400000000002</v>
      </c>
      <c r="P14" s="118">
        <v>125.0556</v>
      </c>
      <c r="Q14" s="118"/>
      <c r="R14" s="118">
        <v>55.444400000000002</v>
      </c>
      <c r="S14" s="118">
        <v>98.777799999999999</v>
      </c>
      <c r="T14" s="118">
        <v>129.52780000000001</v>
      </c>
      <c r="U14" s="118"/>
      <c r="V14" s="118">
        <v>56.222200000000001</v>
      </c>
      <c r="W14" s="118">
        <v>104.6944</v>
      </c>
      <c r="X14" s="118">
        <v>134.02780000000001</v>
      </c>
      <c r="Y14" s="118">
        <v>30.777799999999999</v>
      </c>
    </row>
    <row r="15" spans="1:25" s="29" customFormat="1" x14ac:dyDescent="0.25">
      <c r="A15" s="47" t="s">
        <v>84</v>
      </c>
      <c r="B15" s="120">
        <v>28.583300000000001</v>
      </c>
      <c r="C15" s="120">
        <v>69.805599999999998</v>
      </c>
      <c r="D15" s="120">
        <v>113.88890000000001</v>
      </c>
      <c r="E15" s="120"/>
      <c r="F15" s="120">
        <v>32.25</v>
      </c>
      <c r="G15" s="120">
        <v>79.277799999999999</v>
      </c>
      <c r="H15" s="120">
        <v>116.75</v>
      </c>
      <c r="I15" s="120"/>
      <c r="J15" s="120">
        <v>42.166699999999999</v>
      </c>
      <c r="K15" s="120">
        <v>89.333299999999994</v>
      </c>
      <c r="L15" s="120">
        <v>121.61109999999999</v>
      </c>
      <c r="M15" s="120"/>
      <c r="N15" s="120">
        <v>46.972200000000001</v>
      </c>
      <c r="O15" s="120">
        <v>94.416700000000006</v>
      </c>
      <c r="P15" s="120">
        <v>125.5</v>
      </c>
      <c r="Q15" s="120"/>
      <c r="R15" s="120">
        <v>55.083300000000001</v>
      </c>
      <c r="S15" s="120">
        <v>101.5</v>
      </c>
      <c r="T15" s="120">
        <v>129.9444</v>
      </c>
      <c r="U15" s="120"/>
      <c r="V15" s="120">
        <v>59.8889</v>
      </c>
      <c r="W15" s="120">
        <v>106.86109999999999</v>
      </c>
      <c r="X15" s="120">
        <v>133.5556</v>
      </c>
      <c r="Y15" s="120">
        <v>27.972200000000001</v>
      </c>
    </row>
    <row r="16" spans="1:25" s="29" customFormat="1" x14ac:dyDescent="0.25">
      <c r="A16" s="50" t="s">
        <v>39</v>
      </c>
      <c r="B16" s="43">
        <f t="shared" ref="B16:Y16" si="0">AVERAGE(B4:B15)</f>
        <v>29.530083333333337</v>
      </c>
      <c r="C16" s="44">
        <f t="shared" si="0"/>
        <v>68.625008333333327</v>
      </c>
      <c r="D16" s="44">
        <f t="shared" si="0"/>
        <v>113.79629166666668</v>
      </c>
      <c r="E16" s="44" t="e">
        <f t="shared" si="0"/>
        <v>#DIV/0!</v>
      </c>
      <c r="F16" s="44">
        <f t="shared" si="0"/>
        <v>35.050924999999999</v>
      </c>
      <c r="G16" s="44">
        <f t="shared" si="0"/>
        <v>78.263883333333325</v>
      </c>
      <c r="H16" s="44">
        <f t="shared" si="0"/>
        <v>117.86110833333333</v>
      </c>
      <c r="I16" s="44" t="e">
        <f t="shared" si="0"/>
        <v>#DIV/0!</v>
      </c>
      <c r="J16" s="44">
        <f t="shared" si="0"/>
        <v>42.537041666666667</v>
      </c>
      <c r="K16" s="44">
        <f t="shared" si="0"/>
        <v>87.29399166666667</v>
      </c>
      <c r="L16" s="44">
        <f t="shared" si="0"/>
        <v>122.19211666666666</v>
      </c>
      <c r="M16" s="44" t="e">
        <f t="shared" si="0"/>
        <v>#DIV/0!</v>
      </c>
      <c r="N16" s="44">
        <f t="shared" si="0"/>
        <v>49.3611</v>
      </c>
      <c r="O16" s="44">
        <f t="shared" si="0"/>
        <v>94.409724999999995</v>
      </c>
      <c r="P16" s="44">
        <f t="shared" si="0"/>
        <v>126.79399166666667</v>
      </c>
      <c r="Q16" s="44" t="e">
        <f t="shared" si="0"/>
        <v>#DIV/0!</v>
      </c>
      <c r="R16" s="44">
        <f t="shared" si="0"/>
        <v>55.370349999999995</v>
      </c>
      <c r="S16" s="44">
        <f t="shared" si="0"/>
        <v>101.62731666666667</v>
      </c>
      <c r="T16" s="44">
        <f t="shared" si="0"/>
        <v>131.2314916666667</v>
      </c>
      <c r="U16" s="44" t="e">
        <f t="shared" si="0"/>
        <v>#DIV/0!</v>
      </c>
      <c r="V16" s="44">
        <f t="shared" si="0"/>
        <v>57.965275000000013</v>
      </c>
      <c r="W16" s="44">
        <f t="shared" si="0"/>
        <v>107.18750000000001</v>
      </c>
      <c r="X16" s="44">
        <f t="shared" si="0"/>
        <v>135.25927500000003</v>
      </c>
      <c r="Y16" s="44">
        <f t="shared" si="0"/>
        <v>27.63195</v>
      </c>
    </row>
    <row r="17" spans="1:25" s="29" customFormat="1" x14ac:dyDescent="0.25">
      <c r="A17" s="51" t="s">
        <v>44</v>
      </c>
      <c r="B17" s="48">
        <f t="shared" ref="B17:Y17" si="1">_xlfn.STDEV.S(B4:B15)</f>
        <v>3.1606704498292677</v>
      </c>
      <c r="C17" s="49">
        <f t="shared" si="1"/>
        <v>1.9524198418924017</v>
      </c>
      <c r="D17" s="49">
        <f t="shared" si="1"/>
        <v>0.9118174672381556</v>
      </c>
      <c r="E17" s="49" t="e">
        <f t="shared" si="1"/>
        <v>#DIV/0!</v>
      </c>
      <c r="F17" s="49">
        <f t="shared" si="1"/>
        <v>4.2832824361113433</v>
      </c>
      <c r="G17" s="49">
        <f t="shared" si="1"/>
        <v>2.1409340611617225</v>
      </c>
      <c r="H17" s="49">
        <f t="shared" si="1"/>
        <v>1.3741197165381143</v>
      </c>
      <c r="I17" s="49" t="e">
        <f t="shared" si="1"/>
        <v>#DIV/0!</v>
      </c>
      <c r="J17" s="49">
        <f t="shared" si="1"/>
        <v>2.1673817738369507</v>
      </c>
      <c r="K17" s="49">
        <f t="shared" si="1"/>
        <v>1.7515565697964113</v>
      </c>
      <c r="L17" s="49">
        <f t="shared" si="1"/>
        <v>1.0300329251872009</v>
      </c>
      <c r="M17" s="49" t="e">
        <f t="shared" si="1"/>
        <v>#DIV/0!</v>
      </c>
      <c r="N17" s="49">
        <f t="shared" si="1"/>
        <v>2.195135078883633</v>
      </c>
      <c r="O17" s="49">
        <f t="shared" si="1"/>
        <v>2.0230235019193876</v>
      </c>
      <c r="P17" s="49">
        <f t="shared" si="1"/>
        <v>1.3067776234681121</v>
      </c>
      <c r="Q17" s="49" t="e">
        <f t="shared" si="1"/>
        <v>#DIV/0!</v>
      </c>
      <c r="R17" s="49">
        <f t="shared" si="1"/>
        <v>1.3788620627828656</v>
      </c>
      <c r="S17" s="49">
        <f t="shared" si="1"/>
        <v>1.9114898567411343</v>
      </c>
      <c r="T17" s="49">
        <f t="shared" si="1"/>
        <v>1.3539766571496183</v>
      </c>
      <c r="U17" s="49" t="e">
        <f t="shared" si="1"/>
        <v>#DIV/0!</v>
      </c>
      <c r="V17" s="49">
        <f t="shared" si="1"/>
        <v>2.9776179830452638</v>
      </c>
      <c r="W17" s="49">
        <f t="shared" si="1"/>
        <v>2.0183673230879196</v>
      </c>
      <c r="X17" s="49">
        <f t="shared" si="1"/>
        <v>1.4139834299691307</v>
      </c>
      <c r="Y17" s="49">
        <f t="shared" si="1"/>
        <v>2.3025402701048558</v>
      </c>
    </row>
    <row r="19" spans="1:25" x14ac:dyDescent="0.25">
      <c r="A19" s="52" t="s">
        <v>144</v>
      </c>
      <c r="B19" s="24">
        <f>AVERAGE(B4:B15,Y4:Y15)</f>
        <v>28.58101666666667</v>
      </c>
    </row>
    <row r="20" spans="1:25" x14ac:dyDescent="0.25">
      <c r="A20" s="52" t="s">
        <v>143</v>
      </c>
      <c r="B20" s="24">
        <f>_xlfn.STDEV.S(B4:B15,Y4:Y15)</f>
        <v>2.8728434949830919</v>
      </c>
    </row>
    <row r="21" spans="1:25" x14ac:dyDescent="0.25">
      <c r="A21" s="52" t="s">
        <v>146</v>
      </c>
      <c r="B21" s="24">
        <v>147.95699999999999</v>
      </c>
    </row>
    <row r="22" spans="1:25" x14ac:dyDescent="0.25">
      <c r="A22" s="52" t="s">
        <v>147</v>
      </c>
      <c r="B22" s="24">
        <v>48.069099999999999</v>
      </c>
    </row>
    <row r="24" spans="1:25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 t="s">
        <v>26</v>
      </c>
      <c r="N25" s="27" t="s">
        <v>27</v>
      </c>
      <c r="O25" s="19" t="s">
        <v>28</v>
      </c>
      <c r="P25" s="19" t="s">
        <v>29</v>
      </c>
      <c r="Q25" s="19" t="s">
        <v>30</v>
      </c>
      <c r="R25" s="27" t="s">
        <v>31</v>
      </c>
      <c r="S25" s="19" t="s">
        <v>32</v>
      </c>
      <c r="T25" s="19" t="s">
        <v>33</v>
      </c>
      <c r="U25" s="19" t="s">
        <v>34</v>
      </c>
      <c r="V25" s="27" t="s">
        <v>35</v>
      </c>
      <c r="W25" s="19" t="s">
        <v>36</v>
      </c>
      <c r="X25" s="19" t="s">
        <v>37</v>
      </c>
      <c r="Y25" s="19" t="s">
        <v>38</v>
      </c>
    </row>
    <row r="26" spans="1:25" s="29" customFormat="1" x14ac:dyDescent="0.25">
      <c r="A26" s="42" t="s">
        <v>79</v>
      </c>
      <c r="B26" s="43">
        <f t="shared" ref="B26:Y26" si="2">B4-$B$19</f>
        <v>-0.58101666666667029</v>
      </c>
      <c r="C26" s="44">
        <f t="shared" si="2"/>
        <v>37.613383333333331</v>
      </c>
      <c r="D26" s="44">
        <f t="shared" si="2"/>
        <v>85.363383333333331</v>
      </c>
      <c r="E26" s="44">
        <f t="shared" si="2"/>
        <v>-28.58101666666667</v>
      </c>
      <c r="F26" s="44">
        <f t="shared" si="2"/>
        <v>6.0578833333333293</v>
      </c>
      <c r="G26" s="44">
        <f t="shared" si="2"/>
        <v>47.030083333333323</v>
      </c>
      <c r="H26" s="44">
        <f t="shared" si="2"/>
        <v>89.252283333333324</v>
      </c>
      <c r="I26" s="44">
        <f t="shared" si="2"/>
        <v>-28.58101666666667</v>
      </c>
      <c r="J26" s="44">
        <f t="shared" si="2"/>
        <v>15.113383333333331</v>
      </c>
      <c r="K26" s="44">
        <f t="shared" si="2"/>
        <v>56.946783333333329</v>
      </c>
      <c r="L26" s="44">
        <f t="shared" si="2"/>
        <v>93.752283333333324</v>
      </c>
      <c r="M26" s="44">
        <f t="shared" si="2"/>
        <v>-28.58101666666667</v>
      </c>
      <c r="N26" s="44">
        <f t="shared" si="2"/>
        <v>21.835683333333328</v>
      </c>
      <c r="O26" s="44">
        <f t="shared" si="2"/>
        <v>63.974583333333328</v>
      </c>
      <c r="P26" s="44">
        <f t="shared" si="2"/>
        <v>97.891183333333331</v>
      </c>
      <c r="Q26" s="44">
        <f t="shared" si="2"/>
        <v>-28.58101666666667</v>
      </c>
      <c r="R26" s="44">
        <f t="shared" si="2"/>
        <v>26.446783333333329</v>
      </c>
      <c r="S26" s="44">
        <f t="shared" si="2"/>
        <v>71.280083333333323</v>
      </c>
      <c r="T26" s="44">
        <f t="shared" si="2"/>
        <v>102.66898333333333</v>
      </c>
      <c r="U26" s="44">
        <f t="shared" si="2"/>
        <v>-28.58101666666667</v>
      </c>
      <c r="V26" s="44">
        <f t="shared" si="2"/>
        <v>26.141183333333331</v>
      </c>
      <c r="W26" s="44">
        <f t="shared" si="2"/>
        <v>77.16898333333333</v>
      </c>
      <c r="X26" s="44">
        <f t="shared" si="2"/>
        <v>106.05788333333334</v>
      </c>
      <c r="Y26" s="44">
        <f t="shared" si="2"/>
        <v>-0.99771666666666903</v>
      </c>
    </row>
    <row r="27" spans="1:25" s="29" customFormat="1" x14ac:dyDescent="0.25">
      <c r="A27" s="42" t="s">
        <v>80</v>
      </c>
      <c r="B27" s="45">
        <f t="shared" ref="B27:Y27" si="3">B5-$B$19</f>
        <v>1.8078833333333293</v>
      </c>
      <c r="C27" s="46">
        <f t="shared" si="3"/>
        <v>41.585683333333336</v>
      </c>
      <c r="D27" s="46">
        <f t="shared" si="3"/>
        <v>85.724583333333328</v>
      </c>
      <c r="E27" s="46">
        <f t="shared" si="3"/>
        <v>-28.58101666666667</v>
      </c>
      <c r="F27" s="46">
        <f t="shared" si="3"/>
        <v>7.9189833333333297</v>
      </c>
      <c r="G27" s="46">
        <f t="shared" si="3"/>
        <v>51.446783333333329</v>
      </c>
      <c r="H27" s="46">
        <f t="shared" si="3"/>
        <v>90.724583333333328</v>
      </c>
      <c r="I27" s="46">
        <f t="shared" si="3"/>
        <v>-28.58101666666667</v>
      </c>
      <c r="J27" s="46">
        <f t="shared" si="3"/>
        <v>13.224583333333328</v>
      </c>
      <c r="K27" s="46">
        <f t="shared" si="3"/>
        <v>60.474583333333328</v>
      </c>
      <c r="L27" s="46">
        <f t="shared" si="3"/>
        <v>94.557883333333336</v>
      </c>
      <c r="M27" s="46">
        <f t="shared" si="3"/>
        <v>-28.58101666666667</v>
      </c>
      <c r="N27" s="46">
        <f t="shared" si="3"/>
        <v>22.863383333333331</v>
      </c>
      <c r="O27" s="46">
        <f t="shared" si="3"/>
        <v>68.530083333333323</v>
      </c>
      <c r="P27" s="46">
        <f t="shared" si="3"/>
        <v>99.224583333333328</v>
      </c>
      <c r="Q27" s="46">
        <f t="shared" si="3"/>
        <v>-28.58101666666667</v>
      </c>
      <c r="R27" s="46">
        <f t="shared" si="3"/>
        <v>28.141183333333331</v>
      </c>
      <c r="S27" s="46">
        <f t="shared" si="3"/>
        <v>75.807883333333336</v>
      </c>
      <c r="T27" s="46">
        <f t="shared" si="3"/>
        <v>103.72458333333333</v>
      </c>
      <c r="U27" s="46">
        <f t="shared" si="3"/>
        <v>-28.58101666666667</v>
      </c>
      <c r="V27" s="46">
        <f t="shared" si="3"/>
        <v>32.41898333333333</v>
      </c>
      <c r="W27" s="46">
        <f t="shared" si="3"/>
        <v>81.085683333333336</v>
      </c>
      <c r="X27" s="46">
        <f t="shared" si="3"/>
        <v>107.97458333333333</v>
      </c>
      <c r="Y27" s="46">
        <f t="shared" si="3"/>
        <v>-4.0810166666666703</v>
      </c>
    </row>
    <row r="28" spans="1:25" s="29" customFormat="1" x14ac:dyDescent="0.25">
      <c r="A28" s="42" t="s">
        <v>81</v>
      </c>
      <c r="B28" s="45">
        <f t="shared" ref="B28:Y28" si="4">B6-$B$19</f>
        <v>5.5578833333333293</v>
      </c>
      <c r="C28" s="46">
        <f t="shared" si="4"/>
        <v>39.807883333333336</v>
      </c>
      <c r="D28" s="46">
        <f t="shared" si="4"/>
        <v>86.16898333333333</v>
      </c>
      <c r="E28" s="46">
        <f t="shared" si="4"/>
        <v>-28.58101666666667</v>
      </c>
      <c r="F28" s="46">
        <f t="shared" si="4"/>
        <v>12.03008333333333</v>
      </c>
      <c r="G28" s="46">
        <f t="shared" si="4"/>
        <v>49.863383333333331</v>
      </c>
      <c r="H28" s="46">
        <f t="shared" si="4"/>
        <v>90.446783333333329</v>
      </c>
      <c r="I28" s="46">
        <f t="shared" si="4"/>
        <v>-28.58101666666667</v>
      </c>
      <c r="J28" s="46">
        <f t="shared" si="4"/>
        <v>16.613383333333331</v>
      </c>
      <c r="K28" s="46">
        <f t="shared" si="4"/>
        <v>58.224583333333328</v>
      </c>
      <c r="L28" s="46">
        <f t="shared" si="4"/>
        <v>94.613383333333331</v>
      </c>
      <c r="M28" s="46">
        <f t="shared" si="4"/>
        <v>-28.58101666666667</v>
      </c>
      <c r="N28" s="46">
        <f t="shared" si="4"/>
        <v>20.946783333333329</v>
      </c>
      <c r="O28" s="46">
        <f t="shared" si="4"/>
        <v>65.807883333333336</v>
      </c>
      <c r="P28" s="46">
        <f t="shared" si="4"/>
        <v>98.641183333333331</v>
      </c>
      <c r="Q28" s="46">
        <f t="shared" si="4"/>
        <v>-28.58101666666667</v>
      </c>
      <c r="R28" s="46">
        <f t="shared" si="4"/>
        <v>26.363383333333331</v>
      </c>
      <c r="S28" s="46">
        <f t="shared" si="4"/>
        <v>73.474583333333328</v>
      </c>
      <c r="T28" s="46">
        <f t="shared" si="4"/>
        <v>103.83568333333332</v>
      </c>
      <c r="U28" s="46">
        <f t="shared" si="4"/>
        <v>-28.58101666666667</v>
      </c>
      <c r="V28" s="46">
        <f t="shared" si="4"/>
        <v>29.446783333333329</v>
      </c>
      <c r="W28" s="46">
        <f t="shared" si="4"/>
        <v>79.474583333333328</v>
      </c>
      <c r="X28" s="46">
        <f t="shared" si="4"/>
        <v>108.19678333333334</v>
      </c>
      <c r="Y28" s="46">
        <f t="shared" si="4"/>
        <v>1.9467833333333289</v>
      </c>
    </row>
    <row r="29" spans="1:25" s="29" customFormat="1" x14ac:dyDescent="0.25">
      <c r="A29" s="42" t="s">
        <v>82</v>
      </c>
      <c r="B29" s="45">
        <f t="shared" ref="B29:Y29" si="5">B7-$B$19</f>
        <v>2.4467833333333289</v>
      </c>
      <c r="C29" s="46">
        <f t="shared" si="5"/>
        <v>42.863383333333331</v>
      </c>
      <c r="D29" s="46">
        <f t="shared" si="5"/>
        <v>84.252283333333324</v>
      </c>
      <c r="E29" s="46">
        <f t="shared" si="5"/>
        <v>-28.58101666666667</v>
      </c>
      <c r="F29" s="46">
        <f t="shared" si="5"/>
        <v>10.641183333333331</v>
      </c>
      <c r="G29" s="46">
        <f t="shared" si="5"/>
        <v>51.863383333333331</v>
      </c>
      <c r="H29" s="46">
        <f t="shared" si="5"/>
        <v>89.002283333333324</v>
      </c>
      <c r="I29" s="46">
        <f t="shared" si="5"/>
        <v>-28.58101666666667</v>
      </c>
      <c r="J29" s="46">
        <f t="shared" si="5"/>
        <v>12.391183333333331</v>
      </c>
      <c r="K29" s="46">
        <f t="shared" si="5"/>
        <v>58.91898333333333</v>
      </c>
      <c r="L29" s="46">
        <f t="shared" si="5"/>
        <v>93.502283333333324</v>
      </c>
      <c r="M29" s="46">
        <f t="shared" si="5"/>
        <v>-28.58101666666667</v>
      </c>
      <c r="N29" s="46">
        <f t="shared" si="5"/>
        <v>21.91898333333333</v>
      </c>
      <c r="O29" s="46">
        <f t="shared" si="5"/>
        <v>66.835683333333336</v>
      </c>
      <c r="P29" s="46">
        <f t="shared" si="5"/>
        <v>98.446783333333329</v>
      </c>
      <c r="Q29" s="46">
        <f t="shared" si="5"/>
        <v>-28.58101666666667</v>
      </c>
      <c r="R29" s="46">
        <f t="shared" si="5"/>
        <v>28.863383333333331</v>
      </c>
      <c r="S29" s="46">
        <f t="shared" si="5"/>
        <v>74.196783333333329</v>
      </c>
      <c r="T29" s="46">
        <f t="shared" si="5"/>
        <v>103.19678333333334</v>
      </c>
      <c r="U29" s="46">
        <f t="shared" si="5"/>
        <v>-28.58101666666667</v>
      </c>
      <c r="V29" s="46">
        <f t="shared" si="5"/>
        <v>32.28008333333333</v>
      </c>
      <c r="W29" s="46">
        <f t="shared" si="5"/>
        <v>79.641183333333331</v>
      </c>
      <c r="X29" s="46">
        <f t="shared" si="5"/>
        <v>107.64118333333332</v>
      </c>
      <c r="Y29" s="46">
        <f t="shared" si="5"/>
        <v>-2.6921166666666707</v>
      </c>
    </row>
    <row r="30" spans="1:25" s="29" customFormat="1" x14ac:dyDescent="0.25">
      <c r="A30" s="42" t="s">
        <v>83</v>
      </c>
      <c r="B30" s="45">
        <f t="shared" ref="B30:Y30" si="6">B8-$B$19</f>
        <v>-3.247716666666669</v>
      </c>
      <c r="C30" s="46">
        <f t="shared" si="6"/>
        <v>37.724583333333328</v>
      </c>
      <c r="D30" s="46">
        <f t="shared" si="6"/>
        <v>84.057883333333336</v>
      </c>
      <c r="E30" s="46">
        <f t="shared" si="6"/>
        <v>-28.58101666666667</v>
      </c>
      <c r="F30" s="46">
        <f t="shared" si="6"/>
        <v>0.53008333333333013</v>
      </c>
      <c r="G30" s="46">
        <f t="shared" si="6"/>
        <v>46.363383333333331</v>
      </c>
      <c r="H30" s="46">
        <f t="shared" si="6"/>
        <v>87.585683333333336</v>
      </c>
      <c r="I30" s="46">
        <f t="shared" si="6"/>
        <v>-28.58101666666667</v>
      </c>
      <c r="J30" s="46">
        <f t="shared" si="6"/>
        <v>13.696783333333329</v>
      </c>
      <c r="K30" s="46">
        <f t="shared" si="6"/>
        <v>55.724583333333328</v>
      </c>
      <c r="L30" s="46">
        <f t="shared" si="6"/>
        <v>91.780083333333323</v>
      </c>
      <c r="M30" s="46">
        <f t="shared" si="6"/>
        <v>-28.58101666666667</v>
      </c>
      <c r="N30" s="46">
        <f t="shared" si="6"/>
        <v>19.863383333333331</v>
      </c>
      <c r="O30" s="46">
        <f t="shared" si="6"/>
        <v>62.113383333333331</v>
      </c>
      <c r="P30" s="46">
        <f t="shared" si="6"/>
        <v>96.335683333333336</v>
      </c>
      <c r="Q30" s="46">
        <f t="shared" si="6"/>
        <v>-28.58101666666667</v>
      </c>
      <c r="R30" s="46">
        <f t="shared" si="6"/>
        <v>24.724583333333328</v>
      </c>
      <c r="S30" s="46">
        <f t="shared" si="6"/>
        <v>70.057883333333336</v>
      </c>
      <c r="T30" s="46">
        <f t="shared" si="6"/>
        <v>100.72458333333333</v>
      </c>
      <c r="U30" s="46">
        <f t="shared" si="6"/>
        <v>-28.58101666666667</v>
      </c>
      <c r="V30" s="46">
        <f t="shared" si="6"/>
        <v>25.28008333333333</v>
      </c>
      <c r="W30" s="46">
        <f t="shared" si="6"/>
        <v>74.446783333333329</v>
      </c>
      <c r="X30" s="46">
        <f t="shared" si="6"/>
        <v>105.22458333333333</v>
      </c>
      <c r="Y30" s="46">
        <f t="shared" si="6"/>
        <v>-1.4699166666666699</v>
      </c>
    </row>
    <row r="31" spans="1:25" s="29" customFormat="1" x14ac:dyDescent="0.25">
      <c r="A31" s="47" t="s">
        <v>84</v>
      </c>
      <c r="B31" s="48">
        <f t="shared" ref="B31:Y31" si="7">B9-$B$19</f>
        <v>-4.5810166666666703</v>
      </c>
      <c r="C31" s="49">
        <f t="shared" si="7"/>
        <v>39.641183333333331</v>
      </c>
      <c r="D31" s="49">
        <f t="shared" si="7"/>
        <v>83.696783333333329</v>
      </c>
      <c r="E31" s="49">
        <f t="shared" si="7"/>
        <v>-28.58101666666667</v>
      </c>
      <c r="F31" s="49">
        <f t="shared" si="7"/>
        <v>-1.1921166666666707</v>
      </c>
      <c r="G31" s="49">
        <f t="shared" si="7"/>
        <v>48.557883333333336</v>
      </c>
      <c r="H31" s="49">
        <f t="shared" si="7"/>
        <v>86.91898333333333</v>
      </c>
      <c r="I31" s="49">
        <f t="shared" si="7"/>
        <v>-28.58101666666667</v>
      </c>
      <c r="J31" s="49">
        <f t="shared" si="7"/>
        <v>8.0578833333333293</v>
      </c>
      <c r="K31" s="49">
        <f t="shared" si="7"/>
        <v>60.141183333333331</v>
      </c>
      <c r="L31" s="49">
        <f t="shared" si="7"/>
        <v>92.363383333333331</v>
      </c>
      <c r="M31" s="49">
        <f t="shared" si="7"/>
        <v>-28.58101666666667</v>
      </c>
      <c r="N31" s="49">
        <f t="shared" si="7"/>
        <v>15.613383333333331</v>
      </c>
      <c r="O31" s="49">
        <f t="shared" si="7"/>
        <v>65.696783333333329</v>
      </c>
      <c r="P31" s="49">
        <f t="shared" si="7"/>
        <v>96.835683333333336</v>
      </c>
      <c r="Q31" s="49">
        <f t="shared" si="7"/>
        <v>-28.58101666666667</v>
      </c>
      <c r="R31" s="49">
        <f t="shared" si="7"/>
        <v>25.391183333333331</v>
      </c>
      <c r="S31" s="49">
        <f t="shared" si="7"/>
        <v>72.696783333333329</v>
      </c>
      <c r="T31" s="49">
        <f t="shared" si="7"/>
        <v>100.91898333333333</v>
      </c>
      <c r="U31" s="49">
        <f t="shared" si="7"/>
        <v>-28.58101666666667</v>
      </c>
      <c r="V31" s="49">
        <f t="shared" si="7"/>
        <v>29.252283333333331</v>
      </c>
      <c r="W31" s="49">
        <f t="shared" si="7"/>
        <v>78.807883333333336</v>
      </c>
      <c r="X31" s="49">
        <f t="shared" si="7"/>
        <v>104.25228333333334</v>
      </c>
      <c r="Y31" s="49">
        <f t="shared" si="7"/>
        <v>-5.3310166666666703</v>
      </c>
    </row>
    <row r="32" spans="1:25" s="29" customFormat="1" x14ac:dyDescent="0.25">
      <c r="A32" s="42" t="s">
        <v>79</v>
      </c>
      <c r="B32" s="43">
        <f t="shared" ref="B32:Y32" si="8">B10-$B$19</f>
        <v>-0.63661666666666861</v>
      </c>
      <c r="C32" s="44">
        <f t="shared" si="8"/>
        <v>37.835683333333336</v>
      </c>
      <c r="D32" s="44">
        <f t="shared" si="8"/>
        <v>85.474583333333328</v>
      </c>
      <c r="E32" s="44">
        <f t="shared" si="8"/>
        <v>-28.58101666666667</v>
      </c>
      <c r="F32" s="44">
        <f t="shared" si="8"/>
        <v>5.6967833333333289</v>
      </c>
      <c r="G32" s="44">
        <f t="shared" si="8"/>
        <v>48.807883333333336</v>
      </c>
      <c r="H32" s="44">
        <f t="shared" si="8"/>
        <v>89.530083333333323</v>
      </c>
      <c r="I32" s="44">
        <f t="shared" si="8"/>
        <v>-28.58101666666667</v>
      </c>
      <c r="J32" s="44">
        <f t="shared" si="8"/>
        <v>14.585683333333328</v>
      </c>
      <c r="K32" s="44">
        <f t="shared" si="8"/>
        <v>57.752283333333324</v>
      </c>
      <c r="L32" s="44">
        <f t="shared" si="8"/>
        <v>93.946783333333329</v>
      </c>
      <c r="M32" s="44">
        <f t="shared" si="8"/>
        <v>-28.58101666666667</v>
      </c>
      <c r="N32" s="44">
        <f t="shared" si="8"/>
        <v>22.363383333333331</v>
      </c>
      <c r="O32" s="44">
        <f t="shared" si="8"/>
        <v>65.224583333333328</v>
      </c>
      <c r="P32" s="44">
        <f t="shared" si="8"/>
        <v>98.752283333333324</v>
      </c>
      <c r="Q32" s="44">
        <f t="shared" si="8"/>
        <v>-28.58101666666667</v>
      </c>
      <c r="R32" s="44">
        <f t="shared" si="8"/>
        <v>26.891183333333331</v>
      </c>
      <c r="S32" s="44">
        <f t="shared" si="8"/>
        <v>72.391183333333331</v>
      </c>
      <c r="T32" s="44">
        <f t="shared" si="8"/>
        <v>102.66898333333333</v>
      </c>
      <c r="U32" s="44">
        <f t="shared" si="8"/>
        <v>-28.58101666666667</v>
      </c>
      <c r="V32" s="44">
        <f t="shared" si="8"/>
        <v>25.946783333333329</v>
      </c>
      <c r="W32" s="44">
        <f t="shared" si="8"/>
        <v>77.335683333333336</v>
      </c>
      <c r="X32" s="44">
        <f t="shared" si="8"/>
        <v>106.80788333333334</v>
      </c>
      <c r="Y32" s="44">
        <f t="shared" si="8"/>
        <v>-1.497716666666669</v>
      </c>
    </row>
    <row r="33" spans="1:25" s="29" customFormat="1" x14ac:dyDescent="0.25">
      <c r="A33" s="42" t="s">
        <v>80</v>
      </c>
      <c r="B33" s="45">
        <f t="shared" ref="B33:Y33" si="9">B11-$B$19</f>
        <v>2.6967833333333289</v>
      </c>
      <c r="C33" s="46">
        <f t="shared" si="9"/>
        <v>41.946783333333329</v>
      </c>
      <c r="D33" s="46">
        <f t="shared" si="9"/>
        <v>86.502283333333324</v>
      </c>
      <c r="E33" s="46">
        <f t="shared" si="9"/>
        <v>-28.58101666666667</v>
      </c>
      <c r="F33" s="46">
        <f t="shared" si="9"/>
        <v>10.224583333333328</v>
      </c>
      <c r="G33" s="46">
        <f t="shared" si="9"/>
        <v>52.696783333333329</v>
      </c>
      <c r="H33" s="46">
        <f t="shared" si="9"/>
        <v>90.835683333333336</v>
      </c>
      <c r="I33" s="46">
        <f t="shared" si="9"/>
        <v>-28.58101666666667</v>
      </c>
      <c r="J33" s="46">
        <f t="shared" si="9"/>
        <v>15.224583333333328</v>
      </c>
      <c r="K33" s="46">
        <f t="shared" si="9"/>
        <v>60.974583333333328</v>
      </c>
      <c r="L33" s="46">
        <f t="shared" si="9"/>
        <v>95.446783333333329</v>
      </c>
      <c r="M33" s="46">
        <f t="shared" si="9"/>
        <v>-28.58101666666667</v>
      </c>
      <c r="N33" s="46">
        <f t="shared" si="9"/>
        <v>22.057883333333329</v>
      </c>
      <c r="O33" s="46">
        <f t="shared" si="9"/>
        <v>68.363383333333331</v>
      </c>
      <c r="P33" s="46">
        <f t="shared" si="9"/>
        <v>100.25228333333334</v>
      </c>
      <c r="Q33" s="46">
        <f t="shared" si="9"/>
        <v>-28.58101666666667</v>
      </c>
      <c r="R33" s="46">
        <f t="shared" si="9"/>
        <v>28.66898333333333</v>
      </c>
      <c r="S33" s="46">
        <f t="shared" si="9"/>
        <v>75.502283333333324</v>
      </c>
      <c r="T33" s="46">
        <f t="shared" si="9"/>
        <v>104.72458333333333</v>
      </c>
      <c r="U33" s="46">
        <f t="shared" si="9"/>
        <v>-28.58101666666667</v>
      </c>
      <c r="V33" s="46">
        <f t="shared" si="9"/>
        <v>32.724583333333328</v>
      </c>
      <c r="W33" s="46">
        <f t="shared" si="9"/>
        <v>80.446783333333329</v>
      </c>
      <c r="X33" s="46">
        <f t="shared" si="9"/>
        <v>107.94678333333334</v>
      </c>
      <c r="Y33" s="46">
        <f t="shared" si="9"/>
        <v>-0.52541666666667197</v>
      </c>
    </row>
    <row r="34" spans="1:25" s="29" customFormat="1" x14ac:dyDescent="0.25">
      <c r="A34" s="42" t="s">
        <v>81</v>
      </c>
      <c r="B34" s="45">
        <f t="shared" ref="B34:Y34" si="10">B12-$B$19</f>
        <v>3.002283333333331</v>
      </c>
      <c r="C34" s="46">
        <f t="shared" si="10"/>
        <v>38.946783333333329</v>
      </c>
      <c r="D34" s="46">
        <f t="shared" si="10"/>
        <v>85.557883333333336</v>
      </c>
      <c r="E34" s="46">
        <f t="shared" si="10"/>
        <v>-28.58101666666667</v>
      </c>
      <c r="F34" s="46">
        <f t="shared" si="10"/>
        <v>9.1133833333333314</v>
      </c>
      <c r="G34" s="46">
        <f t="shared" si="10"/>
        <v>49.863383333333331</v>
      </c>
      <c r="H34" s="46">
        <f t="shared" si="10"/>
        <v>90.613383333333331</v>
      </c>
      <c r="I34" s="46">
        <f t="shared" si="10"/>
        <v>-28.58101666666667</v>
      </c>
      <c r="J34" s="46">
        <f t="shared" si="10"/>
        <v>14.863383333333331</v>
      </c>
      <c r="K34" s="46">
        <f t="shared" si="10"/>
        <v>57.641183333333331</v>
      </c>
      <c r="L34" s="46">
        <f t="shared" si="10"/>
        <v>93.41898333333333</v>
      </c>
      <c r="M34" s="46">
        <f t="shared" si="10"/>
        <v>-28.58101666666667</v>
      </c>
      <c r="N34" s="46">
        <f t="shared" si="10"/>
        <v>20.835683333333328</v>
      </c>
      <c r="O34" s="46">
        <f t="shared" si="10"/>
        <v>66.391183333333331</v>
      </c>
      <c r="P34" s="46">
        <f t="shared" si="10"/>
        <v>99.196783333333329</v>
      </c>
      <c r="Q34" s="46">
        <f t="shared" si="10"/>
        <v>-28.58101666666667</v>
      </c>
      <c r="R34" s="46">
        <f t="shared" si="10"/>
        <v>24.863383333333331</v>
      </c>
      <c r="S34" s="46">
        <f t="shared" si="10"/>
        <v>72.91898333333333</v>
      </c>
      <c r="T34" s="46">
        <f t="shared" si="10"/>
        <v>103.16898333333333</v>
      </c>
      <c r="U34" s="46">
        <f t="shared" si="10"/>
        <v>-28.58101666666667</v>
      </c>
      <c r="V34" s="46">
        <f t="shared" si="10"/>
        <v>26.78008333333333</v>
      </c>
      <c r="W34" s="46">
        <f t="shared" si="10"/>
        <v>79.613383333333331</v>
      </c>
      <c r="X34" s="46">
        <f t="shared" si="10"/>
        <v>107.58568333333332</v>
      </c>
      <c r="Y34" s="46">
        <f t="shared" si="10"/>
        <v>1.4467833333333289</v>
      </c>
    </row>
    <row r="35" spans="1:25" s="29" customFormat="1" x14ac:dyDescent="0.25">
      <c r="A35" s="42" t="s">
        <v>82</v>
      </c>
      <c r="B35" s="45">
        <f t="shared" ref="B35:Y35" si="11">B13-$B$19</f>
        <v>5.6133833333333314</v>
      </c>
      <c r="C35" s="46">
        <f t="shared" si="11"/>
        <v>42.696783333333329</v>
      </c>
      <c r="D35" s="46">
        <f t="shared" si="11"/>
        <v>86.113383333333331</v>
      </c>
      <c r="E35" s="46">
        <f t="shared" si="11"/>
        <v>-28.58101666666667</v>
      </c>
      <c r="F35" s="46">
        <f t="shared" si="11"/>
        <v>10.196783333333329</v>
      </c>
      <c r="G35" s="46">
        <f t="shared" si="11"/>
        <v>51.974583333333328</v>
      </c>
      <c r="H35" s="46">
        <f t="shared" si="11"/>
        <v>90.41898333333333</v>
      </c>
      <c r="I35" s="46">
        <f t="shared" si="11"/>
        <v>-28.58101666666667</v>
      </c>
      <c r="J35" s="46">
        <f t="shared" si="11"/>
        <v>15.196783333333329</v>
      </c>
      <c r="K35" s="46">
        <f t="shared" si="11"/>
        <v>60.057883333333336</v>
      </c>
      <c r="L35" s="46">
        <f t="shared" si="11"/>
        <v>94.141183333333331</v>
      </c>
      <c r="M35" s="46">
        <f t="shared" si="11"/>
        <v>-28.58101666666667</v>
      </c>
      <c r="N35" s="46">
        <f t="shared" si="11"/>
        <v>23.363383333333331</v>
      </c>
      <c r="O35" s="46">
        <f t="shared" si="11"/>
        <v>68.057883333333336</v>
      </c>
      <c r="P35" s="46">
        <f t="shared" si="11"/>
        <v>99.585683333333321</v>
      </c>
      <c r="Q35" s="46">
        <f t="shared" si="11"/>
        <v>-28.58101666666667</v>
      </c>
      <c r="R35" s="46">
        <f t="shared" si="11"/>
        <v>27.752283333333331</v>
      </c>
      <c r="S35" s="46">
        <f t="shared" si="11"/>
        <v>75.113383333333331</v>
      </c>
      <c r="T35" s="46">
        <f t="shared" si="11"/>
        <v>103.86338333333333</v>
      </c>
      <c r="U35" s="46">
        <f t="shared" si="11"/>
        <v>-28.58101666666667</v>
      </c>
      <c r="V35" s="46">
        <f t="shared" si="11"/>
        <v>33.391183333333331</v>
      </c>
      <c r="W35" s="46">
        <f t="shared" si="11"/>
        <v>80.863383333333331</v>
      </c>
      <c r="X35" s="46">
        <f t="shared" si="11"/>
        <v>108.03008333333332</v>
      </c>
      <c r="Y35" s="46">
        <f t="shared" si="11"/>
        <v>0.22458333333332803</v>
      </c>
    </row>
    <row r="36" spans="1:25" s="29" customFormat="1" x14ac:dyDescent="0.25">
      <c r="A36" s="42" t="s">
        <v>83</v>
      </c>
      <c r="B36" s="45">
        <f t="shared" ref="B36:Y36" si="12">B14-$B$19</f>
        <v>-0.69211666666667071</v>
      </c>
      <c r="C36" s="46">
        <f t="shared" si="12"/>
        <v>38.641183333333331</v>
      </c>
      <c r="D36" s="46">
        <f t="shared" si="12"/>
        <v>84.363383333333331</v>
      </c>
      <c r="E36" s="46">
        <f t="shared" si="12"/>
        <v>-28.58101666666667</v>
      </c>
      <c r="F36" s="46">
        <f t="shared" si="12"/>
        <v>2.752283333333331</v>
      </c>
      <c r="G36" s="46">
        <f t="shared" si="12"/>
        <v>47.030083333333323</v>
      </c>
      <c r="H36" s="46">
        <f t="shared" si="12"/>
        <v>87.863383333333331</v>
      </c>
      <c r="I36" s="46">
        <f t="shared" si="12"/>
        <v>-28.58101666666667</v>
      </c>
      <c r="J36" s="46">
        <f t="shared" si="12"/>
        <v>14.91898333333333</v>
      </c>
      <c r="K36" s="46">
        <f t="shared" si="12"/>
        <v>56.946783333333329</v>
      </c>
      <c r="L36" s="46">
        <f t="shared" si="12"/>
        <v>92.780083333333323</v>
      </c>
      <c r="M36" s="46">
        <f t="shared" si="12"/>
        <v>-28.58101666666667</v>
      </c>
      <c r="N36" s="46">
        <f t="shared" si="12"/>
        <v>19.307883333333329</v>
      </c>
      <c r="O36" s="46">
        <f t="shared" si="12"/>
        <v>63.113383333333331</v>
      </c>
      <c r="P36" s="46">
        <f t="shared" si="12"/>
        <v>96.474583333333328</v>
      </c>
      <c r="Q36" s="46">
        <f t="shared" si="12"/>
        <v>-28.58101666666667</v>
      </c>
      <c r="R36" s="46">
        <f t="shared" si="12"/>
        <v>26.863383333333331</v>
      </c>
      <c r="S36" s="46">
        <f t="shared" si="12"/>
        <v>70.196783333333329</v>
      </c>
      <c r="T36" s="46">
        <f t="shared" si="12"/>
        <v>100.94678333333334</v>
      </c>
      <c r="U36" s="46">
        <f t="shared" si="12"/>
        <v>-28.58101666666667</v>
      </c>
      <c r="V36" s="46">
        <f t="shared" si="12"/>
        <v>27.641183333333331</v>
      </c>
      <c r="W36" s="46">
        <f t="shared" si="12"/>
        <v>76.113383333333331</v>
      </c>
      <c r="X36" s="46">
        <f t="shared" si="12"/>
        <v>105.44678333333334</v>
      </c>
      <c r="Y36" s="46">
        <f t="shared" si="12"/>
        <v>2.1967833333333289</v>
      </c>
    </row>
    <row r="37" spans="1:25" s="29" customFormat="1" x14ac:dyDescent="0.25">
      <c r="A37" s="47" t="s">
        <v>84</v>
      </c>
      <c r="B37" s="48">
        <f t="shared" ref="B37:Y37" si="13">B15-$B$19</f>
        <v>2.2833333333309724E-3</v>
      </c>
      <c r="C37" s="49">
        <f t="shared" si="13"/>
        <v>41.224583333333328</v>
      </c>
      <c r="D37" s="49">
        <f t="shared" si="13"/>
        <v>85.307883333333336</v>
      </c>
      <c r="E37" s="49">
        <f t="shared" si="13"/>
        <v>-28.58101666666667</v>
      </c>
      <c r="F37" s="49">
        <f t="shared" si="13"/>
        <v>3.6689833333333297</v>
      </c>
      <c r="G37" s="49">
        <f t="shared" si="13"/>
        <v>50.696783333333329</v>
      </c>
      <c r="H37" s="49">
        <f t="shared" si="13"/>
        <v>88.16898333333333</v>
      </c>
      <c r="I37" s="49">
        <f t="shared" si="13"/>
        <v>-28.58101666666667</v>
      </c>
      <c r="J37" s="49">
        <f t="shared" si="13"/>
        <v>13.585683333333328</v>
      </c>
      <c r="K37" s="49">
        <f t="shared" si="13"/>
        <v>60.752283333333324</v>
      </c>
      <c r="L37" s="49">
        <f t="shared" si="13"/>
        <v>93.030083333333323</v>
      </c>
      <c r="M37" s="49">
        <f t="shared" si="13"/>
        <v>-28.58101666666667</v>
      </c>
      <c r="N37" s="49">
        <f t="shared" si="13"/>
        <v>18.391183333333331</v>
      </c>
      <c r="O37" s="49">
        <f t="shared" si="13"/>
        <v>65.835683333333336</v>
      </c>
      <c r="P37" s="49">
        <f t="shared" si="13"/>
        <v>96.91898333333333</v>
      </c>
      <c r="Q37" s="49">
        <f t="shared" si="13"/>
        <v>-28.58101666666667</v>
      </c>
      <c r="R37" s="49">
        <f t="shared" si="13"/>
        <v>26.502283333333331</v>
      </c>
      <c r="S37" s="49">
        <f t="shared" si="13"/>
        <v>72.91898333333333</v>
      </c>
      <c r="T37" s="49">
        <f t="shared" si="13"/>
        <v>101.36338333333333</v>
      </c>
      <c r="U37" s="49">
        <f t="shared" si="13"/>
        <v>-28.58101666666667</v>
      </c>
      <c r="V37" s="49">
        <f t="shared" si="13"/>
        <v>31.307883333333329</v>
      </c>
      <c r="W37" s="49">
        <f t="shared" si="13"/>
        <v>78.280083333333323</v>
      </c>
      <c r="X37" s="49">
        <f t="shared" si="13"/>
        <v>104.97458333333333</v>
      </c>
      <c r="Y37" s="49">
        <f t="shared" si="13"/>
        <v>-0.60881666666666945</v>
      </c>
    </row>
    <row r="38" spans="1:25" s="29" customFormat="1" x14ac:dyDescent="0.25">
      <c r="A38" s="50" t="s">
        <v>39</v>
      </c>
      <c r="B38" s="43">
        <f>AVERAGE(B26:B37)</f>
        <v>0.94906666666666339</v>
      </c>
      <c r="C38" s="44">
        <f t="shared" ref="C38:Y38" si="14">AVERAGE(C26:C37)</f>
        <v>40.043991666666663</v>
      </c>
      <c r="D38" s="44">
        <f>AVERAGE(D26:D37)</f>
        <v>85.215275000000005</v>
      </c>
      <c r="E38" s="44">
        <f t="shared" si="14"/>
        <v>-28.58101666666666</v>
      </c>
      <c r="F38" s="44">
        <f t="shared" si="14"/>
        <v>6.4699083333333292</v>
      </c>
      <c r="G38" s="44">
        <f t="shared" si="14"/>
        <v>49.682866666666655</v>
      </c>
      <c r="H38" s="44">
        <f t="shared" si="14"/>
        <v>89.28009166666665</v>
      </c>
      <c r="I38" s="44">
        <f t="shared" si="14"/>
        <v>-28.58101666666666</v>
      </c>
      <c r="J38" s="44">
        <f t="shared" si="14"/>
        <v>13.956024999999997</v>
      </c>
      <c r="K38" s="44">
        <f t="shared" si="14"/>
        <v>58.712975</v>
      </c>
      <c r="L38" s="44">
        <f t="shared" si="14"/>
        <v>93.611099999999979</v>
      </c>
      <c r="M38" s="44">
        <f t="shared" si="14"/>
        <v>-28.58101666666666</v>
      </c>
      <c r="N38" s="44">
        <f t="shared" si="14"/>
        <v>20.780083333333334</v>
      </c>
      <c r="O38" s="44">
        <f t="shared" si="14"/>
        <v>65.828708333333324</v>
      </c>
      <c r="P38" s="44">
        <f t="shared" si="14"/>
        <v>98.212974999999986</v>
      </c>
      <c r="Q38" s="44">
        <f t="shared" si="14"/>
        <v>-28.58101666666666</v>
      </c>
      <c r="R38" s="44">
        <f t="shared" si="14"/>
        <v>26.789333333333332</v>
      </c>
      <c r="S38" s="44">
        <f t="shared" si="14"/>
        <v>73.046300000000002</v>
      </c>
      <c r="T38" s="44">
        <f t="shared" si="14"/>
        <v>102.65047499999999</v>
      </c>
      <c r="U38" s="44">
        <f t="shared" si="14"/>
        <v>-28.58101666666666</v>
      </c>
      <c r="V38" s="44">
        <f t="shared" si="14"/>
        <v>29.384258333333332</v>
      </c>
      <c r="W38" s="44">
        <f t="shared" si="14"/>
        <v>78.60648333333333</v>
      </c>
      <c r="X38" s="44">
        <f t="shared" si="14"/>
        <v>106.67825833333335</v>
      </c>
      <c r="Y38" s="44">
        <f t="shared" si="14"/>
        <v>-0.9490666666666705</v>
      </c>
    </row>
    <row r="39" spans="1:25" s="29" customFormat="1" x14ac:dyDescent="0.25">
      <c r="A39" s="51" t="s">
        <v>44</v>
      </c>
      <c r="B39" s="48">
        <f>_xlfn.STDEV.S(B26:B37)</f>
        <v>3.1606704498293148</v>
      </c>
      <c r="C39" s="49">
        <f t="shared" ref="C39:Y39" si="15">_xlfn.STDEV.S(C26:C37)</f>
        <v>1.9524198418924015</v>
      </c>
      <c r="D39" s="49">
        <f t="shared" si="15"/>
        <v>0.9118174672381556</v>
      </c>
      <c r="E39" s="49">
        <f t="shared" si="15"/>
        <v>1.1132065250772034E-14</v>
      </c>
      <c r="F39" s="49">
        <f t="shared" si="15"/>
        <v>4.2832824361113531</v>
      </c>
      <c r="G39" s="49">
        <f t="shared" si="15"/>
        <v>2.1409340611617225</v>
      </c>
      <c r="H39" s="49">
        <f t="shared" si="15"/>
        <v>1.3741197165381143</v>
      </c>
      <c r="I39" s="49">
        <f t="shared" si="15"/>
        <v>1.1132065250772034E-14</v>
      </c>
      <c r="J39" s="49">
        <f t="shared" si="15"/>
        <v>2.1673817738369516</v>
      </c>
      <c r="K39" s="49">
        <f t="shared" si="15"/>
        <v>1.7515565697964113</v>
      </c>
      <c r="L39" s="49">
        <f t="shared" si="15"/>
        <v>1.0300329251872009</v>
      </c>
      <c r="M39" s="49">
        <f t="shared" si="15"/>
        <v>1.1132065250772034E-14</v>
      </c>
      <c r="N39" s="49">
        <f t="shared" si="15"/>
        <v>2.1951350788836348</v>
      </c>
      <c r="O39" s="49">
        <f t="shared" si="15"/>
        <v>2.0230235019193876</v>
      </c>
      <c r="P39" s="49">
        <f t="shared" si="15"/>
        <v>1.3067776234681121</v>
      </c>
      <c r="Q39" s="49">
        <f t="shared" si="15"/>
        <v>1.1132065250772034E-14</v>
      </c>
      <c r="R39" s="49">
        <f t="shared" si="15"/>
        <v>1.3788620627828656</v>
      </c>
      <c r="S39" s="49">
        <f t="shared" si="15"/>
        <v>1.9114898567411343</v>
      </c>
      <c r="T39" s="49">
        <f t="shared" si="15"/>
        <v>1.3539766571496186</v>
      </c>
      <c r="U39" s="49">
        <f t="shared" si="15"/>
        <v>1.1132065250772034E-14</v>
      </c>
      <c r="V39" s="49">
        <f t="shared" si="15"/>
        <v>2.9776179830452638</v>
      </c>
      <c r="W39" s="49">
        <f t="shared" si="15"/>
        <v>2.0183673230879196</v>
      </c>
      <c r="X39" s="49">
        <f t="shared" si="15"/>
        <v>1.4139834299691305</v>
      </c>
      <c r="Y39" s="49">
        <f t="shared" si="15"/>
        <v>2.3025402701048563</v>
      </c>
    </row>
    <row r="40" spans="1:25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2" spans="1:25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 t="s">
        <v>26</v>
      </c>
      <c r="N43" s="27" t="s">
        <v>27</v>
      </c>
      <c r="O43" s="19" t="s">
        <v>28</v>
      </c>
      <c r="P43" s="19" t="s">
        <v>29</v>
      </c>
      <c r="Q43" s="19" t="s">
        <v>30</v>
      </c>
      <c r="R43" s="27" t="s">
        <v>31</v>
      </c>
      <c r="S43" s="19" t="s">
        <v>32</v>
      </c>
      <c r="T43" s="19" t="s">
        <v>33</v>
      </c>
      <c r="U43" s="19" t="s">
        <v>34</v>
      </c>
      <c r="V43" s="27" t="s">
        <v>35</v>
      </c>
      <c r="W43" s="19" t="s">
        <v>36</v>
      </c>
      <c r="X43" s="19" t="s">
        <v>37</v>
      </c>
      <c r="Y43" s="19" t="s">
        <v>38</v>
      </c>
    </row>
    <row r="44" spans="1:25" s="29" customFormat="1" x14ac:dyDescent="0.25">
      <c r="A44" s="42" t="s">
        <v>79</v>
      </c>
      <c r="B44" s="43">
        <f t="shared" ref="B44:Y44" si="16">(B4-$B$19)/$B$20</f>
        <v>-0.20224445490376072</v>
      </c>
      <c r="C44" s="44">
        <f t="shared" si="16"/>
        <v>13.0927366558667</v>
      </c>
      <c r="D44" s="44">
        <f t="shared" si="16"/>
        <v>29.713899654612316</v>
      </c>
      <c r="E44" s="44">
        <f t="shared" si="16"/>
        <v>-9.9486855850582572</v>
      </c>
      <c r="F44" s="44">
        <f t="shared" si="16"/>
        <v>2.1086715457741922</v>
      </c>
      <c r="G44" s="44">
        <f t="shared" si="16"/>
        <v>16.370569234092621</v>
      </c>
      <c r="H44" s="44">
        <f t="shared" si="16"/>
        <v>31.067575901435806</v>
      </c>
      <c r="I44" s="44">
        <f t="shared" si="16"/>
        <v>-9.9486855850582572</v>
      </c>
      <c r="J44" s="44">
        <f t="shared" si="16"/>
        <v>5.2607750334211234</v>
      </c>
      <c r="K44" s="44">
        <f t="shared" si="16"/>
        <v>19.822445403928448</v>
      </c>
      <c r="L44" s="44">
        <f t="shared" si="16"/>
        <v>32.633968225924924</v>
      </c>
      <c r="M44" s="44">
        <f t="shared" si="16"/>
        <v>-9.9486855850582572</v>
      </c>
      <c r="N44" s="44">
        <f t="shared" si="16"/>
        <v>7.6007215051796067</v>
      </c>
      <c r="O44" s="44">
        <f t="shared" si="16"/>
        <v>22.268732510160582</v>
      </c>
      <c r="P44" s="44">
        <f t="shared" si="16"/>
        <v>34.074666268553372</v>
      </c>
      <c r="Q44" s="44">
        <f t="shared" si="16"/>
        <v>-9.9486855850582572</v>
      </c>
      <c r="R44" s="44">
        <f t="shared" si="16"/>
        <v>9.2057863157244419</v>
      </c>
      <c r="S44" s="44">
        <f t="shared" si="16"/>
        <v>24.811683427172856</v>
      </c>
      <c r="T44" s="44">
        <f t="shared" si="16"/>
        <v>35.737757212540949</v>
      </c>
      <c r="U44" s="44">
        <f t="shared" si="16"/>
        <v>-9.9486855850582572</v>
      </c>
      <c r="V44" s="44">
        <f t="shared" si="16"/>
        <v>9.0994108725324718</v>
      </c>
      <c r="W44" s="44">
        <f t="shared" si="16"/>
        <v>26.861534040435959</v>
      </c>
      <c r="X44" s="44">
        <f t="shared" si="16"/>
        <v>36.917389867754537</v>
      </c>
      <c r="Y44" s="44">
        <f t="shared" si="16"/>
        <v>-0.34729238415145242</v>
      </c>
    </row>
    <row r="45" spans="1:25" s="29" customFormat="1" x14ac:dyDescent="0.25">
      <c r="A45" s="42" t="s">
        <v>80</v>
      </c>
      <c r="B45" s="45">
        <f t="shared" ref="B45:Y45" si="17">(B5-$B$19)/$B$20</f>
        <v>0.62930101709002761</v>
      </c>
      <c r="C45" s="46">
        <f t="shared" si="17"/>
        <v>14.475443373770727</v>
      </c>
      <c r="D45" s="46">
        <f t="shared" si="17"/>
        <v>29.839628745191309</v>
      </c>
      <c r="E45" s="46">
        <f t="shared" si="17"/>
        <v>-9.9486855850582572</v>
      </c>
      <c r="F45" s="46">
        <f t="shared" si="17"/>
        <v>2.7564966024645687</v>
      </c>
      <c r="G45" s="46">
        <f t="shared" si="17"/>
        <v>17.90796589621953</v>
      </c>
      <c r="H45" s="46">
        <f t="shared" si="17"/>
        <v>31.580064661290326</v>
      </c>
      <c r="I45" s="46">
        <f t="shared" si="17"/>
        <v>-9.9486855850582572</v>
      </c>
      <c r="J45" s="46">
        <f t="shared" si="17"/>
        <v>4.603307961755557</v>
      </c>
      <c r="K45" s="46">
        <f t="shared" si="17"/>
        <v>21.05042736889127</v>
      </c>
      <c r="L45" s="46">
        <f t="shared" si="17"/>
        <v>32.914387260726798</v>
      </c>
      <c r="M45" s="46">
        <f t="shared" si="17"/>
        <v>-9.9486855850582572</v>
      </c>
      <c r="N45" s="46">
        <f t="shared" si="17"/>
        <v>7.9584507033745995</v>
      </c>
      <c r="O45" s="46">
        <f t="shared" si="17"/>
        <v>23.854443673318396</v>
      </c>
      <c r="P45" s="46">
        <f t="shared" si="17"/>
        <v>34.538805718658651</v>
      </c>
      <c r="Q45" s="46">
        <f t="shared" si="17"/>
        <v>-9.9486855850582572</v>
      </c>
      <c r="R45" s="46">
        <f t="shared" si="17"/>
        <v>9.7955852389720786</v>
      </c>
      <c r="S45" s="46">
        <f t="shared" si="17"/>
        <v>26.387752575355485</v>
      </c>
      <c r="T45" s="46">
        <f t="shared" si="17"/>
        <v>36.105198043147773</v>
      </c>
      <c r="U45" s="46">
        <f t="shared" si="17"/>
        <v>-9.9486855850582572</v>
      </c>
      <c r="V45" s="46">
        <f t="shared" si="17"/>
        <v>11.284632591349753</v>
      </c>
      <c r="W45" s="46">
        <f t="shared" si="17"/>
        <v>28.224887110952963</v>
      </c>
      <c r="X45" s="46">
        <f t="shared" si="17"/>
        <v>37.584568571831937</v>
      </c>
      <c r="Y45" s="46">
        <f t="shared" si="17"/>
        <v>-1.4205495961730727</v>
      </c>
    </row>
    <row r="46" spans="1:25" s="29" customFormat="1" x14ac:dyDescent="0.25">
      <c r="A46" s="42" t="s">
        <v>81</v>
      </c>
      <c r="B46" s="45">
        <f t="shared" ref="B46:Y46" si="18">(B6-$B$19)/$B$20</f>
        <v>1.9346279541642906</v>
      </c>
      <c r="C46" s="46">
        <f t="shared" si="18"/>
        <v>13.856613979442562</v>
      </c>
      <c r="D46" s="46">
        <f t="shared" si="18"/>
        <v>29.99431868941419</v>
      </c>
      <c r="E46" s="46">
        <f t="shared" si="18"/>
        <v>-9.9486855850582572</v>
      </c>
      <c r="F46" s="46">
        <f t="shared" si="18"/>
        <v>4.1875178213995028</v>
      </c>
      <c r="G46" s="46">
        <f t="shared" si="18"/>
        <v>17.356804650309293</v>
      </c>
      <c r="H46" s="46">
        <f t="shared" si="18"/>
        <v>31.483366041791864</v>
      </c>
      <c r="I46" s="46">
        <f t="shared" si="18"/>
        <v>-9.9486855850582572</v>
      </c>
      <c r="J46" s="46">
        <f t="shared" si="18"/>
        <v>5.7829058082508284</v>
      </c>
      <c r="K46" s="46">
        <f t="shared" si="18"/>
        <v>20.267231206646713</v>
      </c>
      <c r="L46" s="46">
        <f t="shared" si="18"/>
        <v>32.933706099395501</v>
      </c>
      <c r="M46" s="46">
        <f t="shared" si="18"/>
        <v>-9.9486855850582572</v>
      </c>
      <c r="N46" s="46">
        <f t="shared" si="18"/>
        <v>7.2913068080155234</v>
      </c>
      <c r="O46" s="46">
        <f t="shared" si="18"/>
        <v>22.906880743157451</v>
      </c>
      <c r="P46" s="46">
        <f t="shared" si="18"/>
        <v>34.335731655968225</v>
      </c>
      <c r="Q46" s="46">
        <f t="shared" si="18"/>
        <v>-9.9486855850582572</v>
      </c>
      <c r="R46" s="46">
        <f t="shared" si="18"/>
        <v>9.1767558446439121</v>
      </c>
      <c r="S46" s="46">
        <f t="shared" si="18"/>
        <v>25.575560750748714</v>
      </c>
      <c r="T46" s="46">
        <f t="shared" si="18"/>
        <v>36.14387052920349</v>
      </c>
      <c r="U46" s="46">
        <f t="shared" si="18"/>
        <v>-9.9486855850582572</v>
      </c>
      <c r="V46" s="46">
        <f t="shared" si="18"/>
        <v>10.250047865383854</v>
      </c>
      <c r="W46" s="46">
        <f t="shared" si="18"/>
        <v>27.664083850067534</v>
      </c>
      <c r="X46" s="46">
        <f t="shared" si="18"/>
        <v>37.661913543943378</v>
      </c>
      <c r="Y46" s="46">
        <f t="shared" si="18"/>
        <v>0.67765032683925819</v>
      </c>
    </row>
    <row r="47" spans="1:25" s="29" customFormat="1" x14ac:dyDescent="0.25">
      <c r="A47" s="42" t="s">
        <v>82</v>
      </c>
      <c r="B47" s="45">
        <f t="shared" ref="B47:Y47" si="19">(B7-$B$19)/$B$20</f>
        <v>0.85169391844915987</v>
      </c>
      <c r="C47" s="46">
        <f t="shared" si="19"/>
        <v>14.920194367770669</v>
      </c>
      <c r="D47" s="46">
        <f t="shared" si="19"/>
        <v>29.327139985336789</v>
      </c>
      <c r="E47" s="46">
        <f t="shared" si="19"/>
        <v>-9.9486855850582572</v>
      </c>
      <c r="F47" s="46">
        <f t="shared" si="19"/>
        <v>3.7040595326255179</v>
      </c>
      <c r="G47" s="46">
        <f t="shared" si="19"/>
        <v>18.0529790167489</v>
      </c>
      <c r="H47" s="46">
        <f t="shared" si="19"/>
        <v>30.980554105630855</v>
      </c>
      <c r="I47" s="46">
        <f t="shared" si="19"/>
        <v>-9.9486855850582572</v>
      </c>
      <c r="J47" s="46">
        <f t="shared" si="19"/>
        <v>4.3132121032601738</v>
      </c>
      <c r="K47" s="46">
        <f t="shared" si="19"/>
        <v>20.508942946674544</v>
      </c>
      <c r="L47" s="46">
        <f t="shared" si="19"/>
        <v>32.546946430119974</v>
      </c>
      <c r="M47" s="46">
        <f t="shared" si="19"/>
        <v>-9.9486855850582572</v>
      </c>
      <c r="N47" s="46">
        <f t="shared" si="19"/>
        <v>7.6297171675418172</v>
      </c>
      <c r="O47" s="46">
        <f t="shared" si="19"/>
        <v>23.264644750070765</v>
      </c>
      <c r="P47" s="46">
        <f t="shared" si="19"/>
        <v>34.268063507550288</v>
      </c>
      <c r="Q47" s="46">
        <f t="shared" si="19"/>
        <v>-9.9486855850582572</v>
      </c>
      <c r="R47" s="46">
        <f t="shared" si="19"/>
        <v>10.046973802693421</v>
      </c>
      <c r="S47" s="46">
        <f t="shared" si="19"/>
        <v>25.826949314470056</v>
      </c>
      <c r="T47" s="46">
        <f t="shared" si="19"/>
        <v>35.921477627844361</v>
      </c>
      <c r="U47" s="46">
        <f t="shared" si="19"/>
        <v>-9.9486855850582572</v>
      </c>
      <c r="V47" s="46">
        <f t="shared" si="19"/>
        <v>11.236283281600523</v>
      </c>
      <c r="W47" s="46">
        <f t="shared" si="19"/>
        <v>27.722075174791957</v>
      </c>
      <c r="X47" s="46">
        <f t="shared" si="19"/>
        <v>37.468516304946448</v>
      </c>
      <c r="Y47" s="46">
        <f t="shared" si="19"/>
        <v>-0.93709130739908797</v>
      </c>
    </row>
    <row r="48" spans="1:25" s="29" customFormat="1" x14ac:dyDescent="0.25">
      <c r="A48" s="42" t="s">
        <v>83</v>
      </c>
      <c r="B48" s="45">
        <f t="shared" ref="B48:Y48" si="20">(B8-$B$19)/$B$20</f>
        <v>-1.1304885463960102</v>
      </c>
      <c r="C48" s="46">
        <f t="shared" si="20"/>
        <v>13.131443950640742</v>
      </c>
      <c r="D48" s="46">
        <f t="shared" si="20"/>
        <v>29.259471836918863</v>
      </c>
      <c r="E48" s="46">
        <f t="shared" si="20"/>
        <v>-9.9486855850582572</v>
      </c>
      <c r="F48" s="46">
        <f t="shared" si="20"/>
        <v>0.18451521437176302</v>
      </c>
      <c r="G48" s="46">
        <f t="shared" si="20"/>
        <v>16.138499509039981</v>
      </c>
      <c r="H48" s="46">
        <f t="shared" si="20"/>
        <v>30.487453801881685</v>
      </c>
      <c r="I48" s="46">
        <f t="shared" si="20"/>
        <v>-9.9486855850582572</v>
      </c>
      <c r="J48" s="46">
        <f t="shared" si="20"/>
        <v>4.7676747296719491</v>
      </c>
      <c r="K48" s="46">
        <f t="shared" si="20"/>
        <v>19.397013248597204</v>
      </c>
      <c r="L48" s="46">
        <f t="shared" si="20"/>
        <v>31.947470683178825</v>
      </c>
      <c r="M48" s="46">
        <f t="shared" si="20"/>
        <v>-9.9486855850582572</v>
      </c>
      <c r="N48" s="46">
        <f t="shared" si="20"/>
        <v>6.9141891537151894</v>
      </c>
      <c r="O48" s="46">
        <f t="shared" si="20"/>
        <v>21.620872644751884</v>
      </c>
      <c r="P48" s="46">
        <f t="shared" si="20"/>
        <v>33.533216655054964</v>
      </c>
      <c r="Q48" s="46">
        <f t="shared" si="20"/>
        <v>-9.9486855850582572</v>
      </c>
      <c r="R48" s="46">
        <f t="shared" si="20"/>
        <v>8.6063105687832966</v>
      </c>
      <c r="S48" s="46">
        <f t="shared" si="20"/>
        <v>24.386251271841616</v>
      </c>
      <c r="T48" s="46">
        <f t="shared" si="20"/>
        <v>35.060936493488356</v>
      </c>
      <c r="U48" s="46">
        <f t="shared" si="20"/>
        <v>-9.9486855850582572</v>
      </c>
      <c r="V48" s="46">
        <f t="shared" si="20"/>
        <v>8.7996729990618991</v>
      </c>
      <c r="W48" s="46">
        <f t="shared" si="20"/>
        <v>25.913971110275007</v>
      </c>
      <c r="X48" s="46">
        <f t="shared" si="20"/>
        <v>36.627328817977478</v>
      </c>
      <c r="Y48" s="46">
        <f t="shared" si="20"/>
        <v>-0.51165915206784385</v>
      </c>
    </row>
    <row r="49" spans="1:25" s="29" customFormat="1" x14ac:dyDescent="0.25">
      <c r="A49" s="47" t="s">
        <v>84</v>
      </c>
      <c r="B49" s="48">
        <f t="shared" ref="B49:Y49" si="21">(B9-$B$19)/$B$20</f>
        <v>-1.5945931877829744</v>
      </c>
      <c r="C49" s="49">
        <f t="shared" si="21"/>
        <v>13.798587845999817</v>
      </c>
      <c r="D49" s="49">
        <f t="shared" si="21"/>
        <v>29.133777555058192</v>
      </c>
      <c r="E49" s="49">
        <f t="shared" si="21"/>
        <v>-9.9486855850582572</v>
      </c>
      <c r="F49" s="49">
        <f t="shared" si="21"/>
        <v>-0.41496053256938276</v>
      </c>
      <c r="G49" s="49">
        <f t="shared" si="21"/>
        <v>16.90237683261584</v>
      </c>
      <c r="H49" s="49">
        <f t="shared" si="21"/>
        <v>30.255384076829042</v>
      </c>
      <c r="I49" s="49">
        <f t="shared" si="21"/>
        <v>-9.9486855850582572</v>
      </c>
      <c r="J49" s="49">
        <f t="shared" si="21"/>
        <v>2.804845912213799</v>
      </c>
      <c r="K49" s="49">
        <f t="shared" si="21"/>
        <v>20.934375102005788</v>
      </c>
      <c r="L49" s="49">
        <f t="shared" si="21"/>
        <v>32.150509937150943</v>
      </c>
      <c r="M49" s="49">
        <f t="shared" si="21"/>
        <v>-9.9486855850582572</v>
      </c>
      <c r="N49" s="49">
        <f t="shared" si="21"/>
        <v>5.4348186250310251</v>
      </c>
      <c r="O49" s="49">
        <f t="shared" si="21"/>
        <v>22.868208257101728</v>
      </c>
      <c r="P49" s="49">
        <f t="shared" si="21"/>
        <v>33.707260246664866</v>
      </c>
      <c r="Q49" s="49">
        <f t="shared" si="21"/>
        <v>-9.9486855850582572</v>
      </c>
      <c r="R49" s="49">
        <f t="shared" si="21"/>
        <v>8.8383454851176193</v>
      </c>
      <c r="S49" s="49">
        <f t="shared" si="21"/>
        <v>25.304818539640351</v>
      </c>
      <c r="T49" s="49">
        <f t="shared" si="21"/>
        <v>35.128604641906293</v>
      </c>
      <c r="U49" s="49">
        <f t="shared" si="21"/>
        <v>-9.9486855850582572</v>
      </c>
      <c r="V49" s="49">
        <f t="shared" si="21"/>
        <v>10.182344908247602</v>
      </c>
      <c r="W49" s="49">
        <f t="shared" si="21"/>
        <v>27.432014125014895</v>
      </c>
      <c r="X49" s="49">
        <f t="shared" si="21"/>
        <v>36.28888364973286</v>
      </c>
      <c r="Y49" s="49">
        <f t="shared" si="21"/>
        <v>-1.8556585751978272</v>
      </c>
    </row>
    <row r="50" spans="1:25" s="29" customFormat="1" x14ac:dyDescent="0.25">
      <c r="A50" s="42" t="s">
        <v>79</v>
      </c>
      <c r="B50" s="43">
        <f t="shared" ref="B50:Y50" si="22">(B10-$B$19)/$B$20</f>
        <v>-0.22159810229078122</v>
      </c>
      <c r="C50" s="44">
        <f t="shared" si="22"/>
        <v>13.170116436696464</v>
      </c>
      <c r="D50" s="44">
        <f t="shared" si="22"/>
        <v>29.752606949386358</v>
      </c>
      <c r="E50" s="44">
        <f t="shared" si="22"/>
        <v>-9.9486855850582572</v>
      </c>
      <c r="F50" s="44">
        <f t="shared" si="22"/>
        <v>1.982977263913521</v>
      </c>
      <c r="G50" s="44">
        <f t="shared" si="22"/>
        <v>16.989398628420791</v>
      </c>
      <c r="H50" s="44">
        <f t="shared" si="22"/>
        <v>31.164274520934267</v>
      </c>
      <c r="I50" s="44">
        <f t="shared" si="22"/>
        <v>-9.9486855850582572</v>
      </c>
      <c r="J50" s="44">
        <f t="shared" si="22"/>
        <v>5.0770894268360323</v>
      </c>
      <c r="K50" s="44">
        <f t="shared" si="22"/>
        <v>20.102829630011996</v>
      </c>
      <c r="L50" s="44">
        <f t="shared" si="22"/>
        <v>32.701671183061173</v>
      </c>
      <c r="M50" s="44">
        <f t="shared" si="22"/>
        <v>-9.9486855850582572</v>
      </c>
      <c r="N50" s="44">
        <f t="shared" si="22"/>
        <v>7.7844071117646978</v>
      </c>
      <c r="O50" s="44">
        <f t="shared" si="22"/>
        <v>22.703841489185336</v>
      </c>
      <c r="P50" s="44">
        <f t="shared" si="22"/>
        <v>34.374404142023941</v>
      </c>
      <c r="Q50" s="44">
        <f t="shared" si="22"/>
        <v>-9.9486855850582572</v>
      </c>
      <c r="R50" s="44">
        <f t="shared" si="22"/>
        <v>9.3604762599473244</v>
      </c>
      <c r="S50" s="44">
        <f t="shared" si="22"/>
        <v>25.198443096448379</v>
      </c>
      <c r="T50" s="44">
        <f t="shared" si="22"/>
        <v>35.737757212540949</v>
      </c>
      <c r="U50" s="44">
        <f t="shared" si="22"/>
        <v>-9.9486855850582572</v>
      </c>
      <c r="V50" s="44">
        <f t="shared" si="22"/>
        <v>9.0317427241145403</v>
      </c>
      <c r="W50" s="44">
        <f t="shared" si="22"/>
        <v>26.9195601738787</v>
      </c>
      <c r="X50" s="44">
        <f t="shared" si="22"/>
        <v>37.178455255169389</v>
      </c>
      <c r="Y50" s="44">
        <f t="shared" si="22"/>
        <v>-0.52133597576135415</v>
      </c>
    </row>
    <row r="51" spans="1:25" s="29" customFormat="1" x14ac:dyDescent="0.25">
      <c r="A51" s="42" t="s">
        <v>80</v>
      </c>
      <c r="B51" s="45">
        <f t="shared" ref="B51:Y51" si="23">(B11-$B$19)/$B$20</f>
        <v>0.93871571425411071</v>
      </c>
      <c r="C51" s="46">
        <f t="shared" si="23"/>
        <v>14.601137655631396</v>
      </c>
      <c r="D51" s="46">
        <f t="shared" si="23"/>
        <v>30.110336147581346</v>
      </c>
      <c r="E51" s="46">
        <f t="shared" si="23"/>
        <v>-9.9486855850582572</v>
      </c>
      <c r="F51" s="46">
        <f t="shared" si="23"/>
        <v>3.5590464120961469</v>
      </c>
      <c r="G51" s="46">
        <f t="shared" si="23"/>
        <v>18.343074875244284</v>
      </c>
      <c r="H51" s="46">
        <f t="shared" si="23"/>
        <v>31.618737147346046</v>
      </c>
      <c r="I51" s="46">
        <f t="shared" si="23"/>
        <v>-9.9486855850582572</v>
      </c>
      <c r="J51" s="46">
        <f t="shared" si="23"/>
        <v>5.2994823281951637</v>
      </c>
      <c r="K51" s="46">
        <f t="shared" si="23"/>
        <v>21.224470960501172</v>
      </c>
      <c r="L51" s="46">
        <f t="shared" si="23"/>
        <v>33.223801957890878</v>
      </c>
      <c r="M51" s="46">
        <f t="shared" si="23"/>
        <v>-9.9486855850582572</v>
      </c>
      <c r="N51" s="46">
        <f t="shared" si="23"/>
        <v>7.6780664772910479</v>
      </c>
      <c r="O51" s="46">
        <f t="shared" si="23"/>
        <v>23.796417539875655</v>
      </c>
      <c r="P51" s="46">
        <f t="shared" si="23"/>
        <v>34.896534916853646</v>
      </c>
      <c r="Q51" s="46">
        <f t="shared" si="23"/>
        <v>-9.9486855850582572</v>
      </c>
      <c r="R51" s="46">
        <f t="shared" si="23"/>
        <v>9.9793056542754908</v>
      </c>
      <c r="S51" s="46">
        <f t="shared" si="23"/>
        <v>26.281377132163509</v>
      </c>
      <c r="T51" s="46">
        <f t="shared" si="23"/>
        <v>36.453285226367576</v>
      </c>
      <c r="U51" s="46">
        <f t="shared" si="23"/>
        <v>-9.9486855850582572</v>
      </c>
      <c r="V51" s="46">
        <f t="shared" si="23"/>
        <v>11.391008034541725</v>
      </c>
      <c r="W51" s="46">
        <f t="shared" si="23"/>
        <v>28.002494209593831</v>
      </c>
      <c r="X51" s="46">
        <f t="shared" si="23"/>
        <v>37.574891748138427</v>
      </c>
      <c r="Y51" s="46">
        <f t="shared" si="23"/>
        <v>-0.18289080751674025</v>
      </c>
    </row>
    <row r="52" spans="1:25" s="29" customFormat="1" x14ac:dyDescent="0.25">
      <c r="A52" s="42" t="s">
        <v>81</v>
      </c>
      <c r="B52" s="45">
        <f t="shared" ref="B52:Y52" si="24">(B12-$B$19)/$B$20</f>
        <v>1.0450563487277613</v>
      </c>
      <c r="C52" s="46">
        <f t="shared" si="24"/>
        <v>13.556876105971986</v>
      </c>
      <c r="D52" s="46">
        <f t="shared" si="24"/>
        <v>29.781602611748568</v>
      </c>
      <c r="E52" s="46">
        <f t="shared" si="24"/>
        <v>-9.9486855850582572</v>
      </c>
      <c r="F52" s="46">
        <f t="shared" si="24"/>
        <v>3.1722519341023023</v>
      </c>
      <c r="G52" s="46">
        <f t="shared" si="24"/>
        <v>17.356804650309293</v>
      </c>
      <c r="H52" s="46">
        <f t="shared" si="24"/>
        <v>31.541357366516284</v>
      </c>
      <c r="I52" s="46">
        <f t="shared" si="24"/>
        <v>-9.9486855850582572</v>
      </c>
      <c r="J52" s="46">
        <f t="shared" si="24"/>
        <v>5.1737532376161726</v>
      </c>
      <c r="K52" s="46">
        <f t="shared" si="24"/>
        <v>20.06415714395628</v>
      </c>
      <c r="L52" s="46">
        <f t="shared" si="24"/>
        <v>32.51795076775776</v>
      </c>
      <c r="M52" s="46">
        <f t="shared" si="24"/>
        <v>-9.9486855850582572</v>
      </c>
      <c r="N52" s="46">
        <f t="shared" si="24"/>
        <v>7.2526343219598033</v>
      </c>
      <c r="O52" s="46">
        <f t="shared" si="24"/>
        <v>23.109919997129559</v>
      </c>
      <c r="P52" s="46">
        <f t="shared" si="24"/>
        <v>34.52912889496514</v>
      </c>
      <c r="Q52" s="46">
        <f t="shared" si="24"/>
        <v>-9.9486855850582572</v>
      </c>
      <c r="R52" s="46">
        <f t="shared" si="24"/>
        <v>8.6546250698142071</v>
      </c>
      <c r="S52" s="46">
        <f t="shared" si="24"/>
        <v>25.382163511751791</v>
      </c>
      <c r="T52" s="46">
        <f t="shared" si="24"/>
        <v>35.91180080415085</v>
      </c>
      <c r="U52" s="46">
        <f t="shared" si="24"/>
        <v>-9.9486855850582572</v>
      </c>
      <c r="V52" s="46">
        <f t="shared" si="24"/>
        <v>9.3218037738916042</v>
      </c>
      <c r="W52" s="46">
        <f t="shared" si="24"/>
        <v>27.712398351098447</v>
      </c>
      <c r="X52" s="46">
        <f t="shared" si="24"/>
        <v>37.449197466277752</v>
      </c>
      <c r="Y52" s="46">
        <f t="shared" si="24"/>
        <v>0.50360673522935639</v>
      </c>
    </row>
    <row r="53" spans="1:25" s="29" customFormat="1" x14ac:dyDescent="0.25">
      <c r="A53" s="42" t="s">
        <v>82</v>
      </c>
      <c r="B53" s="45">
        <f t="shared" ref="B53:Y53" si="25">(B13-$B$19)/$B$20</f>
        <v>1.9539467928329903</v>
      </c>
      <c r="C53" s="46">
        <f t="shared" si="25"/>
        <v>14.862203043046248</v>
      </c>
      <c r="D53" s="46">
        <f t="shared" si="25"/>
        <v>29.974965042027168</v>
      </c>
      <c r="E53" s="46">
        <f t="shared" si="25"/>
        <v>-9.9486855850582572</v>
      </c>
      <c r="F53" s="46">
        <f t="shared" si="25"/>
        <v>3.5493695884026364</v>
      </c>
      <c r="G53" s="46">
        <f t="shared" si="25"/>
        <v>18.091686311522942</v>
      </c>
      <c r="H53" s="46">
        <f t="shared" si="25"/>
        <v>31.473689218098354</v>
      </c>
      <c r="I53" s="46">
        <f t="shared" si="25"/>
        <v>-9.9486855850582572</v>
      </c>
      <c r="J53" s="46">
        <f t="shared" si="25"/>
        <v>5.2898055045016541</v>
      </c>
      <c r="K53" s="46">
        <f t="shared" si="25"/>
        <v>20.905379439643582</v>
      </c>
      <c r="L53" s="46">
        <f t="shared" si="25"/>
        <v>32.769339331479109</v>
      </c>
      <c r="M53" s="46">
        <f t="shared" si="25"/>
        <v>-9.9486855850582572</v>
      </c>
      <c r="N53" s="46">
        <f t="shared" si="25"/>
        <v>8.132494294984502</v>
      </c>
      <c r="O53" s="46">
        <f t="shared" si="25"/>
        <v>23.690076905402009</v>
      </c>
      <c r="P53" s="46">
        <f t="shared" si="25"/>
        <v>34.664500000519325</v>
      </c>
      <c r="Q53" s="46">
        <f t="shared" si="25"/>
        <v>-9.9486855850582572</v>
      </c>
      <c r="R53" s="46">
        <f t="shared" si="25"/>
        <v>9.660214133417897</v>
      </c>
      <c r="S53" s="46">
        <f t="shared" si="25"/>
        <v>26.146006026609331</v>
      </c>
      <c r="T53" s="46">
        <f t="shared" si="25"/>
        <v>36.153512544178682</v>
      </c>
      <c r="U53" s="46">
        <f t="shared" si="25"/>
        <v>-9.9486855850582572</v>
      </c>
      <c r="V53" s="46">
        <f t="shared" si="25"/>
        <v>11.623042950876046</v>
      </c>
      <c r="W53" s="46">
        <f t="shared" si="25"/>
        <v>28.147507330123201</v>
      </c>
      <c r="X53" s="46">
        <f t="shared" si="25"/>
        <v>37.603887410500633</v>
      </c>
      <c r="Y53" s="46">
        <f t="shared" si="25"/>
        <v>7.8174579898112342E-2</v>
      </c>
    </row>
    <row r="54" spans="1:25" s="29" customFormat="1" x14ac:dyDescent="0.25">
      <c r="A54" s="42" t="s">
        <v>83</v>
      </c>
      <c r="B54" s="45">
        <f t="shared" ref="B54:Y54" si="26">(B14-$B$19)/$B$20</f>
        <v>-0.24091694095948105</v>
      </c>
      <c r="C54" s="46">
        <f t="shared" si="26"/>
        <v>13.450500662780014</v>
      </c>
      <c r="D54" s="46">
        <f t="shared" si="26"/>
        <v>29.365812471392513</v>
      </c>
      <c r="E54" s="46">
        <f t="shared" si="26"/>
        <v>-9.9486855850582572</v>
      </c>
      <c r="F54" s="46">
        <f t="shared" si="26"/>
        <v>0.95803455292281059</v>
      </c>
      <c r="G54" s="46">
        <f t="shared" si="26"/>
        <v>16.370569234092621</v>
      </c>
      <c r="H54" s="46">
        <f t="shared" si="26"/>
        <v>30.584117612661824</v>
      </c>
      <c r="I54" s="46">
        <f t="shared" si="26"/>
        <v>-9.9486855850582572</v>
      </c>
      <c r="J54" s="46">
        <f t="shared" si="26"/>
        <v>5.1931068850031927</v>
      </c>
      <c r="K54" s="46">
        <f t="shared" si="26"/>
        <v>19.822445403928448</v>
      </c>
      <c r="L54" s="46">
        <f t="shared" si="26"/>
        <v>32.295557866398632</v>
      </c>
      <c r="M54" s="46">
        <f t="shared" si="26"/>
        <v>-9.9486855850582572</v>
      </c>
      <c r="N54" s="46">
        <f t="shared" si="26"/>
        <v>6.7208267234365877</v>
      </c>
      <c r="O54" s="46">
        <f t="shared" si="26"/>
        <v>21.968959827971688</v>
      </c>
      <c r="P54" s="46">
        <f t="shared" si="26"/>
        <v>33.581565964804192</v>
      </c>
      <c r="Q54" s="46">
        <f t="shared" si="26"/>
        <v>-9.9486855850582572</v>
      </c>
      <c r="R54" s="46">
        <f t="shared" si="26"/>
        <v>9.3507994362538138</v>
      </c>
      <c r="S54" s="46">
        <f t="shared" si="26"/>
        <v>24.434600581590843</v>
      </c>
      <c r="T54" s="46">
        <f t="shared" si="26"/>
        <v>35.138281465599803</v>
      </c>
      <c r="U54" s="46">
        <f t="shared" si="26"/>
        <v>-9.9486855850582572</v>
      </c>
      <c r="V54" s="46">
        <f t="shared" si="26"/>
        <v>9.6215416473621769</v>
      </c>
      <c r="W54" s="46">
        <f t="shared" si="26"/>
        <v>26.494093209829135</v>
      </c>
      <c r="X54" s="46">
        <f t="shared" si="26"/>
        <v>36.704673790088918</v>
      </c>
      <c r="Y54" s="46">
        <f t="shared" si="26"/>
        <v>0.76467212264420903</v>
      </c>
    </row>
    <row r="55" spans="1:25" s="29" customFormat="1" x14ac:dyDescent="0.25">
      <c r="A55" s="47" t="s">
        <v>84</v>
      </c>
      <c r="B55" s="48">
        <f t="shared" ref="B55:Y55" si="27">(B15-$B$19)/$B$20</f>
        <v>7.9479906835106277E-4</v>
      </c>
      <c r="C55" s="49">
        <f t="shared" si="27"/>
        <v>14.349749091910054</v>
      </c>
      <c r="D55" s="49">
        <f t="shared" si="27"/>
        <v>29.694580815943617</v>
      </c>
      <c r="E55" s="49">
        <f t="shared" si="27"/>
        <v>-9.9486855850582572</v>
      </c>
      <c r="F55" s="49">
        <f t="shared" si="27"/>
        <v>1.277126073780404</v>
      </c>
      <c r="G55" s="49">
        <f t="shared" si="27"/>
        <v>17.646900508804677</v>
      </c>
      <c r="H55" s="49">
        <f t="shared" si="27"/>
        <v>30.690493055853796</v>
      </c>
      <c r="I55" s="49">
        <f t="shared" si="27"/>
        <v>-9.9486855850582572</v>
      </c>
      <c r="J55" s="49">
        <f t="shared" si="27"/>
        <v>4.729002243616228</v>
      </c>
      <c r="K55" s="49">
        <f t="shared" si="27"/>
        <v>21.14709117967141</v>
      </c>
      <c r="L55" s="49">
        <f t="shared" si="27"/>
        <v>32.382579662203582</v>
      </c>
      <c r="M55" s="49">
        <f t="shared" si="27"/>
        <v>-9.9486855850582572</v>
      </c>
      <c r="N55" s="49">
        <f t="shared" si="27"/>
        <v>6.4017352025789949</v>
      </c>
      <c r="O55" s="49">
        <f t="shared" si="27"/>
        <v>22.916557566850962</v>
      </c>
      <c r="P55" s="49">
        <f t="shared" si="27"/>
        <v>33.736255909027079</v>
      </c>
      <c r="Q55" s="49">
        <f t="shared" si="27"/>
        <v>-9.9486855850582572</v>
      </c>
      <c r="R55" s="49">
        <f t="shared" si="27"/>
        <v>9.2251051543931428</v>
      </c>
      <c r="S55" s="49">
        <f t="shared" si="27"/>
        <v>25.382163511751791</v>
      </c>
      <c r="T55" s="49">
        <f t="shared" si="27"/>
        <v>35.283294586129173</v>
      </c>
      <c r="U55" s="49">
        <f t="shared" si="27"/>
        <v>-9.9486855850582572</v>
      </c>
      <c r="V55" s="49">
        <f t="shared" si="27"/>
        <v>10.89787292207423</v>
      </c>
      <c r="W55" s="49">
        <f t="shared" si="27"/>
        <v>27.248293709711479</v>
      </c>
      <c r="X55" s="49">
        <f t="shared" si="27"/>
        <v>36.540307022172527</v>
      </c>
      <c r="Y55" s="49">
        <f t="shared" si="27"/>
        <v>-0.21192127859727097</v>
      </c>
    </row>
    <row r="56" spans="1:25" s="29" customFormat="1" x14ac:dyDescent="0.25">
      <c r="A56" s="50" t="s">
        <v>39</v>
      </c>
      <c r="B56" s="43">
        <f>AVERAGE(B44:B55)</f>
        <v>0.33035794268780699</v>
      </c>
      <c r="C56" s="44">
        <f t="shared" ref="C56" si="28">AVERAGE(C44:C55)</f>
        <v>13.938800264127279</v>
      </c>
      <c r="D56" s="44">
        <f>AVERAGE(D44:D55)</f>
        <v>29.662345042050934</v>
      </c>
      <c r="E56" s="44">
        <f t="shared" ref="E56:Y56" si="29">AVERAGE(E44:E55)</f>
        <v>-9.9486855850582572</v>
      </c>
      <c r="F56" s="44">
        <f t="shared" si="29"/>
        <v>2.252092167440332</v>
      </c>
      <c r="G56" s="44">
        <f t="shared" si="29"/>
        <v>17.293969112285065</v>
      </c>
      <c r="H56" s="44">
        <f t="shared" si="29"/>
        <v>31.077255625855845</v>
      </c>
      <c r="I56" s="44">
        <f t="shared" si="29"/>
        <v>-9.9486855850582572</v>
      </c>
      <c r="J56" s="44">
        <f t="shared" si="29"/>
        <v>4.857913431195156</v>
      </c>
      <c r="K56" s="44">
        <f t="shared" si="29"/>
        <v>20.437234086204739</v>
      </c>
      <c r="L56" s="44">
        <f t="shared" si="29"/>
        <v>32.584824117107338</v>
      </c>
      <c r="M56" s="44">
        <f t="shared" si="29"/>
        <v>-9.9486855850582572</v>
      </c>
      <c r="N56" s="44">
        <f t="shared" si="29"/>
        <v>7.2332806745727822</v>
      </c>
      <c r="O56" s="44">
        <f t="shared" si="29"/>
        <v>22.914129658747999</v>
      </c>
      <c r="P56" s="44">
        <f t="shared" si="29"/>
        <v>34.186677823386972</v>
      </c>
      <c r="Q56" s="44">
        <f t="shared" si="29"/>
        <v>-9.9486855850582572</v>
      </c>
      <c r="R56" s="44">
        <f t="shared" si="29"/>
        <v>9.3250235803363868</v>
      </c>
      <c r="S56" s="44">
        <f t="shared" si="29"/>
        <v>25.426480811628725</v>
      </c>
      <c r="T56" s="44">
        <f t="shared" si="29"/>
        <v>35.731314698924855</v>
      </c>
      <c r="U56" s="44">
        <f t="shared" si="29"/>
        <v>-9.9486855850582572</v>
      </c>
      <c r="V56" s="44">
        <f t="shared" si="29"/>
        <v>10.228283714253035</v>
      </c>
      <c r="W56" s="44">
        <f t="shared" si="29"/>
        <v>27.361909366314425</v>
      </c>
      <c r="X56" s="44">
        <f t="shared" si="29"/>
        <v>37.13333445404453</v>
      </c>
      <c r="Y56" s="44">
        <f t="shared" si="29"/>
        <v>-0.33035794268780949</v>
      </c>
    </row>
    <row r="57" spans="1:25" s="29" customFormat="1" x14ac:dyDescent="0.25">
      <c r="A57" s="51" t="s">
        <v>44</v>
      </c>
      <c r="B57" s="48">
        <f>_xlfn.STDEV.S(B44:B55)</f>
        <v>1.100188873967155</v>
      </c>
      <c r="C57" s="49">
        <f t="shared" ref="C57:Y57" si="30">_xlfn.STDEV.S(C44:C55)</f>
        <v>0.67961232322678011</v>
      </c>
      <c r="D57" s="49">
        <f t="shared" si="30"/>
        <v>0.31739197378154499</v>
      </c>
      <c r="E57" s="49">
        <f t="shared" si="30"/>
        <v>0</v>
      </c>
      <c r="F57" s="49">
        <f t="shared" si="30"/>
        <v>1.4909557181208577</v>
      </c>
      <c r="G57" s="49">
        <f t="shared" si="30"/>
        <v>0.74523170680911877</v>
      </c>
      <c r="H57" s="49">
        <f t="shared" si="30"/>
        <v>0.47831346153654691</v>
      </c>
      <c r="I57" s="49">
        <f t="shared" si="30"/>
        <v>0</v>
      </c>
      <c r="J57" s="49">
        <f t="shared" si="30"/>
        <v>0.75443781661684395</v>
      </c>
      <c r="K57" s="49">
        <f t="shared" si="30"/>
        <v>0.60969439263057401</v>
      </c>
      <c r="L57" s="49">
        <f t="shared" si="30"/>
        <v>0.35854125955206645</v>
      </c>
      <c r="M57" s="49">
        <f t="shared" si="30"/>
        <v>0</v>
      </c>
      <c r="N57" s="49">
        <f t="shared" si="30"/>
        <v>0.76409838639559313</v>
      </c>
      <c r="O57" s="49">
        <f t="shared" si="30"/>
        <v>0.70418855237058253</v>
      </c>
      <c r="P57" s="49">
        <f t="shared" si="30"/>
        <v>0.4548725420476839</v>
      </c>
      <c r="Q57" s="49">
        <f t="shared" si="30"/>
        <v>0</v>
      </c>
      <c r="R57" s="49">
        <f t="shared" si="30"/>
        <v>0.47996421148273544</v>
      </c>
      <c r="S57" s="49">
        <f t="shared" si="30"/>
        <v>0.66536511998624726</v>
      </c>
      <c r="T57" s="49">
        <f t="shared" si="30"/>
        <v>0.47130192073257743</v>
      </c>
      <c r="U57" s="49">
        <f t="shared" si="30"/>
        <v>0</v>
      </c>
      <c r="V57" s="49">
        <f t="shared" si="30"/>
        <v>1.0364706564228583</v>
      </c>
      <c r="W57" s="49">
        <f t="shared" si="30"/>
        <v>0.70256779619656895</v>
      </c>
      <c r="X57" s="49">
        <f t="shared" si="30"/>
        <v>0.4921895092574311</v>
      </c>
      <c r="Y57" s="49">
        <f t="shared" si="30"/>
        <v>0.80148475687096465</v>
      </c>
    </row>
    <row r="59" spans="1:25" ht="18.75" x14ac:dyDescent="0.3">
      <c r="A59" s="17" t="s">
        <v>41</v>
      </c>
    </row>
    <row r="61" spans="1:25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46</v>
      </c>
      <c r="G61" s="55" t="s">
        <v>47</v>
      </c>
      <c r="H61" s="55" t="s">
        <v>150</v>
      </c>
      <c r="I61" s="53" t="s">
        <v>86</v>
      </c>
      <c r="J61" s="53" t="s">
        <v>55</v>
      </c>
      <c r="K61" s="119"/>
    </row>
    <row r="62" spans="1:25" x14ac:dyDescent="0.25">
      <c r="A62" s="119" t="s">
        <v>85</v>
      </c>
      <c r="B62" s="32">
        <f>'Cell dilutions'!B32</f>
        <v>0</v>
      </c>
      <c r="C62" s="28">
        <f>B19</f>
        <v>28.58101666666667</v>
      </c>
      <c r="D62" s="31">
        <f>AVERAGE(B26:B37,Y26:Y37)</f>
        <v>-3.5527136788005009E-15</v>
      </c>
      <c r="E62" s="31">
        <f>_xlfn.STDEV.S(B26:B37,Y26:Y37)</f>
        <v>2.8728434949830919</v>
      </c>
      <c r="F62" s="31">
        <v>-3.5527136788005009E-15</v>
      </c>
      <c r="G62" s="31">
        <v>2.8728434949830919</v>
      </c>
      <c r="H62" s="28">
        <f>1/E62^2</f>
        <v>0.12116468712189703</v>
      </c>
      <c r="I62" s="92">
        <f>H62/(SUM($H$62:$H$79)/COUNT($H$62:$H$79))</f>
        <v>0.2943350466617411</v>
      </c>
      <c r="J62" s="31">
        <f>B62/D62</f>
        <v>0</v>
      </c>
      <c r="K62" s="31">
        <f>LN(C62)</f>
        <v>3.3527427445305644</v>
      </c>
    </row>
    <row r="63" spans="1:25" x14ac:dyDescent="0.25">
      <c r="A63" s="119" t="s">
        <v>19</v>
      </c>
      <c r="B63" s="32">
        <f>'Cell dilutions'!C32</f>
        <v>0.21726616033128443</v>
      </c>
      <c r="C63" s="28">
        <f>F16</f>
        <v>35.050924999999999</v>
      </c>
      <c r="D63" s="31">
        <f>F38</f>
        <v>6.4699083333333292</v>
      </c>
      <c r="E63" s="31">
        <f>F39</f>
        <v>4.2832824361113531</v>
      </c>
      <c r="F63" s="31"/>
      <c r="G63" s="31"/>
      <c r="H63" s="28">
        <f>1/E63^2</f>
        <v>5.4506284067712671E-2</v>
      </c>
      <c r="I63" s="92">
        <f>H63/(SUM($H$62:$H$79)/COUNT($H$62:$H$79))</f>
        <v>0.1324074699114953</v>
      </c>
      <c r="J63" s="31">
        <f>B63/D63</f>
        <v>3.3581026057497139E-2</v>
      </c>
      <c r="K63" s="31">
        <f>LN(C63)</f>
        <v>3.5568020040025519</v>
      </c>
    </row>
    <row r="64" spans="1:25" x14ac:dyDescent="0.25">
      <c r="A64" s="119" t="s">
        <v>23</v>
      </c>
      <c r="B64" s="32">
        <f>'Cell dilutions'!D32</f>
        <v>0.44901673135132125</v>
      </c>
      <c r="C64" s="28">
        <f>J16</f>
        <v>42.537041666666667</v>
      </c>
      <c r="D64" s="31">
        <f>J38</f>
        <v>13.956024999999997</v>
      </c>
      <c r="E64" s="31">
        <f>J39</f>
        <v>2.1673817738369516</v>
      </c>
      <c r="F64" s="31"/>
      <c r="G64" s="31"/>
      <c r="H64" s="28">
        <f>1/E64^2</f>
        <v>0.21287720827337203</v>
      </c>
      <c r="I64" s="92">
        <f>H64/(SUM($H$62:$H$79)/COUNT($H$62:$H$79))</f>
        <v>0.51712445695772891</v>
      </c>
      <c r="J64" s="31">
        <f>B64/D64</f>
        <v>3.2173683505964008E-2</v>
      </c>
      <c r="K64" s="31">
        <f>LN(C64)</f>
        <v>3.7503752649624325</v>
      </c>
    </row>
    <row r="65" spans="1:11" x14ac:dyDescent="0.25">
      <c r="A65" s="119" t="s">
        <v>27</v>
      </c>
      <c r="B65" s="32">
        <f>'Cell dilutions'!E32</f>
        <v>0.8980334627026425</v>
      </c>
      <c r="C65" s="28">
        <f>N16</f>
        <v>49.3611</v>
      </c>
      <c r="D65" s="31">
        <f>N38</f>
        <v>20.780083333333334</v>
      </c>
      <c r="E65" s="31">
        <f>N39</f>
        <v>2.1951350788836348</v>
      </c>
      <c r="F65" s="31"/>
      <c r="G65" s="31"/>
      <c r="H65" s="28">
        <f>1/E65^2</f>
        <v>0.20752838199280454</v>
      </c>
      <c r="I65" s="92">
        <f>H65/(SUM($H$62:$H$79)/COUNT($H$62:$H$79))</f>
        <v>0.50413100919441722</v>
      </c>
      <c r="J65" s="31">
        <f>B65/D65</f>
        <v>4.3216066475638575E-2</v>
      </c>
      <c r="K65" s="31">
        <f>LN(C65)</f>
        <v>3.8991626646000355</v>
      </c>
    </row>
    <row r="66" spans="1:11" x14ac:dyDescent="0.25">
      <c r="A66" s="119" t="s">
        <v>31</v>
      </c>
      <c r="B66" s="32">
        <f>'Cell dilutions'!F32</f>
        <v>1.8105513360940371</v>
      </c>
      <c r="C66" s="28">
        <f>R16</f>
        <v>55.370349999999995</v>
      </c>
      <c r="D66" s="31">
        <f>R38</f>
        <v>26.789333333333332</v>
      </c>
      <c r="E66" s="31">
        <f>R39</f>
        <v>1.3788620627828656</v>
      </c>
      <c r="F66" s="31"/>
      <c r="G66" s="31"/>
      <c r="H66" s="28">
        <f>1/E66^2</f>
        <v>0.52596682759637003</v>
      </c>
      <c r="I66" s="92">
        <f>H66/(SUM($H$62:$H$79)/COUNT($H$62:$H$79))</f>
        <v>1.2776863822324678</v>
      </c>
      <c r="J66" s="31">
        <f>B66/D66</f>
        <v>6.7584785092102723E-2</v>
      </c>
      <c r="K66" s="31">
        <f>LN(C66)</f>
        <v>4.0140442519274133</v>
      </c>
    </row>
    <row r="67" spans="1:11" x14ac:dyDescent="0.25">
      <c r="A67" s="119" t="s">
        <v>35</v>
      </c>
      <c r="B67" s="32">
        <f>'Cell dilutions'!G32</f>
        <v>3.6211026721880741</v>
      </c>
      <c r="C67" s="28"/>
      <c r="D67" s="31"/>
      <c r="E67" s="31"/>
      <c r="F67" s="31"/>
      <c r="G67" s="31"/>
      <c r="H67" s="28"/>
      <c r="I67" s="92"/>
      <c r="J67" s="31"/>
      <c r="K67" s="31"/>
    </row>
    <row r="68" spans="1:11" x14ac:dyDescent="0.25">
      <c r="A68" s="119" t="s">
        <v>16</v>
      </c>
      <c r="B68" s="32">
        <f>'Cell dilutions'!B33</f>
        <v>7.3001429871311574</v>
      </c>
      <c r="C68" s="28">
        <f>C16</f>
        <v>68.625008333333327</v>
      </c>
      <c r="D68" s="31">
        <f>C38</f>
        <v>40.043991666666663</v>
      </c>
      <c r="E68" s="31">
        <f>C39</f>
        <v>1.9524198418924015</v>
      </c>
      <c r="F68" s="31">
        <v>40.043991666666663</v>
      </c>
      <c r="G68" s="31">
        <v>1.9524198418924015</v>
      </c>
      <c r="H68" s="28">
        <f>1/E68^2</f>
        <v>0.26233339199939376</v>
      </c>
      <c r="I68" s="92">
        <f>H68/(SUM($H$62:$H$79)/COUNT($H$62:$H$79))</f>
        <v>0.63726414856660152</v>
      </c>
      <c r="J68" s="31">
        <f>B68/D68</f>
        <v>0.18230307927088915</v>
      </c>
      <c r="K68" s="31">
        <f>LN(C68)</f>
        <v>4.2286570212625954</v>
      </c>
    </row>
    <row r="69" spans="1:11" x14ac:dyDescent="0.25">
      <c r="A69" s="119" t="s">
        <v>20</v>
      </c>
      <c r="B69" s="32">
        <f>'Cell dilutions'!C33</f>
        <v>10.84882360587547</v>
      </c>
      <c r="C69" s="28">
        <f>G16</f>
        <v>78.263883333333325</v>
      </c>
      <c r="D69" s="31">
        <f>G38</f>
        <v>49.682866666666655</v>
      </c>
      <c r="E69" s="31">
        <f>G39</f>
        <v>2.1409340611617225</v>
      </c>
      <c r="F69" s="31">
        <v>49.682866666666655</v>
      </c>
      <c r="G69" s="31">
        <v>2.1409340611617225</v>
      </c>
      <c r="H69" s="28">
        <f>1/E69^2</f>
        <v>0.21816918876054592</v>
      </c>
      <c r="I69" s="92">
        <f>H69/(SUM($H$62:$H$79)/COUNT($H$62:$H$79))</f>
        <v>0.52997981408053751</v>
      </c>
      <c r="J69" s="31">
        <f>B69/D69</f>
        <v>0.2183614661098891</v>
      </c>
      <c r="K69" s="31">
        <f>LN(C69)</f>
        <v>4.3600862364729034</v>
      </c>
    </row>
    <row r="70" spans="1:11" x14ac:dyDescent="0.25">
      <c r="A70" s="119" t="s">
        <v>24</v>
      </c>
      <c r="B70" s="32">
        <f>'Cell dilutions'!D33</f>
        <v>14.49889509944105</v>
      </c>
      <c r="C70" s="28">
        <f>K16</f>
        <v>87.29399166666667</v>
      </c>
      <c r="D70" s="31">
        <f>K38</f>
        <v>58.712975</v>
      </c>
      <c r="E70" s="31">
        <f>K39</f>
        <v>1.7515565697964113</v>
      </c>
      <c r="F70" s="31">
        <v>58.712975</v>
      </c>
      <c r="G70" s="31">
        <v>1.7515565697964113</v>
      </c>
      <c r="H70" s="28">
        <f>1/E70^2</f>
        <v>0.32595050897649414</v>
      </c>
      <c r="I70" s="92">
        <f>H70/(SUM($H$62:$H$79)/COUNT($H$62:$H$79))</f>
        <v>0.79180378828111964</v>
      </c>
      <c r="J70" s="31">
        <f>B70/D70</f>
        <v>0.24694533192094337</v>
      </c>
      <c r="K70" s="31">
        <f>LN(C70)</f>
        <v>4.4692816364984598</v>
      </c>
    </row>
    <row r="71" spans="1:11" x14ac:dyDescent="0.25">
      <c r="A71" s="119" t="s">
        <v>28</v>
      </c>
      <c r="B71" s="32">
        <f>'Cell dilutions'!E33</f>
        <v>18.14896659300663</v>
      </c>
      <c r="C71" s="28">
        <f>O16</f>
        <v>94.409724999999995</v>
      </c>
      <c r="D71" s="31">
        <f>O38</f>
        <v>65.828708333333324</v>
      </c>
      <c r="E71" s="31">
        <f>O39</f>
        <v>2.0230235019193876</v>
      </c>
      <c r="F71" s="31">
        <v>65.828708333333324</v>
      </c>
      <c r="G71" s="31">
        <v>2.0230235019193876</v>
      </c>
      <c r="H71" s="28">
        <f>1/E71^2</f>
        <v>0.24434201093865832</v>
      </c>
      <c r="I71" s="92">
        <f>H71/(SUM($H$62:$H$79)/COUNT($H$62:$H$79))</f>
        <v>0.59355922009438722</v>
      </c>
      <c r="J71" s="31">
        <f>B71/D71</f>
        <v>0.27569987399884371</v>
      </c>
      <c r="K71" s="31">
        <f>LN(C71)</f>
        <v>4.5476440869131523</v>
      </c>
    </row>
    <row r="72" spans="1:11" x14ac:dyDescent="0.25">
      <c r="A72" s="119" t="s">
        <v>32</v>
      </c>
      <c r="B72" s="32">
        <f>'Cell dilutions'!F33</f>
        <v>21.69764721175094</v>
      </c>
      <c r="C72" s="28">
        <f>S16</f>
        <v>101.62731666666667</v>
      </c>
      <c r="D72" s="31">
        <f>S38</f>
        <v>73.046300000000002</v>
      </c>
      <c r="E72" s="31">
        <f>S39</f>
        <v>1.9114898567411343</v>
      </c>
      <c r="F72" s="31">
        <v>73.046300000000002</v>
      </c>
      <c r="G72" s="31">
        <v>1.9114898567411343</v>
      </c>
      <c r="H72" s="28">
        <f>1/E72^2</f>
        <v>0.27368815658223661</v>
      </c>
      <c r="I72" s="92">
        <f>H72/(SUM($H$62:$H$79)/COUNT($H$62:$H$79))</f>
        <v>0.66484731031703648</v>
      </c>
      <c r="J72" s="31">
        <f>B72/D72</f>
        <v>0.29703964761734597</v>
      </c>
      <c r="K72" s="31">
        <f>LN(C72)</f>
        <v>4.6213123638361067</v>
      </c>
    </row>
    <row r="73" spans="1:11" x14ac:dyDescent="0.25">
      <c r="A73" s="119" t="s">
        <v>36</v>
      </c>
      <c r="B73" s="32">
        <f>'Cell dilutions'!G33</f>
        <v>25.34771870531652</v>
      </c>
      <c r="C73" s="28">
        <f>W16</f>
        <v>107.18750000000001</v>
      </c>
      <c r="D73" s="31">
        <f>W38</f>
        <v>78.60648333333333</v>
      </c>
      <c r="E73" s="31">
        <f>W39</f>
        <v>2.0183673230879196</v>
      </c>
      <c r="F73" s="31">
        <v>78.60648333333333</v>
      </c>
      <c r="G73" s="31">
        <v>2.0183673230879196</v>
      </c>
      <c r="H73" s="28">
        <f>1/E73^2</f>
        <v>0.24547065820535299</v>
      </c>
      <c r="I73" s="92">
        <f>H73/(SUM($H$62:$H$79)/COUNT($H$62:$H$79))</f>
        <v>0.59630094669640465</v>
      </c>
      <c r="J73" s="31">
        <f>B73/D73</f>
        <v>0.32246346141486448</v>
      </c>
      <c r="K73" s="31">
        <f>LN(C73)</f>
        <v>4.6745796373602593</v>
      </c>
    </row>
    <row r="74" spans="1:11" x14ac:dyDescent="0.25">
      <c r="A74" s="119" t="s">
        <v>17</v>
      </c>
      <c r="B74" s="32">
        <f>'Cell dilutions'!B34</f>
        <v>28.815286624203821</v>
      </c>
      <c r="C74" s="28">
        <f>D16</f>
        <v>113.79629166666668</v>
      </c>
      <c r="D74" s="31">
        <f>D38</f>
        <v>85.215275000000005</v>
      </c>
      <c r="E74" s="31">
        <f>D39</f>
        <v>0.9118174672381556</v>
      </c>
      <c r="F74" s="31">
        <v>85.215275000000005</v>
      </c>
      <c r="G74" s="31">
        <v>0.9118174672381556</v>
      </c>
      <c r="H74" s="28">
        <f>1/E74^2</f>
        <v>1.2027744250048378</v>
      </c>
      <c r="I74" s="92">
        <f>H74/(SUM($H$62:$H$79)/COUNT($H$62:$H$79))</f>
        <v>2.9217973892937081</v>
      </c>
      <c r="J74" s="31">
        <f>B74/D74</f>
        <v>0.3381469651327631</v>
      </c>
      <c r="K74" s="31">
        <f>LN(C74)</f>
        <v>4.7344099347523771</v>
      </c>
    </row>
    <row r="75" spans="1:11" x14ac:dyDescent="0.25">
      <c r="A75" s="119" t="s">
        <v>21</v>
      </c>
      <c r="B75" s="32">
        <f>'Cell dilutions'!C34</f>
        <v>32.591082802547767</v>
      </c>
      <c r="C75" s="28">
        <f>H16</f>
        <v>117.86110833333333</v>
      </c>
      <c r="D75" s="31">
        <f>H38</f>
        <v>89.28009166666665</v>
      </c>
      <c r="E75" s="31">
        <f>H39</f>
        <v>1.3741197165381143</v>
      </c>
      <c r="F75" s="31">
        <v>89.28009166666665</v>
      </c>
      <c r="G75" s="31">
        <v>1.3741197165381143</v>
      </c>
      <c r="H75" s="28">
        <f>1/E75^2</f>
        <v>0.52960351362665092</v>
      </c>
      <c r="I75" s="92">
        <f>H75/(SUM($H$62:$H$79)/COUNT($H$62:$H$79))</f>
        <v>1.2865206736241499</v>
      </c>
      <c r="J75" s="31">
        <f>B75/D75</f>
        <v>0.3650431153703203</v>
      </c>
      <c r="K75" s="31">
        <f>LN(C75)</f>
        <v>4.7695068831779848</v>
      </c>
    </row>
    <row r="76" spans="1:11" x14ac:dyDescent="0.25">
      <c r="A76" s="119" t="s">
        <v>25</v>
      </c>
      <c r="B76" s="32">
        <f>'Cell dilutions'!D34</f>
        <v>36.168152866242039</v>
      </c>
      <c r="C76" s="28">
        <f>L16</f>
        <v>122.19211666666666</v>
      </c>
      <c r="D76" s="31">
        <f>L38</f>
        <v>93.611099999999979</v>
      </c>
      <c r="E76" s="31">
        <f>L39</f>
        <v>1.0300329251872009</v>
      </c>
      <c r="F76" s="31">
        <v>93.611099999999979</v>
      </c>
      <c r="G76" s="31">
        <v>1.0300329251872009</v>
      </c>
      <c r="H76" s="28">
        <f>1/E76^2</f>
        <v>0.9425356496022731</v>
      </c>
      <c r="I76" s="92">
        <f>H76/(SUM($H$62:$H$79)/COUNT($H$62:$H$79))</f>
        <v>2.2896215142861007</v>
      </c>
      <c r="J76" s="31">
        <f>B76/D76</f>
        <v>0.38636607054336558</v>
      </c>
      <c r="K76" s="31">
        <f>LN(C76)</f>
        <v>4.8055945329271186</v>
      </c>
    </row>
    <row r="77" spans="1:11" x14ac:dyDescent="0.25">
      <c r="A77" s="119" t="s">
        <v>29</v>
      </c>
      <c r="B77" s="32">
        <f>'Cell dilutions'!E34</f>
        <v>40.540127388535034</v>
      </c>
      <c r="C77" s="28">
        <f>P16</f>
        <v>126.79399166666667</v>
      </c>
      <c r="D77" s="31">
        <f>P38</f>
        <v>98.212974999999986</v>
      </c>
      <c r="E77" s="31">
        <f>P39</f>
        <v>1.3067776234681121</v>
      </c>
      <c r="F77" s="31">
        <v>98.212974999999986</v>
      </c>
      <c r="G77" s="31">
        <v>1.3067776234681121</v>
      </c>
      <c r="H77" s="28">
        <f>1/E77^2</f>
        <v>0.58559400432871045</v>
      </c>
      <c r="I77" s="92">
        <f>H77/(SUM($H$62:$H$79)/COUNT($H$62:$H$79))</f>
        <v>1.4225336002025424</v>
      </c>
      <c r="J77" s="31">
        <f>B77/D77</f>
        <v>0.41277771484404213</v>
      </c>
      <c r="K77" s="31">
        <f>LN(C77)</f>
        <v>4.8425636565481707</v>
      </c>
    </row>
    <row r="78" spans="1:11" x14ac:dyDescent="0.25">
      <c r="A78" s="119" t="s">
        <v>33</v>
      </c>
      <c r="B78" s="32">
        <f>'Cell dilutions'!F34</f>
        <v>45.110828025477709</v>
      </c>
      <c r="C78" s="28">
        <f>T16</f>
        <v>131.2314916666667</v>
      </c>
      <c r="D78" s="31">
        <f>T38</f>
        <v>102.65047499999999</v>
      </c>
      <c r="E78" s="31">
        <f>T39</f>
        <v>1.3539766571496186</v>
      </c>
      <c r="F78" s="31">
        <v>102.65047499999999</v>
      </c>
      <c r="G78" s="31">
        <v>1.3539766571496186</v>
      </c>
      <c r="H78" s="28">
        <f>1/E78^2</f>
        <v>0.54547851037668726</v>
      </c>
      <c r="I78" s="92">
        <f>H78/(SUM($H$62:$H$79)/COUNT($H$62:$H$79))</f>
        <v>1.325084450085489</v>
      </c>
      <c r="J78" s="31">
        <f>B78/D78</f>
        <v>0.43946048983677588</v>
      </c>
      <c r="K78" s="31">
        <f>LN(C78)</f>
        <v>4.8769628756550443</v>
      </c>
    </row>
    <row r="79" spans="1:11" x14ac:dyDescent="0.25">
      <c r="A79" s="119" t="s">
        <v>37</v>
      </c>
      <c r="B79" s="32">
        <f>'Cell dilutions'!G34</f>
        <v>49.681528662420384</v>
      </c>
      <c r="C79" s="28">
        <f>X16</f>
        <v>135.25927500000003</v>
      </c>
      <c r="D79" s="31">
        <f>X38</f>
        <v>106.67825833333335</v>
      </c>
      <c r="E79" s="31">
        <f>X39</f>
        <v>1.4139834299691305</v>
      </c>
      <c r="F79" s="31">
        <v>106.67825833333335</v>
      </c>
      <c r="G79" s="31">
        <v>1.4139834299691305</v>
      </c>
      <c r="H79" s="28">
        <f>1/E79^2</f>
        <v>0.50016276791272662</v>
      </c>
      <c r="I79" s="92">
        <f>H79/(SUM($H$62:$H$79)/COUNT($H$62:$H$79))</f>
        <v>1.2150027795140736</v>
      </c>
      <c r="J79" s="31">
        <f>B79/D79</f>
        <v>0.46571372122689209</v>
      </c>
      <c r="K79" s="31">
        <f>LN(C79)</f>
        <v>4.9071934920851126</v>
      </c>
    </row>
    <row r="80" spans="1:11" x14ac:dyDescent="0.25">
      <c r="A80" s="119" t="s">
        <v>18</v>
      </c>
      <c r="B80" s="32">
        <f>'Cell dilutions'!B35</f>
        <v>58.655999999999999</v>
      </c>
      <c r="C80" s="28" t="e">
        <f>E16</f>
        <v>#DIV/0!</v>
      </c>
      <c r="D80" s="31">
        <f>E38</f>
        <v>-28.58101666666666</v>
      </c>
      <c r="E80" s="31">
        <f>E39</f>
        <v>1.1132065250772034E-14</v>
      </c>
      <c r="F80" s="31"/>
      <c r="G80" s="31"/>
      <c r="H80" s="28">
        <f>1/E80^2</f>
        <v>8.0695350708972932E+27</v>
      </c>
      <c r="I80" s="92">
        <f>H80/(SUM($H$62:$H$79)/COUNT($H$62:$H$79))</f>
        <v>1.9602633721503429E+28</v>
      </c>
      <c r="J80" s="31">
        <f>B80/D80</f>
        <v>-2.0522712919589408</v>
      </c>
      <c r="K80" s="31" t="e">
        <f>LN(C80)</f>
        <v>#DIV/0!</v>
      </c>
    </row>
    <row r="81" spans="1:11" x14ac:dyDescent="0.25">
      <c r="A81" s="119" t="s">
        <v>22</v>
      </c>
      <c r="B81" s="32">
        <f>'Cell dilutions'!C35</f>
        <v>67.826086956521735</v>
      </c>
      <c r="C81" s="28" t="e">
        <f>I16</f>
        <v>#DIV/0!</v>
      </c>
      <c r="D81" s="31">
        <f>I38</f>
        <v>-28.58101666666666</v>
      </c>
      <c r="E81" s="31">
        <f>I39</f>
        <v>1.1132065250772034E-14</v>
      </c>
      <c r="F81" s="31"/>
      <c r="G81" s="31"/>
      <c r="H81" s="28">
        <f>1/E81^2</f>
        <v>8.0695350708972932E+27</v>
      </c>
      <c r="I81" s="92">
        <f>H81/(SUM($H$62:$H$79)/COUNT($H$62:$H$79))</f>
        <v>1.9602633721503429E+28</v>
      </c>
      <c r="J81" s="31">
        <f>B81/D81</f>
        <v>-2.3731166650774056</v>
      </c>
      <c r="K81" s="31" t="e">
        <f>LN(C81)</f>
        <v>#DIV/0!</v>
      </c>
    </row>
    <row r="82" spans="1:11" x14ac:dyDescent="0.25">
      <c r="A82" s="119" t="s">
        <v>26</v>
      </c>
      <c r="B82" s="32">
        <f>'Cell dilutions'!D35</f>
        <v>76.959999999999994</v>
      </c>
      <c r="C82" s="28" t="e">
        <f>M16</f>
        <v>#DIV/0!</v>
      </c>
      <c r="D82" s="31">
        <f>M38</f>
        <v>-28.58101666666666</v>
      </c>
      <c r="E82" s="31">
        <f>M39</f>
        <v>1.1132065250772034E-14</v>
      </c>
      <c r="F82" s="31"/>
      <c r="G82" s="31"/>
      <c r="H82" s="28">
        <f>1/E82^2</f>
        <v>8.0695350708972932E+27</v>
      </c>
      <c r="I82" s="92">
        <f>H82/(SUM($H$62:$H$79)/COUNT($H$62:$H$79))</f>
        <v>1.9602633721503429E+28</v>
      </c>
      <c r="J82" s="31">
        <f>B82/D82</f>
        <v>-2.6926963759744962</v>
      </c>
      <c r="K82" s="31" t="e">
        <f>LN(C82)</f>
        <v>#DIV/0!</v>
      </c>
    </row>
    <row r="83" spans="1:11" x14ac:dyDescent="0.25">
      <c r="A83" s="119" t="s">
        <v>30</v>
      </c>
      <c r="B83" s="32">
        <f>'Cell dilutions'!E35</f>
        <v>85.695999999999998</v>
      </c>
      <c r="C83" s="28" t="e">
        <f>Q16</f>
        <v>#DIV/0!</v>
      </c>
      <c r="D83" s="31">
        <f>Q38</f>
        <v>-28.58101666666666</v>
      </c>
      <c r="E83" s="31">
        <f>Q39</f>
        <v>1.1132065250772034E-14</v>
      </c>
      <c r="F83" s="31"/>
      <c r="G83" s="31"/>
      <c r="H83" s="28">
        <f>1/E83^2</f>
        <v>8.0695350708972932E+27</v>
      </c>
      <c r="I83" s="92">
        <f>H83/(SUM($H$62:$H$79)/COUNT($H$62:$H$79))</f>
        <v>1.9602633721503429E+28</v>
      </c>
      <c r="J83" s="31">
        <f>B83/D83</f>
        <v>-2.9983538024364664</v>
      </c>
      <c r="K83" s="31" t="e">
        <f>LN(C83)</f>
        <v>#DIV/0!</v>
      </c>
    </row>
    <row r="84" spans="1:11" x14ac:dyDescent="0.25">
      <c r="A84" s="119" t="s">
        <v>34</v>
      </c>
      <c r="B84" s="32">
        <f>'Cell dilutions'!F35</f>
        <v>94.847999999999999</v>
      </c>
      <c r="C84" s="28" t="e">
        <f>U16</f>
        <v>#DIV/0!</v>
      </c>
      <c r="D84" s="31">
        <f>U38</f>
        <v>-28.58101666666666</v>
      </c>
      <c r="E84" s="31">
        <f>U39</f>
        <v>1.1132065250772034E-14</v>
      </c>
      <c r="F84" s="31"/>
      <c r="G84" s="31"/>
      <c r="H84" s="28">
        <f>1/E84^2</f>
        <v>8.0695350708972932E+27</v>
      </c>
      <c r="I84" s="92">
        <f>H84/(SUM($H$62:$H$79)/COUNT($H$62:$H$79))</f>
        <v>1.9602633721503429E+28</v>
      </c>
      <c r="J84" s="31">
        <f>B84/D84</f>
        <v>-3.3185663444442444</v>
      </c>
      <c r="K84" s="31" t="e">
        <f>LN(C84)</f>
        <v>#DIV/0!</v>
      </c>
    </row>
    <row r="85" spans="1:11" x14ac:dyDescent="0.25">
      <c r="A85" s="119"/>
      <c r="B85" s="119"/>
      <c r="C85" s="119"/>
      <c r="D85" s="119"/>
      <c r="E85" s="119"/>
      <c r="F85" s="119"/>
      <c r="G85" s="119"/>
      <c r="H85" s="93">
        <f>SUM(H62:H79)</f>
        <v>6.998146175366724</v>
      </c>
      <c r="I85" s="93">
        <f>SUM(I62:I79)</f>
        <v>17</v>
      </c>
      <c r="J85" s="119"/>
      <c r="K85" s="119"/>
    </row>
    <row r="87" spans="1:11" ht="18.75" x14ac:dyDescent="0.3">
      <c r="A87" s="18" t="s">
        <v>57</v>
      </c>
    </row>
    <row r="88" spans="1:11" x14ac:dyDescent="0.25">
      <c r="A88" t="s">
        <v>58</v>
      </c>
      <c r="B88">
        <f>SLOPE(J68:J79,B68:B79)</f>
        <v>6.4881282735827234E-3</v>
      </c>
    </row>
    <row r="89" spans="1:11" x14ac:dyDescent="0.25">
      <c r="A89" t="s">
        <v>59</v>
      </c>
      <c r="B89">
        <f>INTERCEPT(J68:J79,B68:B79)</f>
        <v>0.15036480813259942</v>
      </c>
    </row>
    <row r="90" spans="1:11" x14ac:dyDescent="0.25">
      <c r="A90" s="23" t="s">
        <v>52</v>
      </c>
      <c r="B90">
        <f>1/B88</f>
        <v>154.12765559393037</v>
      </c>
    </row>
    <row r="91" spans="1:11" x14ac:dyDescent="0.25">
      <c r="A91" s="23" t="s">
        <v>53</v>
      </c>
      <c r="B91">
        <f>B90*B89</f>
        <v>23.175375361308703</v>
      </c>
    </row>
    <row r="96" spans="1:11" ht="18.75" x14ac:dyDescent="0.3">
      <c r="A96" s="18" t="s">
        <v>56</v>
      </c>
      <c r="F96" s="26" t="s">
        <v>65</v>
      </c>
    </row>
    <row r="98" spans="1:11" ht="15.75" x14ac:dyDescent="0.25">
      <c r="A98" s="119" t="s">
        <v>151</v>
      </c>
      <c r="F98" s="25" t="s">
        <v>64</v>
      </c>
    </row>
    <row r="99" spans="1:11" x14ac:dyDescent="0.25">
      <c r="A99" s="119" t="s">
        <v>152</v>
      </c>
      <c r="G99" s="53" t="s">
        <v>60</v>
      </c>
      <c r="H99" s="53" t="s">
        <v>61</v>
      </c>
      <c r="I99" s="53" t="s">
        <v>62</v>
      </c>
      <c r="K99" s="29"/>
    </row>
    <row r="100" spans="1:11" x14ac:dyDescent="0.25">
      <c r="A100" s="119"/>
      <c r="F100" s="1" t="s">
        <v>43</v>
      </c>
      <c r="G100" s="54" t="s">
        <v>54</v>
      </c>
      <c r="H100" s="54" t="s">
        <v>54</v>
      </c>
      <c r="I100" s="54" t="s">
        <v>54</v>
      </c>
      <c r="J100" s="54" t="s">
        <v>149</v>
      </c>
      <c r="K100" s="54"/>
    </row>
    <row r="101" spans="1:11" x14ac:dyDescent="0.25">
      <c r="A101" s="119" t="s">
        <v>153</v>
      </c>
      <c r="F101" s="28">
        <v>0</v>
      </c>
      <c r="G101" s="92">
        <f>($B$104*F101)/($B$103-F101)</f>
        <v>0</v>
      </c>
      <c r="H101" s="92">
        <f>($C$104*F101)/($D$103-F101)</f>
        <v>0</v>
      </c>
      <c r="I101" s="92">
        <f>($D$104*F101)/($C$103-F101)</f>
        <v>0</v>
      </c>
      <c r="J101" s="31">
        <f>(I101-H101)*0.5</f>
        <v>0</v>
      </c>
      <c r="K101" s="31"/>
    </row>
    <row r="102" spans="1:11" x14ac:dyDescent="0.25">
      <c r="A102" s="119" t="s">
        <v>192</v>
      </c>
      <c r="F102" s="28">
        <v>5</v>
      </c>
      <c r="G102" s="92">
        <f t="shared" ref="G102:G129" si="31">($B$104*F102)/($B$103-F102)</f>
        <v>0.79808845658594874</v>
      </c>
      <c r="H102" s="92">
        <f t="shared" ref="H102:H129" si="32">($C$104*F102)/($D$103-F102)</f>
        <v>0.68573715083025011</v>
      </c>
      <c r="I102" s="92">
        <f t="shared" ref="I102:I129" si="33">($D$104*F102)/($C$103-F102)</f>
        <v>0.92102606995392844</v>
      </c>
      <c r="J102" s="31">
        <f t="shared" ref="J102:J129" si="34">(I102-H102)*0.5</f>
        <v>0.11764445956183917</v>
      </c>
      <c r="K102" s="31"/>
    </row>
    <row r="103" spans="1:11" x14ac:dyDescent="0.25">
      <c r="A103" s="119" t="s">
        <v>199</v>
      </c>
      <c r="B103" s="22">
        <v>156.9819</v>
      </c>
      <c r="C103" s="22">
        <v>150.14410000000001</v>
      </c>
      <c r="D103" s="22">
        <v>163.81960000000001</v>
      </c>
      <c r="F103" s="28">
        <v>10</v>
      </c>
      <c r="G103" s="92">
        <f t="shared" si="31"/>
        <v>1.6504753306359492</v>
      </c>
      <c r="H103" s="92">
        <f t="shared" si="32"/>
        <v>1.4160549110776519</v>
      </c>
      <c r="I103" s="92">
        <f t="shared" si="33"/>
        <v>1.9077720717461526</v>
      </c>
      <c r="J103" s="31">
        <f t="shared" si="34"/>
        <v>0.24585858033425034</v>
      </c>
    </row>
    <row r="104" spans="1:11" x14ac:dyDescent="0.25">
      <c r="A104" s="119" t="s">
        <v>200</v>
      </c>
      <c r="B104" s="22">
        <v>24.259</v>
      </c>
      <c r="C104" s="22">
        <v>21.781700000000001</v>
      </c>
      <c r="D104" s="22">
        <v>26.7363</v>
      </c>
      <c r="F104" s="28">
        <v>15</v>
      </c>
      <c r="G104" s="92">
        <f t="shared" si="31"/>
        <v>2.562897101672819</v>
      </c>
      <c r="H104" s="92">
        <f t="shared" si="32"/>
        <v>2.1954467019129202</v>
      </c>
      <c r="I104" s="92">
        <f t="shared" si="33"/>
        <v>2.9675324338983349</v>
      </c>
      <c r="J104" s="31">
        <f t="shared" si="34"/>
        <v>0.38604286599270732</v>
      </c>
    </row>
    <row r="105" spans="1:11" x14ac:dyDescent="0.25">
      <c r="A105" s="119"/>
      <c r="F105" s="28">
        <v>20</v>
      </c>
      <c r="G105" s="92">
        <f t="shared" si="31"/>
        <v>3.5419278021402829</v>
      </c>
      <c r="H105" s="92">
        <f t="shared" si="32"/>
        <v>3.0290308136025965</v>
      </c>
      <c r="I105" s="92">
        <f t="shared" si="33"/>
        <v>4.1087225621445764</v>
      </c>
      <c r="J105" s="31">
        <f t="shared" si="34"/>
        <v>0.53984587427098996</v>
      </c>
    </row>
    <row r="106" spans="1:11" x14ac:dyDescent="0.25">
      <c r="A106" s="119"/>
      <c r="F106" s="28">
        <v>25</v>
      </c>
      <c r="G106" s="92">
        <f t="shared" si="31"/>
        <v>4.5951376666042849</v>
      </c>
      <c r="H106" s="92">
        <f t="shared" si="32"/>
        <v>3.9226629380865523</v>
      </c>
      <c r="I106" s="92">
        <f t="shared" si="33"/>
        <v>5.3411027767189978</v>
      </c>
      <c r="J106" s="31">
        <f t="shared" si="34"/>
        <v>0.70921991931622275</v>
      </c>
    </row>
    <row r="107" spans="1:11" x14ac:dyDescent="0.25">
      <c r="A107" s="119" t="s">
        <v>201</v>
      </c>
      <c r="F107" s="28">
        <v>30</v>
      </c>
      <c r="G107" s="92">
        <f t="shared" si="31"/>
        <v>5.7312892624854408</v>
      </c>
      <c r="H107" s="92">
        <f t="shared" si="32"/>
        <v>4.8830739293795524</v>
      </c>
      <c r="I107" s="92">
        <f t="shared" si="33"/>
        <v>6.6760581668180121</v>
      </c>
      <c r="J107" s="31">
        <f t="shared" si="34"/>
        <v>0.89649211871922985</v>
      </c>
    </row>
    <row r="108" spans="1:11" x14ac:dyDescent="0.25">
      <c r="A108" s="119" t="s">
        <v>202</v>
      </c>
      <c r="F108" s="28">
        <v>35</v>
      </c>
      <c r="G108" s="92">
        <f t="shared" si="31"/>
        <v>6.9605818568164626</v>
      </c>
      <c r="H108" s="92">
        <f t="shared" si="32"/>
        <v>5.9180396461408042</v>
      </c>
      <c r="I108" s="92">
        <f t="shared" si="33"/>
        <v>8.1269513592098939</v>
      </c>
      <c r="J108" s="31">
        <f t="shared" si="34"/>
        <v>1.1044558565345448</v>
      </c>
    </row>
    <row r="109" spans="1:11" x14ac:dyDescent="0.25">
      <c r="A109" s="119" t="s">
        <v>203</v>
      </c>
      <c r="F109" s="28">
        <v>40</v>
      </c>
      <c r="G109" s="92">
        <f t="shared" si="31"/>
        <v>8.2949584508372673</v>
      </c>
      <c r="H109" s="92">
        <f t="shared" si="32"/>
        <v>7.0365919450555481</v>
      </c>
      <c r="I109" s="92">
        <f t="shared" si="33"/>
        <v>9.7095713705954285</v>
      </c>
      <c r="J109" s="31">
        <f t="shared" si="34"/>
        <v>1.3364897127699402</v>
      </c>
    </row>
    <row r="110" spans="1:11" x14ac:dyDescent="0.25">
      <c r="A110" s="119" t="s">
        <v>204</v>
      </c>
      <c r="F110" s="28">
        <v>45</v>
      </c>
      <c r="G110" s="92">
        <f t="shared" si="31"/>
        <v>9.7484950692924475</v>
      </c>
      <c r="H110" s="92">
        <f t="shared" si="32"/>
        <v>8.2492829465845698</v>
      </c>
      <c r="I110" s="92">
        <f t="shared" si="33"/>
        <v>11.442710527742401</v>
      </c>
      <c r="J110" s="31">
        <f t="shared" si="34"/>
        <v>1.5967137905789155</v>
      </c>
    </row>
    <row r="111" spans="1:11" x14ac:dyDescent="0.25">
      <c r="F111" s="28">
        <v>50</v>
      </c>
      <c r="G111" s="92">
        <f t="shared" si="31"/>
        <v>11.337899214726978</v>
      </c>
      <c r="H111" s="92">
        <f t="shared" si="32"/>
        <v>9.5685189545561578</v>
      </c>
      <c r="I111" s="92">
        <f t="shared" si="33"/>
        <v>13.348914214616737</v>
      </c>
      <c r="J111" s="31">
        <f t="shared" si="34"/>
        <v>1.8901976300302898</v>
      </c>
    </row>
    <row r="112" spans="1:11" x14ac:dyDescent="0.25">
      <c r="A112">
        <v>0</v>
      </c>
      <c r="B112">
        <f>C103</f>
        <v>150.14410000000001</v>
      </c>
      <c r="C112">
        <f>B103</f>
        <v>156.9819</v>
      </c>
      <c r="D112">
        <f>D103</f>
        <v>163.81960000000001</v>
      </c>
      <c r="F112" s="28">
        <v>55</v>
      </c>
      <c r="G112" s="92">
        <f t="shared" si="31"/>
        <v>13.083154952006192</v>
      </c>
      <c r="H112" s="92">
        <f t="shared" si="32"/>
        <v>11.008986432591188</v>
      </c>
      <c r="I112" s="92">
        <f t="shared" si="33"/>
        <v>15.455467023178524</v>
      </c>
      <c r="J112" s="31">
        <f t="shared" si="34"/>
        <v>2.2232402952936683</v>
      </c>
    </row>
    <row r="113" spans="1:10" x14ac:dyDescent="0.25">
      <c r="A113">
        <v>150</v>
      </c>
      <c r="B113">
        <f>C103</f>
        <v>150.14410000000001</v>
      </c>
      <c r="C113">
        <f>B103</f>
        <v>156.9819</v>
      </c>
      <c r="D113">
        <f>D103</f>
        <v>163.81960000000001</v>
      </c>
      <c r="F113" s="28">
        <v>60</v>
      </c>
      <c r="G113" s="92">
        <f t="shared" si="31"/>
        <v>15.008367540747294</v>
      </c>
      <c r="H113" s="92">
        <f t="shared" si="32"/>
        <v>12.588201071859263</v>
      </c>
      <c r="I113" s="92">
        <f t="shared" si="33"/>
        <v>17.795707095639091</v>
      </c>
      <c r="J113" s="31">
        <f t="shared" si="34"/>
        <v>2.6037530118899141</v>
      </c>
    </row>
    <row r="114" spans="1:10" x14ac:dyDescent="0.25">
      <c r="F114" s="28">
        <v>65</v>
      </c>
      <c r="G114" s="92">
        <f t="shared" si="31"/>
        <v>17.14288354556712</v>
      </c>
      <c r="H114" s="92">
        <f t="shared" si="32"/>
        <v>14.327223546745786</v>
      </c>
      <c r="I114" s="92">
        <f t="shared" si="33"/>
        <v>20.410803567129136</v>
      </c>
      <c r="J114" s="31">
        <f t="shared" si="34"/>
        <v>3.0417900101916748</v>
      </c>
    </row>
    <row r="115" spans="1:10" x14ac:dyDescent="0.25">
      <c r="A115">
        <v>0</v>
      </c>
      <c r="B115">
        <v>10</v>
      </c>
      <c r="F115" s="28">
        <v>70</v>
      </c>
      <c r="G115" s="92">
        <f t="shared" si="31"/>
        <v>19.52279727161628</v>
      </c>
      <c r="H115" s="92">
        <f t="shared" si="32"/>
        <v>16.251604142418</v>
      </c>
      <c r="I115" s="92">
        <f t="shared" si="33"/>
        <v>23.352199350919154</v>
      </c>
      <c r="J115" s="31">
        <f t="shared" si="34"/>
        <v>3.5502976042505772</v>
      </c>
    </row>
    <row r="116" spans="1:10" x14ac:dyDescent="0.25">
      <c r="A116">
        <v>72</v>
      </c>
      <c r="B116">
        <v>10</v>
      </c>
      <c r="F116" s="28">
        <v>75</v>
      </c>
      <c r="G116" s="92">
        <f t="shared" si="31"/>
        <v>22.193008456744721</v>
      </c>
      <c r="H116" s="92">
        <f t="shared" si="32"/>
        <v>18.39264644290224</v>
      </c>
      <c r="I116" s="92">
        <f t="shared" si="33"/>
        <v>26.685029163966298</v>
      </c>
      <c r="J116" s="31">
        <f t="shared" si="34"/>
        <v>4.1461913605320291</v>
      </c>
    </row>
    <row r="117" spans="1:10" x14ac:dyDescent="0.25">
      <c r="F117" s="28">
        <v>80</v>
      </c>
      <c r="G117" s="92">
        <f t="shared" si="31"/>
        <v>25.210081850408994</v>
      </c>
      <c r="H117" s="92">
        <f t="shared" si="32"/>
        <v>20.789123307675052</v>
      </c>
      <c r="I117" s="92">
        <f t="shared" si="33"/>
        <v>30.492999411212057</v>
      </c>
      <c r="J117" s="31">
        <f t="shared" si="34"/>
        <v>4.8519380517685029</v>
      </c>
    </row>
    <row r="118" spans="1:10" x14ac:dyDescent="0.25">
      <c r="A118">
        <v>72</v>
      </c>
      <c r="B118">
        <v>0</v>
      </c>
      <c r="F118" s="28">
        <v>85</v>
      </c>
      <c r="G118" s="92">
        <f t="shared" si="31"/>
        <v>28.646298583393882</v>
      </c>
      <c r="H118" s="92">
        <f t="shared" si="32"/>
        <v>23.489645976381507</v>
      </c>
      <c r="I118" s="92">
        <f t="shared" si="33"/>
        <v>34.885515342141495</v>
      </c>
      <c r="J118" s="31">
        <f t="shared" si="34"/>
        <v>5.6979346828799944</v>
      </c>
    </row>
    <row r="119" spans="1:10" x14ac:dyDescent="0.25">
      <c r="A119">
        <v>72</v>
      </c>
      <c r="B119">
        <v>10</v>
      </c>
      <c r="F119" s="28">
        <v>90</v>
      </c>
      <c r="G119" s="92">
        <f t="shared" si="31"/>
        <v>32.595522073873688</v>
      </c>
      <c r="H119" s="92">
        <f t="shared" si="32"/>
        <v>26.555995968550356</v>
      </c>
      <c r="I119" s="92">
        <f t="shared" si="33"/>
        <v>40.008363247600336</v>
      </c>
      <c r="J119" s="31">
        <f t="shared" si="34"/>
        <v>6.7261836395249901</v>
      </c>
    </row>
    <row r="120" spans="1:10" x14ac:dyDescent="0.25">
      <c r="F120" s="28">
        <v>95</v>
      </c>
      <c r="G120" s="92">
        <f t="shared" si="31"/>
        <v>37.181903103970676</v>
      </c>
      <c r="H120" s="92">
        <f t="shared" si="32"/>
        <v>30.067909432777867</v>
      </c>
      <c r="I120" s="92">
        <f t="shared" si="33"/>
        <v>46.060204083483086</v>
      </c>
      <c r="J120" s="31">
        <f t="shared" si="34"/>
        <v>7.9961473253526094</v>
      </c>
    </row>
    <row r="121" spans="1:10" x14ac:dyDescent="0.25">
      <c r="F121" s="28">
        <v>100</v>
      </c>
      <c r="G121" s="92">
        <f t="shared" si="31"/>
        <v>42.57316797088199</v>
      </c>
      <c r="H121" s="92">
        <f t="shared" si="32"/>
        <v>34.130110498968968</v>
      </c>
      <c r="I121" s="92">
        <f t="shared" si="33"/>
        <v>53.318934829820449</v>
      </c>
      <c r="J121" s="31">
        <f t="shared" si="34"/>
        <v>9.5944121654257408</v>
      </c>
    </row>
    <row r="122" spans="1:10" x14ac:dyDescent="0.25">
      <c r="F122" s="28">
        <v>105</v>
      </c>
      <c r="G122" s="92">
        <f t="shared" si="31"/>
        <v>49.001575548412049</v>
      </c>
      <c r="H122" s="92">
        <f t="shared" si="32"/>
        <v>38.882931879849572</v>
      </c>
      <c r="I122" s="92">
        <f t="shared" si="33"/>
        <v>62.185567992273612</v>
      </c>
      <c r="J122" s="31">
        <f t="shared" si="34"/>
        <v>11.65131805621202</v>
      </c>
    </row>
    <row r="123" spans="1:10" x14ac:dyDescent="0.25">
      <c r="F123" s="28">
        <v>110</v>
      </c>
      <c r="G123" s="92">
        <f t="shared" si="31"/>
        <v>56.798256349785781</v>
      </c>
      <c r="H123" s="92">
        <f t="shared" si="32"/>
        <v>44.518855584210954</v>
      </c>
      <c r="I123" s="92">
        <f t="shared" si="33"/>
        <v>73.260902598389279</v>
      </c>
      <c r="J123" s="31">
        <f t="shared" si="34"/>
        <v>14.371023507089163</v>
      </c>
    </row>
    <row r="124" spans="1:10" x14ac:dyDescent="0.25">
      <c r="F124" s="28">
        <v>115</v>
      </c>
      <c r="G124" s="92">
        <f t="shared" si="31"/>
        <v>66.45209006738618</v>
      </c>
      <c r="H124" s="92">
        <f t="shared" si="32"/>
        <v>51.309218018992368</v>
      </c>
      <c r="I124" s="92">
        <f t="shared" si="33"/>
        <v>87.487643729672953</v>
      </c>
      <c r="J124" s="31">
        <f t="shared" si="34"/>
        <v>18.089212855340293</v>
      </c>
    </row>
    <row r="125" spans="1:10" x14ac:dyDescent="0.25">
      <c r="F125" s="28">
        <v>120</v>
      </c>
      <c r="G125" s="92">
        <f t="shared" si="31"/>
        <v>78.716345022835498</v>
      </c>
      <c r="H125" s="92">
        <f t="shared" si="32"/>
        <v>59.649198075746916</v>
      </c>
      <c r="I125" s="92">
        <f t="shared" si="33"/>
        <v>106.43396220155847</v>
      </c>
      <c r="J125" s="31">
        <f t="shared" si="34"/>
        <v>23.392382062905778</v>
      </c>
    </row>
    <row r="126" spans="1:10" x14ac:dyDescent="0.25">
      <c r="C126" s="53"/>
      <c r="D126" s="53"/>
      <c r="F126" s="28">
        <v>125</v>
      </c>
      <c r="G126" s="92">
        <f t="shared" si="31"/>
        <v>94.815348681598039</v>
      </c>
      <c r="H126" s="92">
        <f t="shared" si="32"/>
        <v>70.137572257313309</v>
      </c>
      <c r="I126" s="92">
        <f t="shared" si="33"/>
        <v>132.91537577403838</v>
      </c>
      <c r="J126" s="31">
        <f t="shared" si="34"/>
        <v>31.388901758362536</v>
      </c>
    </row>
    <row r="127" spans="1:10" x14ac:dyDescent="0.25">
      <c r="C127" s="54"/>
      <c r="D127" s="54"/>
      <c r="E127" s="54"/>
      <c r="F127" s="28">
        <v>130</v>
      </c>
      <c r="G127" s="92">
        <f t="shared" si="31"/>
        <v>116.88094611572946</v>
      </c>
      <c r="H127" s="92">
        <f t="shared" si="32"/>
        <v>83.727217353250765</v>
      </c>
      <c r="I127" s="92">
        <f t="shared" si="33"/>
        <v>172.54277927532124</v>
      </c>
      <c r="J127" s="31">
        <f t="shared" si="34"/>
        <v>44.407780961035236</v>
      </c>
    </row>
    <row r="128" spans="1:10" x14ac:dyDescent="0.25">
      <c r="C128" s="92"/>
      <c r="D128" s="92"/>
      <c r="E128" s="31"/>
      <c r="F128" s="28">
        <v>135</v>
      </c>
      <c r="G128" s="92">
        <f t="shared" si="31"/>
        <v>148.98461916394857</v>
      </c>
      <c r="H128" s="92">
        <f t="shared" si="32"/>
        <v>102.03228011492176</v>
      </c>
      <c r="I128" s="92">
        <f t="shared" si="33"/>
        <v>238.33707516458543</v>
      </c>
      <c r="J128" s="31">
        <f t="shared" si="34"/>
        <v>68.152397524831827</v>
      </c>
    </row>
    <row r="129" spans="1:12" x14ac:dyDescent="0.25">
      <c r="C129" s="92"/>
      <c r="D129" s="92"/>
      <c r="E129" s="31"/>
      <c r="F129" s="28">
        <v>136</v>
      </c>
      <c r="G129" s="92">
        <f t="shared" si="31"/>
        <v>157.24143190082884</v>
      </c>
      <c r="H129" s="92">
        <f t="shared" si="32"/>
        <v>106.48288257199957</v>
      </c>
      <c r="I129" s="92">
        <f t="shared" si="33"/>
        <v>257.07799011601998</v>
      </c>
      <c r="J129" s="31">
        <f t="shared" si="34"/>
        <v>75.297553772010204</v>
      </c>
    </row>
    <row r="130" spans="1:12" x14ac:dyDescent="0.25">
      <c r="C130" s="92"/>
      <c r="D130" s="92"/>
      <c r="E130" s="31"/>
      <c r="F130" s="28"/>
      <c r="G130" s="92"/>
      <c r="H130" s="92"/>
      <c r="I130" s="92"/>
      <c r="J130" s="31"/>
    </row>
    <row r="131" spans="1:12" x14ac:dyDescent="0.25">
      <c r="C131" s="92"/>
      <c r="D131" s="92"/>
      <c r="E131" s="31"/>
      <c r="F131" s="28"/>
      <c r="G131" s="92"/>
      <c r="H131" s="92"/>
      <c r="I131" s="92"/>
      <c r="J131" s="31"/>
    </row>
    <row r="132" spans="1:12" x14ac:dyDescent="0.25">
      <c r="A132" s="28"/>
      <c r="B132" s="92"/>
      <c r="C132" s="125" t="s">
        <v>156</v>
      </c>
      <c r="D132" s="125"/>
      <c r="E132" s="125"/>
      <c r="F132" s="104"/>
      <c r="G132" s="104"/>
      <c r="H132" s="104"/>
      <c r="I132" s="99" t="s">
        <v>157</v>
      </c>
      <c r="J132" s="99"/>
      <c r="K132" s="99"/>
    </row>
    <row r="133" spans="1:12" x14ac:dyDescent="0.25">
      <c r="A133" s="28"/>
      <c r="B133" s="92"/>
      <c r="C133" s="92"/>
      <c r="D133" s="92"/>
      <c r="E133" s="31"/>
      <c r="F133" s="31"/>
      <c r="G133" s="31"/>
      <c r="H133" s="31"/>
    </row>
    <row r="134" spans="1:12" x14ac:dyDescent="0.25">
      <c r="A134" s="29"/>
      <c r="B134" s="53" t="s">
        <v>60</v>
      </c>
      <c r="C134" s="53" t="s">
        <v>61</v>
      </c>
      <c r="D134" s="53" t="s">
        <v>62</v>
      </c>
      <c r="E134" s="29"/>
      <c r="F134" s="29"/>
      <c r="G134" s="29"/>
      <c r="H134" s="29"/>
      <c r="I134" s="53" t="s">
        <v>61</v>
      </c>
      <c r="J134" s="53" t="s">
        <v>62</v>
      </c>
      <c r="K134" s="29"/>
    </row>
    <row r="135" spans="1:12" x14ac:dyDescent="0.25">
      <c r="A135" s="54" t="s">
        <v>54</v>
      </c>
      <c r="B135" s="54" t="s">
        <v>43</v>
      </c>
      <c r="C135" s="54" t="s">
        <v>43</v>
      </c>
      <c r="D135" s="54" t="s">
        <v>43</v>
      </c>
      <c r="E135" s="54" t="s">
        <v>149</v>
      </c>
      <c r="F135" s="54"/>
      <c r="G135" s="54" t="s">
        <v>162</v>
      </c>
      <c r="H135" s="54" t="s">
        <v>176</v>
      </c>
      <c r="I135" s="54" t="s">
        <v>54</v>
      </c>
      <c r="J135" s="54" t="s">
        <v>54</v>
      </c>
      <c r="K135" s="54" t="s">
        <v>149</v>
      </c>
      <c r="L135" s="54" t="s">
        <v>63</v>
      </c>
    </row>
    <row r="136" spans="1:12" x14ac:dyDescent="0.25">
      <c r="A136" s="31">
        <v>1E-3</v>
      </c>
      <c r="B136" s="103">
        <v>6.4708195290013402E-3</v>
      </c>
      <c r="C136" s="103">
        <v>5.97407859209571E-3</v>
      </c>
      <c r="D136" s="103">
        <v>6.9675604659069799E-3</v>
      </c>
      <c r="E136" s="31">
        <f>(B136-C136)</f>
        <v>4.9674093690563019E-4</v>
      </c>
      <c r="F136" s="31"/>
      <c r="G136" s="31">
        <v>0</v>
      </c>
      <c r="H136" s="31">
        <v>0</v>
      </c>
      <c r="I136" s="31">
        <v>-6.8396785631030799E-13</v>
      </c>
      <c r="J136" s="31">
        <v>-5.7244139983758695E-14</v>
      </c>
      <c r="K136" s="31">
        <f>ABS((J136-I136)*0.5)</f>
        <v>3.1336185816327466E-13</v>
      </c>
      <c r="L136" s="31" t="e">
        <f>K136/H136*100</f>
        <v>#DIV/0!</v>
      </c>
    </row>
    <row r="137" spans="1:12" x14ac:dyDescent="0.25">
      <c r="A137" s="31">
        <v>1.0999999999999999E-2</v>
      </c>
      <c r="B137" s="31">
        <v>7.1149686793664096E-2</v>
      </c>
      <c r="C137" s="31">
        <v>6.5691591010824599E-2</v>
      </c>
      <c r="D137" s="31">
        <v>7.6607782576503497E-2</v>
      </c>
      <c r="E137" s="31">
        <f t="shared" ref="E137:E200" si="35">(B137-C137)</f>
        <v>5.4580957828394977E-3</v>
      </c>
      <c r="F137" s="31"/>
      <c r="G137" s="31">
        <v>0.75449317105018399</v>
      </c>
      <c r="H137" s="103">
        <v>0.117157604023357</v>
      </c>
      <c r="I137" s="103">
        <v>0.10882586597900799</v>
      </c>
      <c r="J137" s="103">
        <v>0.12685769169803399</v>
      </c>
      <c r="K137" s="31">
        <f t="shared" ref="K137:K200" si="36">ABS((J137-I137)*0.5)</f>
        <v>9.0159128595129964E-3</v>
      </c>
      <c r="L137" s="31">
        <f t="shared" ref="L137:L200" si="37">K137/H137*100</f>
        <v>7.6955422011835859</v>
      </c>
    </row>
    <row r="138" spans="1:12" x14ac:dyDescent="0.25">
      <c r="A138" s="31">
        <v>2.1000000000000001E-2</v>
      </c>
      <c r="B138" s="31">
        <v>0.135775276496091</v>
      </c>
      <c r="C138" s="31">
        <v>0.12536681848735201</v>
      </c>
      <c r="D138" s="31">
        <v>0.14618373450482999</v>
      </c>
      <c r="E138" s="31">
        <f t="shared" si="35"/>
        <v>1.0408458008738991E-2</v>
      </c>
      <c r="F138" s="31"/>
      <c r="G138" s="31">
        <v>1.50898634210037</v>
      </c>
      <c r="H138" s="31">
        <v>0.23545231464083199</v>
      </c>
      <c r="I138" s="31">
        <v>0.21875145254758999</v>
      </c>
      <c r="J138" s="31">
        <v>0.25486130697804898</v>
      </c>
      <c r="K138" s="31">
        <f t="shared" si="36"/>
        <v>1.8054927215229499E-2</v>
      </c>
      <c r="L138" s="31">
        <f t="shared" si="37"/>
        <v>7.6681884579351784</v>
      </c>
    </row>
    <row r="139" spans="1:12" x14ac:dyDescent="0.25">
      <c r="A139" s="31">
        <v>3.1E-2</v>
      </c>
      <c r="B139" s="31">
        <v>0.200347654438224</v>
      </c>
      <c r="C139" s="31">
        <v>0.18499980459856499</v>
      </c>
      <c r="D139" s="31">
        <v>0.215695504277884</v>
      </c>
      <c r="E139" s="31">
        <f t="shared" si="35"/>
        <v>1.5347849839659006E-2</v>
      </c>
      <c r="F139" s="31"/>
      <c r="G139" s="31">
        <v>2.2634795131505498</v>
      </c>
      <c r="H139" s="31">
        <v>0.35490076735205101</v>
      </c>
      <c r="I139" s="31">
        <v>0.32979368203521098</v>
      </c>
      <c r="J139" s="31">
        <v>0.38402690487132002</v>
      </c>
      <c r="K139" s="31">
        <f t="shared" si="36"/>
        <v>2.711661141805452E-2</v>
      </c>
      <c r="L139" s="31">
        <f t="shared" si="37"/>
        <v>7.6406178606978461</v>
      </c>
    </row>
    <row r="140" spans="1:12" x14ac:dyDescent="0.25">
      <c r="A140" s="31">
        <v>4.1000000000000002E-2</v>
      </c>
      <c r="B140" s="31">
        <v>0.26486688631368999</v>
      </c>
      <c r="C140" s="31">
        <v>0.24459059284828999</v>
      </c>
      <c r="D140" s="31">
        <v>0.28514317977908998</v>
      </c>
      <c r="E140" s="31">
        <f t="shared" si="35"/>
        <v>2.0276293465399997E-2</v>
      </c>
      <c r="F140" s="31"/>
      <c r="G140" s="31">
        <v>3.0179726842007399</v>
      </c>
      <c r="H140" s="31">
        <v>0.47551992374274799</v>
      </c>
      <c r="I140" s="31">
        <v>0.44196983876698798</v>
      </c>
      <c r="J140" s="31">
        <v>0.51437083573525799</v>
      </c>
      <c r="K140" s="31">
        <f t="shared" si="36"/>
        <v>3.6200498484135007E-2</v>
      </c>
      <c r="L140" s="31">
        <f t="shared" si="37"/>
        <v>7.6128247580471831</v>
      </c>
    </row>
    <row r="141" spans="1:12" x14ac:dyDescent="0.25">
      <c r="A141" s="31">
        <v>5.0999999999999997E-2</v>
      </c>
      <c r="B141" s="31">
        <v>0.32933303770802103</v>
      </c>
      <c r="C141" s="31">
        <v>0.30413922666946303</v>
      </c>
      <c r="D141" s="31">
        <v>0.35452684874657803</v>
      </c>
      <c r="E141" s="31">
        <f t="shared" si="35"/>
        <v>2.5193811038558001E-2</v>
      </c>
      <c r="F141" s="31"/>
      <c r="G141" s="31">
        <v>3.7724658552509198</v>
      </c>
      <c r="H141" s="31">
        <v>0.59732707951396502</v>
      </c>
      <c r="I141" s="31">
        <v>0.55529740891281898</v>
      </c>
      <c r="J141" s="31">
        <v>0.645909635688247</v>
      </c>
      <c r="K141" s="31">
        <f t="shared" si="36"/>
        <v>4.5306113387714009E-2</v>
      </c>
      <c r="L141" s="31">
        <f t="shared" si="37"/>
        <v>7.584808213379314</v>
      </c>
    </row>
    <row r="142" spans="1:12" x14ac:dyDescent="0.25">
      <c r="A142" s="31">
        <v>6.0999999999999999E-2</v>
      </c>
      <c r="B142" s="31">
        <v>0.39374617409887702</v>
      </c>
      <c r="C142" s="31">
        <v>0.36364574947411898</v>
      </c>
      <c r="D142" s="31">
        <v>0.423846598723635</v>
      </c>
      <c r="E142" s="31">
        <f t="shared" si="35"/>
        <v>3.0100424624758038E-2</v>
      </c>
      <c r="F142" s="31"/>
      <c r="G142" s="31">
        <v>4.5269590263010997</v>
      </c>
      <c r="H142" s="31">
        <v>0.72033987274967104</v>
      </c>
      <c r="I142" s="31">
        <v>0.66979436308893303</v>
      </c>
      <c r="J142" s="31">
        <v>0.77866053042791605</v>
      </c>
      <c r="K142" s="31">
        <f t="shared" si="36"/>
        <v>5.4433083669491511E-2</v>
      </c>
      <c r="L142" s="31">
        <f t="shared" si="37"/>
        <v>7.5565834585430247</v>
      </c>
    </row>
    <row r="143" spans="1:12" x14ac:dyDescent="0.25">
      <c r="A143" s="31">
        <v>7.0999999999999994E-2</v>
      </c>
      <c r="B143" s="31">
        <v>0.45810636085627199</v>
      </c>
      <c r="C143" s="31">
        <v>0.42311020458604698</v>
      </c>
      <c r="D143" s="31">
        <v>0.493102517126498</v>
      </c>
      <c r="E143" s="31">
        <f t="shared" si="35"/>
        <v>3.499615627022501E-2</v>
      </c>
      <c r="F143" s="31"/>
      <c r="G143" s="31">
        <v>5.2814521973512898</v>
      </c>
      <c r="H143" s="31">
        <v>0.844576292431092</v>
      </c>
      <c r="I143" s="31">
        <v>0.78547946398097201</v>
      </c>
      <c r="J143" s="31">
        <v>0.91264089248635605</v>
      </c>
      <c r="K143" s="31">
        <f t="shared" si="36"/>
        <v>6.3580714252692017E-2</v>
      </c>
      <c r="L143" s="31">
        <f t="shared" si="37"/>
        <v>7.5281197000778342</v>
      </c>
    </row>
    <row r="144" spans="1:12" x14ac:dyDescent="0.25">
      <c r="A144" s="31">
        <v>8.1000000000000003E-2</v>
      </c>
      <c r="B144" s="31">
        <v>0.52241366324279004</v>
      </c>
      <c r="C144" s="31">
        <v>0.48253263529836699</v>
      </c>
      <c r="D144" s="31">
        <v>0.56229469118721298</v>
      </c>
      <c r="E144" s="31">
        <f t="shared" si="35"/>
        <v>3.9881027944423053E-2</v>
      </c>
      <c r="F144" s="31"/>
      <c r="G144" s="31">
        <v>6.0359453684014701</v>
      </c>
      <c r="H144" s="31">
        <v>0.97005468720640098</v>
      </c>
      <c r="I144" s="31">
        <v>0.90237151276161698</v>
      </c>
      <c r="J144" s="31">
        <v>1.0478681038709801</v>
      </c>
      <c r="K144" s="31">
        <f t="shared" si="36"/>
        <v>7.2748295554681541E-2</v>
      </c>
      <c r="L144" s="31">
        <f t="shared" si="37"/>
        <v>7.4994014785068206</v>
      </c>
    </row>
    <row r="145" spans="1:12" x14ac:dyDescent="0.25">
      <c r="A145" s="31">
        <v>9.0999999999999998E-2</v>
      </c>
      <c r="B145" s="31">
        <v>0.58666814641380505</v>
      </c>
      <c r="C145" s="31">
        <v>0.54191308478421196</v>
      </c>
      <c r="D145" s="31">
        <v>0.63142320804339802</v>
      </c>
      <c r="E145" s="31">
        <f t="shared" si="35"/>
        <v>4.4755061629593085E-2</v>
      </c>
      <c r="F145" s="31"/>
      <c r="G145" s="31">
        <v>6.7904385394516602</v>
      </c>
      <c r="H145" s="31">
        <v>1.09679377442472</v>
      </c>
      <c r="I145" s="31">
        <v>1.0204893121415901</v>
      </c>
      <c r="J145" s="31">
        <v>1.1843600424857399</v>
      </c>
      <c r="K145" s="31">
        <f t="shared" si="36"/>
        <v>8.1935365172074892E-2</v>
      </c>
      <c r="L145" s="31">
        <f t="shared" si="37"/>
        <v>7.4704440417753881</v>
      </c>
    </row>
    <row r="146" spans="1:12" x14ac:dyDescent="0.25">
      <c r="A146" s="31">
        <v>0.10100000000000001</v>
      </c>
      <c r="B146" s="31">
        <v>0.65086987541770702</v>
      </c>
      <c r="C146" s="31">
        <v>0.601251596271696</v>
      </c>
      <c r="D146" s="31">
        <v>0.70048815456371805</v>
      </c>
      <c r="E146" s="31">
        <f t="shared" si="35"/>
        <v>4.9618279146011024E-2</v>
      </c>
      <c r="F146" s="31"/>
      <c r="G146" s="31">
        <v>7.5449317105018396</v>
      </c>
      <c r="H146" s="31">
        <v>1.2248126494438301</v>
      </c>
      <c r="I146" s="31">
        <v>1.1398521401197399</v>
      </c>
      <c r="J146" s="31">
        <v>1.32213531579224</v>
      </c>
      <c r="K146" s="31">
        <f t="shared" si="36"/>
        <v>9.1141587836250038E-2</v>
      </c>
      <c r="L146" s="31">
        <f t="shared" si="37"/>
        <v>7.4412676810315546</v>
      </c>
    </row>
    <row r="147" spans="1:12" x14ac:dyDescent="0.25">
      <c r="A147" s="31">
        <v>0.111</v>
      </c>
      <c r="B147" s="31">
        <v>0.71501891519611604</v>
      </c>
      <c r="C147" s="31">
        <v>0.66054821283709197</v>
      </c>
      <c r="D147" s="31">
        <v>0.769489617555141</v>
      </c>
      <c r="E147" s="31">
        <f t="shared" si="35"/>
        <v>5.447070235902407E-2</v>
      </c>
      <c r="F147" s="31"/>
      <c r="G147" s="31">
        <v>8.2994248815520208</v>
      </c>
      <c r="H147" s="31">
        <v>1.3541307952212001</v>
      </c>
      <c r="I147" s="31">
        <v>1.26048041993075</v>
      </c>
      <c r="J147" s="31">
        <v>1.46121258965425</v>
      </c>
      <c r="K147" s="31">
        <f t="shared" si="36"/>
        <v>0.10036608486175003</v>
      </c>
      <c r="L147" s="31">
        <f t="shared" si="37"/>
        <v>7.4118456810780247</v>
      </c>
    </row>
    <row r="148" spans="1:12" x14ac:dyDescent="0.25">
      <c r="A148" s="31">
        <v>0.121</v>
      </c>
      <c r="B148" s="31">
        <v>0.77911533058410398</v>
      </c>
      <c r="C148" s="31">
        <v>0.71980297751176103</v>
      </c>
      <c r="D148" s="31">
        <v>0.83842768365644604</v>
      </c>
      <c r="E148" s="31">
        <f t="shared" si="35"/>
        <v>5.9312353072342949E-2</v>
      </c>
      <c r="F148" s="31"/>
      <c r="G148" s="31">
        <v>9.0539180526022101</v>
      </c>
      <c r="H148" s="31">
        <v>1.4847680921986399</v>
      </c>
      <c r="I148" s="31">
        <v>1.3823947438244499</v>
      </c>
      <c r="J148" s="31">
        <v>1.6016106136875301</v>
      </c>
      <c r="K148" s="31">
        <f t="shared" si="36"/>
        <v>0.10960793493154009</v>
      </c>
      <c r="L148" s="31">
        <f t="shared" si="37"/>
        <v>7.3821585678900874</v>
      </c>
    </row>
    <row r="149" spans="1:12" x14ac:dyDescent="0.25">
      <c r="A149" s="31">
        <v>0.13100000000000001</v>
      </c>
      <c r="B149" s="31">
        <v>0.84315918631040998</v>
      </c>
      <c r="C149" s="31">
        <v>0.77901593331583796</v>
      </c>
      <c r="D149" s="31">
        <v>0.907302439304982</v>
      </c>
      <c r="E149" s="31">
        <f t="shared" si="35"/>
        <v>6.414325299457202E-2</v>
      </c>
      <c r="F149" s="31"/>
      <c r="G149" s="31">
        <v>9.8084112236523904</v>
      </c>
      <c r="H149" s="31">
        <v>1.6167448284908601</v>
      </c>
      <c r="I149" s="31">
        <v>1.50561570407968</v>
      </c>
      <c r="J149" s="31">
        <v>1.7433489366267501</v>
      </c>
      <c r="K149" s="31">
        <f t="shared" si="36"/>
        <v>0.11886661627353501</v>
      </c>
      <c r="L149" s="31">
        <f t="shared" si="37"/>
        <v>7.3522187409431989</v>
      </c>
    </row>
    <row r="150" spans="1:12" x14ac:dyDescent="0.25">
      <c r="A150" s="31">
        <v>0.14099999999999999</v>
      </c>
      <c r="B150" s="31">
        <v>0.90715054699766295</v>
      </c>
      <c r="C150" s="31">
        <v>0.83818712316406596</v>
      </c>
      <c r="D150" s="31">
        <v>0.97611397083125895</v>
      </c>
      <c r="E150" s="31">
        <f t="shared" si="35"/>
        <v>6.8963423833596993E-2</v>
      </c>
      <c r="F150" s="31"/>
      <c r="G150" s="31">
        <v>10.562904394702599</v>
      </c>
      <c r="H150" s="31">
        <v>1.7500817103891999</v>
      </c>
      <c r="I150" s="31">
        <v>1.63016424770257</v>
      </c>
      <c r="J150" s="31">
        <v>1.88644755043305</v>
      </c>
      <c r="K150" s="31">
        <f t="shared" si="36"/>
        <v>0.12814165136524003</v>
      </c>
      <c r="L150" s="31">
        <f t="shared" si="37"/>
        <v>7.3220381999616846</v>
      </c>
    </row>
    <row r="151" spans="1:12" x14ac:dyDescent="0.25">
      <c r="A151" s="31">
        <v>0.151</v>
      </c>
      <c r="B151" s="31">
        <v>0.97108947716259297</v>
      </c>
      <c r="C151" s="31">
        <v>0.89731658996860797</v>
      </c>
      <c r="D151" s="31">
        <v>1.04486236435658</v>
      </c>
      <c r="E151" s="31">
        <f t="shared" si="35"/>
        <v>7.3772887193985004E-2</v>
      </c>
      <c r="F151" s="31"/>
      <c r="G151" s="31">
        <v>11.317397565752801</v>
      </c>
      <c r="H151" s="31">
        <v>1.8847998731916</v>
      </c>
      <c r="I151" s="31">
        <v>1.75606256052385</v>
      </c>
      <c r="J151" s="31">
        <v>2.0309264540778398</v>
      </c>
      <c r="K151" s="31">
        <f t="shared" si="36"/>
        <v>0.13743194677699488</v>
      </c>
      <c r="L151" s="31">
        <f t="shared" si="37"/>
        <v>7.2915935920706731</v>
      </c>
    </row>
    <row r="152" spans="1:12" x14ac:dyDescent="0.25">
      <c r="A152" s="31">
        <v>0.161</v>
      </c>
      <c r="B152" s="31">
        <v>1.0349760412162601</v>
      </c>
      <c r="C152" s="31">
        <v>0.95640437653256705</v>
      </c>
      <c r="D152" s="31">
        <v>1.1135477058999399</v>
      </c>
      <c r="E152" s="31">
        <f t="shared" si="35"/>
        <v>7.8571664683693032E-2</v>
      </c>
      <c r="F152" s="31"/>
      <c r="G152" s="31">
        <v>12.071890736802899</v>
      </c>
      <c r="H152" s="31">
        <v>2.0209208923711</v>
      </c>
      <c r="I152" s="31">
        <v>1.88333309864786</v>
      </c>
      <c r="J152" s="31">
        <v>2.1768060582080202</v>
      </c>
      <c r="K152" s="31">
        <f t="shared" si="36"/>
        <v>0.14673647978008009</v>
      </c>
      <c r="L152" s="31">
        <f t="shared" si="37"/>
        <v>7.260872027896033</v>
      </c>
    </row>
    <row r="153" spans="1:12" x14ac:dyDescent="0.25">
      <c r="A153" s="31">
        <v>0.17100000000000001</v>
      </c>
      <c r="B153" s="31">
        <v>1.09881030346424</v>
      </c>
      <c r="C153" s="31">
        <v>1.0154505255730999</v>
      </c>
      <c r="D153" s="31">
        <v>1.1821700813553899</v>
      </c>
      <c r="E153" s="31">
        <f t="shared" si="35"/>
        <v>8.335977789114013E-2</v>
      </c>
      <c r="F153" s="31"/>
      <c r="G153" s="31">
        <v>12.826383907853099</v>
      </c>
      <c r="H153" s="31">
        <v>2.1584667950948999</v>
      </c>
      <c r="I153" s="31">
        <v>2.0119983184454502</v>
      </c>
      <c r="J153" s="31">
        <v>2.3241076585829399</v>
      </c>
      <c r="K153" s="31">
        <f t="shared" si="36"/>
        <v>0.15605467006874485</v>
      </c>
      <c r="L153" s="31">
        <f t="shared" si="37"/>
        <v>7.2298851399232991</v>
      </c>
    </row>
    <row r="154" spans="1:12" x14ac:dyDescent="0.25">
      <c r="A154" s="31">
        <v>0.18099999999999999</v>
      </c>
      <c r="B154" s="31">
        <v>1.1625923281068899</v>
      </c>
      <c r="C154" s="31">
        <v>1.07445507989288</v>
      </c>
      <c r="D154" s="31">
        <v>1.2507295763209101</v>
      </c>
      <c r="E154" s="31">
        <f t="shared" si="35"/>
        <v>8.8137248214009922E-2</v>
      </c>
      <c r="F154" s="31"/>
      <c r="G154" s="31">
        <v>13.580877078903301</v>
      </c>
      <c r="H154" s="31">
        <v>2.2974600721071701</v>
      </c>
      <c r="I154" s="31">
        <v>2.1420811105381099</v>
      </c>
      <c r="J154" s="31">
        <v>2.4728526657138601</v>
      </c>
      <c r="K154" s="31">
        <f t="shared" si="36"/>
        <v>0.16538577758787509</v>
      </c>
      <c r="L154" s="31">
        <f t="shared" si="37"/>
        <v>7.1986355539222755</v>
      </c>
    </row>
    <row r="155" spans="1:12" x14ac:dyDescent="0.25">
      <c r="A155" s="31">
        <v>0.191</v>
      </c>
      <c r="B155" s="31">
        <v>1.22632217923953</v>
      </c>
      <c r="C155" s="31">
        <v>1.1334180820753701</v>
      </c>
      <c r="D155" s="31">
        <v>1.31922627640368</v>
      </c>
      <c r="E155" s="31">
        <f t="shared" si="35"/>
        <v>9.2904097164159927E-2</v>
      </c>
      <c r="F155" s="31"/>
      <c r="G155" s="31">
        <v>14.335370249953501</v>
      </c>
      <c r="H155" s="31">
        <v>2.4379236899888999</v>
      </c>
      <c r="I155" s="31">
        <v>2.2736056834142802</v>
      </c>
      <c r="J155" s="31">
        <v>2.6230626261138301</v>
      </c>
      <c r="K155" s="31">
        <f t="shared" si="36"/>
        <v>0.17472847134977498</v>
      </c>
      <c r="L155" s="31">
        <f t="shared" si="37"/>
        <v>7.1671017459357209</v>
      </c>
    </row>
    <row r="156" spans="1:12" x14ac:dyDescent="0.25">
      <c r="A156" s="31">
        <v>0.20100000000000001</v>
      </c>
      <c r="B156" s="31">
        <v>1.28999992085264</v>
      </c>
      <c r="C156" s="31">
        <v>1.19233957477533</v>
      </c>
      <c r="D156" s="31">
        <v>1.38766026692995</v>
      </c>
      <c r="E156" s="31">
        <f t="shared" si="35"/>
        <v>9.7660346077310001E-2</v>
      </c>
      <c r="F156" s="31"/>
      <c r="G156" s="31">
        <v>15.089863421003701</v>
      </c>
      <c r="H156" s="31">
        <v>2.5798811038089502</v>
      </c>
      <c r="I156" s="31">
        <v>2.4065964946288299</v>
      </c>
      <c r="J156" s="31">
        <v>2.7747600336798</v>
      </c>
      <c r="K156" s="31">
        <f t="shared" si="36"/>
        <v>0.18408176952548505</v>
      </c>
      <c r="L156" s="31">
        <f t="shared" si="37"/>
        <v>7.1352811280219752</v>
      </c>
    </row>
    <row r="157" spans="1:12" x14ac:dyDescent="0.25">
      <c r="A157" s="31">
        <v>0.21099999999999999</v>
      </c>
      <c r="B157" s="31">
        <v>1.3536256168321199</v>
      </c>
      <c r="C157" s="31">
        <v>1.2512196004598199</v>
      </c>
      <c r="D157" s="31">
        <v>1.4560316332044101</v>
      </c>
      <c r="E157" s="31">
        <f t="shared" si="35"/>
        <v>0.10240601637229996</v>
      </c>
      <c r="F157" s="31"/>
      <c r="G157" s="31">
        <v>15.8443565920539</v>
      </c>
      <c r="H157" s="31">
        <v>2.7233562701808101</v>
      </c>
      <c r="I157" s="31">
        <v>2.5410780117220901</v>
      </c>
      <c r="J157" s="31">
        <v>2.9279677853375898</v>
      </c>
      <c r="K157" s="31">
        <f t="shared" si="36"/>
        <v>0.19344488680774985</v>
      </c>
      <c r="L157" s="31">
        <f t="shared" si="37"/>
        <v>7.1031795922502123</v>
      </c>
    </row>
    <row r="158" spans="1:12" x14ac:dyDescent="0.25">
      <c r="A158" s="31">
        <v>0.221</v>
      </c>
      <c r="B158" s="31">
        <v>1.4171993309594799</v>
      </c>
      <c r="C158" s="31">
        <v>1.31005820167408</v>
      </c>
      <c r="D158" s="31">
        <v>1.52434046024487</v>
      </c>
      <c r="E158" s="31">
        <f t="shared" si="35"/>
        <v>0.10714112928539987</v>
      </c>
      <c r="F158" s="31"/>
      <c r="G158" s="31">
        <v>16.598849763104099</v>
      </c>
      <c r="H158" s="31">
        <v>2.8683736607404602</v>
      </c>
      <c r="I158" s="31">
        <v>2.677075448778</v>
      </c>
      <c r="J158" s="31">
        <v>3.0827088191344001</v>
      </c>
      <c r="K158" s="31">
        <f t="shared" si="36"/>
        <v>0.20281668517820006</v>
      </c>
      <c r="L158" s="31">
        <f t="shared" si="37"/>
        <v>7.0707902514292247</v>
      </c>
    </row>
    <row r="159" spans="1:12" x14ac:dyDescent="0.25">
      <c r="A159" s="31">
        <v>0.23100000000000001</v>
      </c>
      <c r="B159" s="31">
        <v>1.4807211269120399</v>
      </c>
      <c r="C159" s="31">
        <v>1.3688554208063299</v>
      </c>
      <c r="D159" s="31">
        <v>1.5925868330177499</v>
      </c>
      <c r="E159" s="31">
        <f t="shared" si="35"/>
        <v>0.11186570610571001</v>
      </c>
      <c r="F159" s="31"/>
      <c r="G159" s="31">
        <v>17.353342934154199</v>
      </c>
      <c r="H159" s="31">
        <v>3.0149582760612099</v>
      </c>
      <c r="I159" s="31">
        <v>2.81461527083765</v>
      </c>
      <c r="J159" s="31">
        <v>3.2390068568111299</v>
      </c>
      <c r="K159" s="31">
        <f t="shared" si="36"/>
        <v>0.21219579298673996</v>
      </c>
      <c r="L159" s="31">
        <f t="shared" si="37"/>
        <v>7.0381004829014078</v>
      </c>
    </row>
    <row r="160" spans="1:12" x14ac:dyDescent="0.25">
      <c r="A160" s="31">
        <v>0.24099999999999999</v>
      </c>
      <c r="B160" s="31">
        <v>1.5441910682631701</v>
      </c>
      <c r="C160" s="31">
        <v>1.42761130023355</v>
      </c>
      <c r="D160" s="31">
        <v>1.66077083629279</v>
      </c>
      <c r="E160" s="31">
        <f t="shared" si="35"/>
        <v>0.11657976802962011</v>
      </c>
      <c r="F160" s="31"/>
      <c r="G160" s="31">
        <v>18.107836105204399</v>
      </c>
      <c r="H160" s="31">
        <v>3.1631356600220402</v>
      </c>
      <c r="I160" s="31">
        <v>2.9537240623158798</v>
      </c>
      <c r="J160" s="31">
        <v>3.3968863386588</v>
      </c>
      <c r="K160" s="31">
        <f t="shared" si="36"/>
        <v>0.22158113817146008</v>
      </c>
      <c r="L160" s="31">
        <f t="shared" si="37"/>
        <v>7.0051101813924781</v>
      </c>
    </row>
    <row r="161" spans="1:12" x14ac:dyDescent="0.25">
      <c r="A161" s="31">
        <v>0.251</v>
      </c>
      <c r="B161" s="31">
        <v>1.6076092184824899</v>
      </c>
      <c r="C161" s="31">
        <v>1.4863258822888401</v>
      </c>
      <c r="D161" s="31">
        <v>1.72889255467614</v>
      </c>
      <c r="E161" s="31">
        <f t="shared" si="35"/>
        <v>0.12128333619364984</v>
      </c>
      <c r="F161" s="31"/>
      <c r="G161" s="31">
        <v>18.862329276254599</v>
      </c>
      <c r="H161" s="31">
        <v>3.3129319146470202</v>
      </c>
      <c r="I161" s="31">
        <v>3.0944285209459799</v>
      </c>
      <c r="J161" s="31">
        <v>3.5563717435839801</v>
      </c>
      <c r="K161" s="31">
        <f t="shared" si="36"/>
        <v>0.23097161131900013</v>
      </c>
      <c r="L161" s="31">
        <f t="shared" si="37"/>
        <v>6.9718188381064046</v>
      </c>
    </row>
    <row r="162" spans="1:12" x14ac:dyDescent="0.25">
      <c r="A162" s="31">
        <v>0.26100000000000001</v>
      </c>
      <c r="B162" s="31">
        <v>1.6709756409360701</v>
      </c>
      <c r="C162" s="31">
        <v>1.54499920929447</v>
      </c>
      <c r="D162" s="31">
        <v>1.79695207257766</v>
      </c>
      <c r="E162" s="31">
        <f t="shared" si="35"/>
        <v>0.12597643164160011</v>
      </c>
      <c r="F162" s="31"/>
      <c r="G162" s="31">
        <v>19.616822447304799</v>
      </c>
      <c r="H162" s="31">
        <v>3.4643737154336098</v>
      </c>
      <c r="I162" s="31">
        <v>3.2367566466897002</v>
      </c>
      <c r="J162" s="31">
        <v>3.71748818301544</v>
      </c>
      <c r="K162" s="31">
        <f t="shared" si="36"/>
        <v>0.24036576816286992</v>
      </c>
      <c r="L162" s="31">
        <f t="shared" si="37"/>
        <v>6.9382170604762576</v>
      </c>
    </row>
    <row r="163" spans="1:12" x14ac:dyDescent="0.25">
      <c r="A163" s="31">
        <v>0.27100000000000002</v>
      </c>
      <c r="B163" s="31">
        <v>1.73429039888666</v>
      </c>
      <c r="C163" s="31">
        <v>1.6036313233561501</v>
      </c>
      <c r="D163" s="31">
        <v>1.86494947441717</v>
      </c>
      <c r="E163" s="31">
        <f t="shared" si="35"/>
        <v>0.13065907553050993</v>
      </c>
      <c r="F163" s="31"/>
      <c r="G163" s="31">
        <v>20.371315618354998</v>
      </c>
      <c r="H163" s="31">
        <v>3.6174883271890201</v>
      </c>
      <c r="I163" s="31">
        <v>3.38073727254196</v>
      </c>
      <c r="J163" s="31">
        <v>3.8802617004767899</v>
      </c>
      <c r="K163" s="31">
        <f t="shared" si="36"/>
        <v>0.24976221396741494</v>
      </c>
      <c r="L163" s="31">
        <f t="shared" si="37"/>
        <v>6.9042990986371304</v>
      </c>
    </row>
    <row r="164" spans="1:12" x14ac:dyDescent="0.25">
      <c r="A164" s="31">
        <v>0.28100000000000003</v>
      </c>
      <c r="B164" s="31">
        <v>1.79755355549389</v>
      </c>
      <c r="C164" s="31">
        <v>1.6622222666736</v>
      </c>
      <c r="D164" s="31">
        <v>1.93288484431418</v>
      </c>
      <c r="E164" s="31">
        <f t="shared" si="35"/>
        <v>0.13533128882029</v>
      </c>
      <c r="F164" s="31"/>
      <c r="G164" s="31">
        <v>21.125808789405198</v>
      </c>
      <c r="H164" s="31">
        <v>3.7723036203942399</v>
      </c>
      <c r="I164" s="31">
        <v>3.52639924741371</v>
      </c>
      <c r="J164" s="31">
        <v>4.0447184200379596</v>
      </c>
      <c r="K164" s="31">
        <f t="shared" si="36"/>
        <v>0.25915958631212477</v>
      </c>
      <c r="L164" s="31">
        <f t="shared" si="37"/>
        <v>6.8700617021129453</v>
      </c>
    </row>
    <row r="165" spans="1:12" x14ac:dyDescent="0.25">
      <c r="A165" s="31">
        <v>0.29099999999999998</v>
      </c>
      <c r="B165" s="31">
        <v>1.8607651738144699</v>
      </c>
      <c r="C165" s="31">
        <v>1.7207720813979399</v>
      </c>
      <c r="D165" s="31">
        <v>2.0007582662310099</v>
      </c>
      <c r="E165" s="31">
        <f t="shared" si="35"/>
        <v>0.13999309241653002</v>
      </c>
      <c r="F165" s="31"/>
      <c r="G165" s="31">
        <v>21.880301960455299</v>
      </c>
      <c r="H165" s="31">
        <v>3.9288480881163701</v>
      </c>
      <c r="I165" s="31">
        <v>3.6737720689180602</v>
      </c>
      <c r="J165" s="31">
        <v>4.2108850373605504</v>
      </c>
      <c r="K165" s="31">
        <f t="shared" si="36"/>
        <v>0.26855648422124512</v>
      </c>
      <c r="L165" s="31">
        <f t="shared" si="37"/>
        <v>6.8355018620737935</v>
      </c>
    </row>
    <row r="166" spans="1:12" x14ac:dyDescent="0.25">
      <c r="A166" s="31">
        <v>0.30099999999999999</v>
      </c>
      <c r="B166" s="31">
        <v>1.9239253168024399</v>
      </c>
      <c r="C166" s="31">
        <v>1.7792808093736801</v>
      </c>
      <c r="D166" s="31">
        <v>2.0685698242312101</v>
      </c>
      <c r="E166" s="31">
        <f t="shared" si="35"/>
        <v>0.14464450742875989</v>
      </c>
      <c r="F166" s="31"/>
      <c r="G166" s="31">
        <v>22.634795131505498</v>
      </c>
      <c r="H166" s="31">
        <v>4.08715086349084</v>
      </c>
      <c r="I166" s="31">
        <v>3.8228867642240401</v>
      </c>
      <c r="J166" s="31">
        <v>4.3787892965426201</v>
      </c>
      <c r="K166" s="31">
        <f t="shared" si="36"/>
        <v>0.27795126615929</v>
      </c>
      <c r="L166" s="31">
        <f t="shared" si="37"/>
        <v>6.8006118551222627</v>
      </c>
    </row>
    <row r="167" spans="1:12" x14ac:dyDescent="0.25">
      <c r="A167" s="31">
        <v>0.311</v>
      </c>
      <c r="B167" s="31">
        <v>1.98703404730933</v>
      </c>
      <c r="C167" s="31">
        <v>1.8377484927899701</v>
      </c>
      <c r="D167" s="31">
        <v>2.1363196018286899</v>
      </c>
      <c r="E167" s="31">
        <f t="shared" si="35"/>
        <v>0.14928555451935988</v>
      </c>
      <c r="F167" s="31"/>
      <c r="G167" s="31">
        <v>23.389288302555698</v>
      </c>
      <c r="H167" s="31">
        <v>4.2472417377960099</v>
      </c>
      <c r="I167" s="31">
        <v>3.9737745808320799</v>
      </c>
      <c r="J167" s="31">
        <v>4.54845906097722</v>
      </c>
      <c r="K167" s="31">
        <f t="shared" si="36"/>
        <v>0.28734224007257003</v>
      </c>
      <c r="L167" s="31">
        <f t="shared" si="37"/>
        <v>6.7653846381175953</v>
      </c>
    </row>
    <row r="168" spans="1:12" x14ac:dyDescent="0.25">
      <c r="A168" s="31">
        <v>0.32100000000000001</v>
      </c>
      <c r="B168" s="31">
        <v>2.0500914280843801</v>
      </c>
      <c r="C168" s="31">
        <v>1.8961751735453001</v>
      </c>
      <c r="D168" s="31">
        <v>2.20400768262347</v>
      </c>
      <c r="E168" s="31">
        <f t="shared" si="35"/>
        <v>0.15391625453907998</v>
      </c>
      <c r="F168" s="31"/>
      <c r="G168" s="31">
        <v>24.143781473605902</v>
      </c>
      <c r="H168" s="31">
        <v>4.4091511791438203</v>
      </c>
      <c r="I168" s="31">
        <v>4.1264670065078901</v>
      </c>
      <c r="J168" s="31">
        <v>4.7199228118826504</v>
      </c>
      <c r="K168" s="31">
        <f t="shared" si="36"/>
        <v>0.29672790268738014</v>
      </c>
      <c r="L168" s="31">
        <f t="shared" si="37"/>
        <v>6.7298192017312379</v>
      </c>
    </row>
    <row r="169" spans="1:12" x14ac:dyDescent="0.25">
      <c r="A169" s="31">
        <v>0.33100000000000002</v>
      </c>
      <c r="B169" s="31">
        <v>2.1130975217747898</v>
      </c>
      <c r="C169" s="31">
        <v>1.95456089332287</v>
      </c>
      <c r="D169" s="31">
        <v>2.2716341502267099</v>
      </c>
      <c r="E169" s="31">
        <f t="shared" si="35"/>
        <v>0.15853662845191985</v>
      </c>
      <c r="F169" s="31"/>
      <c r="G169" s="31">
        <v>24.898274644656102</v>
      </c>
      <c r="H169" s="31">
        <v>4.5729103518109202</v>
      </c>
      <c r="I169" s="31">
        <v>4.2809971564543101</v>
      </c>
      <c r="J169" s="31">
        <v>4.8932101224573801</v>
      </c>
      <c r="K169" s="31">
        <f t="shared" si="36"/>
        <v>0.30610648300153498</v>
      </c>
      <c r="L169" s="31">
        <f t="shared" si="37"/>
        <v>6.6939095554391006</v>
      </c>
    </row>
    <row r="170" spans="1:12" x14ac:dyDescent="0.25">
      <c r="A170" s="31">
        <v>0.34100000000000003</v>
      </c>
      <c r="B170" s="31">
        <v>2.1760523909258498</v>
      </c>
      <c r="C170" s="31">
        <v>2.01290569423622</v>
      </c>
      <c r="D170" s="31">
        <v>2.3391990876154898</v>
      </c>
      <c r="E170" s="31">
        <f t="shared" si="35"/>
        <v>0.16314669668962978</v>
      </c>
      <c r="F170" s="31"/>
      <c r="G170" s="31">
        <v>25.652767815706301</v>
      </c>
      <c r="H170" s="31">
        <v>4.73855113623621</v>
      </c>
      <c r="I170" s="31">
        <v>4.4373988210644901</v>
      </c>
      <c r="J170" s="31">
        <v>5.0683506963640603</v>
      </c>
      <c r="K170" s="31">
        <f t="shared" si="36"/>
        <v>0.3154759376497851</v>
      </c>
      <c r="L170" s="31">
        <f t="shared" si="37"/>
        <v>6.657645524542442</v>
      </c>
    </row>
    <row r="171" spans="1:12" x14ac:dyDescent="0.25">
      <c r="A171" s="31">
        <v>0.35099999999999998</v>
      </c>
      <c r="B171" s="31">
        <v>2.23895609798124</v>
      </c>
      <c r="C171" s="31">
        <v>2.0712096178864301</v>
      </c>
      <c r="D171" s="31">
        <v>2.4067025780760498</v>
      </c>
      <c r="E171" s="31">
        <f t="shared" si="35"/>
        <v>0.16774648009480986</v>
      </c>
      <c r="F171" s="31"/>
      <c r="G171" s="31">
        <v>26.407260986756398</v>
      </c>
      <c r="H171" s="31">
        <v>4.9061061497117002</v>
      </c>
      <c r="I171" s="31">
        <v>4.5957058914023703</v>
      </c>
      <c r="J171" s="31">
        <v>5.2453750204303402</v>
      </c>
      <c r="K171" s="31">
        <f t="shared" si="36"/>
        <v>0.32483456451398496</v>
      </c>
      <c r="L171" s="31">
        <f t="shared" si="37"/>
        <v>6.6210260153680807</v>
      </c>
    </row>
    <row r="172" spans="1:12" x14ac:dyDescent="0.25">
      <c r="A172" s="31">
        <v>0.36099999999999999</v>
      </c>
      <c r="B172" s="31">
        <v>2.3018087052831402</v>
      </c>
      <c r="C172" s="31">
        <v>2.12947270591257</v>
      </c>
      <c r="D172" s="31">
        <v>2.4741447046537202</v>
      </c>
      <c r="E172" s="31">
        <f t="shared" si="35"/>
        <v>0.1723359993705702</v>
      </c>
      <c r="F172" s="31"/>
      <c r="G172" s="31">
        <v>27.161754157806602</v>
      </c>
      <c r="H172" s="31">
        <v>5.0756087677948303</v>
      </c>
      <c r="I172" s="31">
        <v>4.75595371425133</v>
      </c>
      <c r="J172" s="31">
        <v>5.4243146287666004</v>
      </c>
      <c r="K172" s="31">
        <f t="shared" si="36"/>
        <v>0.33418045725763523</v>
      </c>
      <c r="L172" s="31">
        <f t="shared" si="37"/>
        <v>6.5840468118433133</v>
      </c>
    </row>
    <row r="173" spans="1:12" x14ac:dyDescent="0.25">
      <c r="A173" s="31">
        <v>0.371</v>
      </c>
      <c r="B173" s="31">
        <v>2.36461027507253</v>
      </c>
      <c r="C173" s="31">
        <v>2.1876950001090898</v>
      </c>
      <c r="D173" s="31">
        <v>2.5415255500359701</v>
      </c>
      <c r="E173" s="31">
        <f t="shared" si="35"/>
        <v>0.17691527496344017</v>
      </c>
      <c r="F173" s="31"/>
      <c r="G173" s="31">
        <v>27.916247328856802</v>
      </c>
      <c r="H173" s="31">
        <v>5.2470931464718698</v>
      </c>
      <c r="I173" s="31">
        <v>4.9181787478872003</v>
      </c>
      <c r="J173" s="31">
        <v>5.6052011943733904</v>
      </c>
      <c r="K173" s="31">
        <f t="shared" si="36"/>
        <v>0.34351122324309502</v>
      </c>
      <c r="L173" s="31">
        <f t="shared" si="37"/>
        <v>6.5466957352200037</v>
      </c>
    </row>
    <row r="174" spans="1:12" x14ac:dyDescent="0.25">
      <c r="A174" s="31">
        <v>0.38100000000000001</v>
      </c>
      <c r="B174" s="31">
        <v>2.4273608694893101</v>
      </c>
      <c r="C174" s="31">
        <v>2.2458765420195399</v>
      </c>
      <c r="D174" s="31">
        <v>2.6088451969590798</v>
      </c>
      <c r="E174" s="31">
        <f t="shared" si="35"/>
        <v>0.18148432746977017</v>
      </c>
      <c r="F174" s="31"/>
      <c r="G174" s="31">
        <v>28.670740499907001</v>
      </c>
      <c r="H174" s="31">
        <v>5.4205942451032501</v>
      </c>
      <c r="I174" s="31">
        <v>5.0824175380718</v>
      </c>
      <c r="J174" s="31">
        <v>5.7880674561681698</v>
      </c>
      <c r="K174" s="31">
        <f t="shared" si="36"/>
        <v>0.35282495904818489</v>
      </c>
      <c r="L174" s="31">
        <f t="shared" si="37"/>
        <v>6.5089719520495928</v>
      </c>
    </row>
    <row r="175" spans="1:12" x14ac:dyDescent="0.25">
      <c r="A175" s="31">
        <v>0.39100000000000001</v>
      </c>
      <c r="B175" s="31">
        <v>2.4900605505725699</v>
      </c>
      <c r="C175" s="31">
        <v>2.3040173732370302</v>
      </c>
      <c r="D175" s="31">
        <v>2.6761037279081101</v>
      </c>
      <c r="E175" s="31">
        <f t="shared" si="35"/>
        <v>0.18604317733553977</v>
      </c>
      <c r="F175" s="31"/>
      <c r="G175" s="31">
        <v>29.425233670957201</v>
      </c>
      <c r="H175" s="31">
        <v>5.5961478501831996</v>
      </c>
      <c r="I175" s="31">
        <v>5.24870799542607</v>
      </c>
      <c r="J175" s="31">
        <v>5.9729470172758097</v>
      </c>
      <c r="K175" s="31">
        <f t="shared" si="36"/>
        <v>0.36211951092486983</v>
      </c>
      <c r="L175" s="31">
        <f t="shared" si="37"/>
        <v>6.4708710459287664</v>
      </c>
    </row>
    <row r="176" spans="1:12" x14ac:dyDescent="0.25">
      <c r="A176" s="31">
        <v>0.5</v>
      </c>
      <c r="B176" s="31">
        <v>3.1702022942449299</v>
      </c>
      <c r="C176" s="31">
        <v>2.9351236719153402</v>
      </c>
      <c r="D176" s="31">
        <v>3.4052809165745099</v>
      </c>
      <c r="E176" s="31">
        <f t="shared" si="35"/>
        <v>0.23507862232958976</v>
      </c>
      <c r="F176" s="31"/>
      <c r="G176" s="31">
        <v>30.179726842007401</v>
      </c>
      <c r="H176" s="31">
        <v>5.7737905999476897</v>
      </c>
      <c r="I176" s="31">
        <v>5.41708939447388</v>
      </c>
      <c r="J176" s="31">
        <v>6.1598737265770396</v>
      </c>
      <c r="K176" s="31">
        <f t="shared" si="36"/>
        <v>0.37139216605157976</v>
      </c>
      <c r="L176" s="31">
        <f t="shared" si="37"/>
        <v>6.4323802469549998</v>
      </c>
    </row>
    <row r="177" spans="1:12" x14ac:dyDescent="0.25">
      <c r="A177" s="31">
        <v>1</v>
      </c>
      <c r="B177" s="31">
        <v>6.2148965838358503</v>
      </c>
      <c r="C177" s="31">
        <v>5.7696682322375601</v>
      </c>
      <c r="D177" s="31">
        <v>6.6601249354341299</v>
      </c>
      <c r="E177" s="31">
        <f t="shared" si="35"/>
        <v>0.44522835159829022</v>
      </c>
      <c r="F177" s="31"/>
      <c r="G177" s="31">
        <v>30.934220013057502</v>
      </c>
      <c r="H177" s="31">
        <v>5.9535600098660701</v>
      </c>
      <c r="I177" s="31">
        <v>5.5876011362612203</v>
      </c>
      <c r="J177" s="31">
        <v>6.3488828067396499</v>
      </c>
      <c r="K177" s="31">
        <f t="shared" si="36"/>
        <v>0.38064083523921477</v>
      </c>
      <c r="L177" s="31">
        <f t="shared" si="37"/>
        <v>6.3934995970214059</v>
      </c>
    </row>
    <row r="178" spans="1:12" x14ac:dyDescent="0.25">
      <c r="A178" s="31">
        <v>1.5</v>
      </c>
      <c r="B178" s="31">
        <v>9.14139147015206</v>
      </c>
      <c r="C178" s="31">
        <v>8.5085822463657692</v>
      </c>
      <c r="D178" s="31">
        <v>9.7742006939383508</v>
      </c>
      <c r="E178" s="31">
        <f t="shared" si="35"/>
        <v>0.63280922378629079</v>
      </c>
      <c r="F178" s="31"/>
      <c r="G178" s="31">
        <v>31.688713184107701</v>
      </c>
      <c r="H178" s="31">
        <v>6.1354944990537996</v>
      </c>
      <c r="I178" s="31">
        <v>5.7602840846091397</v>
      </c>
      <c r="J178" s="31">
        <v>6.5400100111936199</v>
      </c>
      <c r="K178" s="31">
        <f t="shared" si="36"/>
        <v>0.38986296329224013</v>
      </c>
      <c r="L178" s="31">
        <f t="shared" si="37"/>
        <v>6.3542223589698246</v>
      </c>
    </row>
    <row r="179" spans="1:12" x14ac:dyDescent="0.25">
      <c r="A179" s="31">
        <v>2</v>
      </c>
      <c r="B179" s="31">
        <v>11.956438898864199</v>
      </c>
      <c r="C179" s="31">
        <v>11.156504300306301</v>
      </c>
      <c r="D179" s="31">
        <v>12.756373497422199</v>
      </c>
      <c r="E179" s="31">
        <f t="shared" si="35"/>
        <v>0.79993459855789872</v>
      </c>
      <c r="F179" s="31"/>
      <c r="G179" s="31">
        <v>32.443206355157898</v>
      </c>
      <c r="H179" s="31">
        <v>6.3196334176453002</v>
      </c>
      <c r="I179" s="31">
        <v>5.93518052036789</v>
      </c>
      <c r="J179" s="31">
        <v>6.73329173696174</v>
      </c>
      <c r="K179" s="31">
        <f t="shared" si="36"/>
        <v>0.39905560829692499</v>
      </c>
      <c r="L179" s="31">
        <f t="shared" si="37"/>
        <v>6.3145372828541904</v>
      </c>
    </row>
    <row r="180" spans="1:12" x14ac:dyDescent="0.25">
      <c r="A180" s="31">
        <v>2.5</v>
      </c>
      <c r="B180" s="31">
        <v>14.666286166402999</v>
      </c>
      <c r="C180" s="31">
        <v>13.717785757386499</v>
      </c>
      <c r="D180" s="31">
        <v>15.614786575419499</v>
      </c>
      <c r="E180" s="31">
        <f t="shared" si="35"/>
        <v>0.9485004090164999</v>
      </c>
      <c r="F180" s="31"/>
      <c r="G180" s="31">
        <v>33.197699526208098</v>
      </c>
      <c r="H180" s="31">
        <v>6.5060170751678204</v>
      </c>
      <c r="I180" s="31">
        <v>6.1123329161977598</v>
      </c>
      <c r="J180" s="31">
        <v>6.9287657812242696</v>
      </c>
      <c r="K180" s="31">
        <f t="shared" si="36"/>
        <v>0.4082164325132549</v>
      </c>
      <c r="L180" s="31">
        <f t="shared" si="37"/>
        <v>6.2744445303000553</v>
      </c>
    </row>
    <row r="181" spans="1:12" x14ac:dyDescent="0.25">
      <c r="A181" s="31">
        <v>3</v>
      </c>
      <c r="B181" s="31">
        <v>17.276722202827798</v>
      </c>
      <c r="C181" s="31">
        <v>16.196511678419999</v>
      </c>
      <c r="D181" s="31">
        <v>18.356932727235701</v>
      </c>
      <c r="E181" s="31">
        <f t="shared" si="35"/>
        <v>1.0802105244078</v>
      </c>
      <c r="F181" s="31"/>
      <c r="G181" s="31">
        <v>33.952192697258297</v>
      </c>
      <c r="H181" s="31">
        <v>6.69468676995933</v>
      </c>
      <c r="I181" s="31">
        <v>6.2917855076062397</v>
      </c>
      <c r="J181" s="31">
        <v>7.1264702271253197</v>
      </c>
      <c r="K181" s="31">
        <f t="shared" si="36"/>
        <v>0.41734235975954004</v>
      </c>
      <c r="L181" s="31">
        <f t="shared" si="37"/>
        <v>6.2339340748883965</v>
      </c>
    </row>
    <row r="182" spans="1:12" x14ac:dyDescent="0.25">
      <c r="A182" s="31">
        <v>3.5</v>
      </c>
      <c r="B182" s="31">
        <v>19.793118852758202</v>
      </c>
      <c r="C182" s="31">
        <v>18.5965200458879</v>
      </c>
      <c r="D182" s="31">
        <v>20.9897176596285</v>
      </c>
      <c r="E182" s="31">
        <f t="shared" si="35"/>
        <v>1.196598806870302</v>
      </c>
      <c r="F182" s="31"/>
      <c r="G182" s="31">
        <v>34.706685868308497</v>
      </c>
      <c r="H182" s="31">
        <v>6.8856848196756202</v>
      </c>
      <c r="I182" s="31">
        <v>6.4735837752274197</v>
      </c>
      <c r="J182" s="31">
        <v>7.3264444686238299</v>
      </c>
      <c r="K182" s="31">
        <f t="shared" si="36"/>
        <v>0.42643034669820512</v>
      </c>
      <c r="L182" s="31">
        <f t="shared" si="37"/>
        <v>6.1929983417146</v>
      </c>
    </row>
    <row r="183" spans="1:12" x14ac:dyDescent="0.25">
      <c r="A183" s="31">
        <v>4</v>
      </c>
      <c r="B183" s="31">
        <v>22.220467773880198</v>
      </c>
      <c r="C183" s="31">
        <v>20.9214194402986</v>
      </c>
      <c r="D183" s="31">
        <v>23.519516107461701</v>
      </c>
      <c r="E183" s="31">
        <f t="shared" si="35"/>
        <v>1.2990483335815988</v>
      </c>
      <c r="F183" s="31"/>
      <c r="G183" s="31">
        <v>35.461179039358697</v>
      </c>
      <c r="H183" s="31">
        <v>7.0790545929337902</v>
      </c>
      <c r="I183" s="31">
        <v>6.6577735741462298</v>
      </c>
      <c r="J183" s="31">
        <v>7.5287288126348102</v>
      </c>
      <c r="K183" s="31">
        <f t="shared" si="36"/>
        <v>0.43547761924429018</v>
      </c>
      <c r="L183" s="31">
        <f t="shared" si="37"/>
        <v>6.1516352717349809</v>
      </c>
    </row>
    <row r="184" spans="1:12" x14ac:dyDescent="0.25">
      <c r="A184" s="31">
        <v>4.5</v>
      </c>
      <c r="B184" s="31">
        <v>24.563413486373999</v>
      </c>
      <c r="C184" s="31">
        <v>23.174605293049499</v>
      </c>
      <c r="D184" s="31">
        <v>25.9522216796985</v>
      </c>
      <c r="E184" s="31">
        <f t="shared" si="35"/>
        <v>1.3888081933245005</v>
      </c>
      <c r="F184" s="31"/>
      <c r="G184" s="31">
        <v>36.215672210408798</v>
      </c>
      <c r="H184" s="31">
        <v>7.2748405421419102</v>
      </c>
      <c r="I184" s="31">
        <v>6.8444029178822996</v>
      </c>
      <c r="J184" s="31">
        <v>7.7333641893848899</v>
      </c>
      <c r="K184" s="31">
        <f t="shared" si="36"/>
        <v>0.44448063575129515</v>
      </c>
      <c r="L184" s="31">
        <f t="shared" si="37"/>
        <v>6.109833379529003</v>
      </c>
    </row>
    <row r="185" spans="1:12" x14ac:dyDescent="0.25">
      <c r="A185" s="31">
        <v>5</v>
      </c>
      <c r="B185" s="31">
        <v>26.826283033695599</v>
      </c>
      <c r="C185" s="31">
        <v>25.359274840616202</v>
      </c>
      <c r="D185" s="31">
        <v>28.293291226775001</v>
      </c>
      <c r="E185" s="31">
        <f t="shared" si="35"/>
        <v>1.4670081930793977</v>
      </c>
      <c r="F185" s="31"/>
      <c r="G185" s="31">
        <v>36.970165381458997</v>
      </c>
      <c r="H185" s="31">
        <v>7.4730882375671204</v>
      </c>
      <c r="I185" s="31">
        <v>7.0335206489649398</v>
      </c>
      <c r="J185" s="31">
        <v>7.9403931232550304</v>
      </c>
      <c r="K185" s="31">
        <f t="shared" si="36"/>
        <v>0.45343623714504533</v>
      </c>
      <c r="L185" s="31">
        <f t="shared" si="37"/>
        <v>6.0675884283772685</v>
      </c>
    </row>
    <row r="186" spans="1:12" x14ac:dyDescent="0.25">
      <c r="A186" s="31">
        <v>5.5</v>
      </c>
      <c r="B186" s="31">
        <v>29.013112653255799</v>
      </c>
      <c r="C186" s="31">
        <v>27.478440880707101</v>
      </c>
      <c r="D186" s="31">
        <v>30.547784425804601</v>
      </c>
      <c r="E186" s="31">
        <f t="shared" si="35"/>
        <v>1.5346717725486982</v>
      </c>
      <c r="F186" s="31"/>
      <c r="G186" s="31">
        <v>37.724658552509197</v>
      </c>
      <c r="H186" s="31">
        <v>7.6738444026968704</v>
      </c>
      <c r="I186" s="31">
        <v>7.2251765493629403</v>
      </c>
      <c r="J186" s="31">
        <v>8.1498585550426998</v>
      </c>
      <c r="K186" s="31">
        <f t="shared" si="36"/>
        <v>0.46234100283987978</v>
      </c>
      <c r="L186" s="31">
        <f t="shared" si="37"/>
        <v>6.0248941544527046</v>
      </c>
    </row>
    <row r="187" spans="1:12" x14ac:dyDescent="0.25">
      <c r="A187" s="31">
        <v>6</v>
      </c>
      <c r="B187" s="31">
        <v>31.127671802857201</v>
      </c>
      <c r="C187" s="31">
        <v>29.534944447787499</v>
      </c>
      <c r="D187" s="31">
        <v>32.720399157926998</v>
      </c>
      <c r="E187" s="31">
        <f t="shared" si="35"/>
        <v>1.5927273550697016</v>
      </c>
      <c r="F187" s="31"/>
      <c r="G187" s="31">
        <v>38.479151723559397</v>
      </c>
      <c r="H187" s="31">
        <v>7.8771569509510302</v>
      </c>
      <c r="I187" s="31">
        <v>7.4194226379524304</v>
      </c>
      <c r="J187" s="31">
        <v>8.3618049668380099</v>
      </c>
      <c r="K187" s="31">
        <f t="shared" si="36"/>
        <v>0.47119116444278974</v>
      </c>
      <c r="L187" s="31">
        <f t="shared" si="37"/>
        <v>5.9817414757224254</v>
      </c>
    </row>
    <row r="188" spans="1:12" x14ac:dyDescent="0.25">
      <c r="A188" s="31">
        <v>6.5</v>
      </c>
      <c r="B188" s="31">
        <v>33.173484843771703</v>
      </c>
      <c r="C188" s="31">
        <v>31.531466476855702</v>
      </c>
      <c r="D188" s="31">
        <v>34.815503210687602</v>
      </c>
      <c r="E188" s="31">
        <f t="shared" si="35"/>
        <v>1.6420183669160018</v>
      </c>
      <c r="F188" s="31"/>
      <c r="G188" s="31">
        <v>39.233644894609597</v>
      </c>
      <c r="H188" s="31">
        <v>8.0830750238054492</v>
      </c>
      <c r="I188" s="31">
        <v>7.61631138537446</v>
      </c>
      <c r="J188" s="31">
        <v>8.5762777357744895</v>
      </c>
      <c r="K188" s="31">
        <f t="shared" si="36"/>
        <v>0.47998317520001477</v>
      </c>
      <c r="L188" s="31">
        <f t="shared" si="37"/>
        <v>5.9381259457127049</v>
      </c>
    </row>
    <row r="189" spans="1:12" x14ac:dyDescent="0.25">
      <c r="A189" s="31">
        <v>7</v>
      </c>
      <c r="B189" s="31">
        <v>35.153850642839402</v>
      </c>
      <c r="C189" s="31">
        <v>33.470538570997199</v>
      </c>
      <c r="D189" s="31">
        <v>36.837162714681597</v>
      </c>
      <c r="E189" s="31">
        <f t="shared" si="35"/>
        <v>1.6833120718422023</v>
      </c>
      <c r="F189" s="31"/>
      <c r="G189" s="31">
        <v>39.988138065659797</v>
      </c>
      <c r="H189" s="31">
        <v>8.2916490303906105</v>
      </c>
      <c r="I189" s="31">
        <v>7.8158972210268702</v>
      </c>
      <c r="J189" s="31">
        <v>8.7933232916463595</v>
      </c>
      <c r="K189" s="31">
        <f t="shared" si="36"/>
        <v>0.48871303530974464</v>
      </c>
      <c r="L189" s="31">
        <f t="shared" si="37"/>
        <v>5.8940390930502504</v>
      </c>
    </row>
    <row r="190" spans="1:12" x14ac:dyDescent="0.25">
      <c r="A190" s="31">
        <v>7.5</v>
      </c>
      <c r="B190" s="31">
        <v>37.071860322923897</v>
      </c>
      <c r="C190" s="31">
        <v>35.3545529186772</v>
      </c>
      <c r="D190" s="31">
        <v>38.789167727170501</v>
      </c>
      <c r="E190" s="31">
        <f t="shared" si="35"/>
        <v>1.7173074042466965</v>
      </c>
      <c r="F190" s="31"/>
      <c r="G190" s="31">
        <v>40.742631236709897</v>
      </c>
      <c r="H190" s="31">
        <v>8.5029306886325902</v>
      </c>
      <c r="I190" s="31">
        <v>8.0182361264278903</v>
      </c>
      <c r="J190" s="31">
        <v>9.0129895926554209</v>
      </c>
      <c r="K190" s="31">
        <f t="shared" si="36"/>
        <v>0.49737673311376529</v>
      </c>
      <c r="L190" s="31">
        <f t="shared" si="37"/>
        <v>5.8494741557601895</v>
      </c>
    </row>
    <row r="191" spans="1:12" x14ac:dyDescent="0.25">
      <c r="A191" s="31">
        <v>8</v>
      </c>
      <c r="B191" s="31">
        <v>38.930413362620598</v>
      </c>
      <c r="C191" s="31">
        <v>37.185771448566001</v>
      </c>
      <c r="D191" s="31">
        <v>40.675055276675302</v>
      </c>
      <c r="E191" s="31">
        <f t="shared" si="35"/>
        <v>1.744641914054597</v>
      </c>
      <c r="F191" s="31"/>
      <c r="G191" s="31">
        <v>41.497124407760097</v>
      </c>
      <c r="H191" s="31">
        <v>8.7169730680065705</v>
      </c>
      <c r="I191" s="31">
        <v>8.2233849547618902</v>
      </c>
      <c r="J191" s="31">
        <v>9.2353252817875209</v>
      </c>
      <c r="K191" s="31">
        <f t="shared" si="36"/>
        <v>0.50597016351281532</v>
      </c>
      <c r="L191" s="31">
        <f t="shared" si="37"/>
        <v>5.8044249943807902</v>
      </c>
    </row>
    <row r="192" spans="1:12" x14ac:dyDescent="0.25">
      <c r="A192" s="31">
        <v>8.5</v>
      </c>
      <c r="B192" s="31">
        <v>40.732232221587303</v>
      </c>
      <c r="C192" s="31">
        <v>38.966334295652103</v>
      </c>
      <c r="D192" s="31">
        <v>42.498130147522602</v>
      </c>
      <c r="E192" s="31">
        <f t="shared" si="35"/>
        <v>1.7658979259351995</v>
      </c>
      <c r="F192" s="31"/>
      <c r="G192" s="31">
        <v>42.251617578810297</v>
      </c>
      <c r="H192" s="31">
        <v>8.9338306339774096</v>
      </c>
      <c r="I192" s="31">
        <v>8.4314030994425195</v>
      </c>
      <c r="J192" s="31">
        <v>9.46038089124451</v>
      </c>
      <c r="K192" s="31">
        <f t="shared" si="36"/>
        <v>0.51448889590099522</v>
      </c>
      <c r="L192" s="31">
        <f t="shared" si="37"/>
        <v>5.7588834731685621</v>
      </c>
    </row>
    <row r="193" spans="1:12" x14ac:dyDescent="0.25">
      <c r="A193" s="31">
        <v>9</v>
      </c>
      <c r="B193" s="31">
        <v>42.479875646650498</v>
      </c>
      <c r="C193" s="31">
        <v>40.698267606017602</v>
      </c>
      <c r="D193" s="31">
        <v>44.261483687283302</v>
      </c>
      <c r="E193" s="31">
        <f t="shared" si="35"/>
        <v>1.7816080406328965</v>
      </c>
      <c r="F193" s="31"/>
      <c r="G193" s="31">
        <v>43.006110749860497</v>
      </c>
      <c r="H193" s="31">
        <v>9.1535592942052908</v>
      </c>
      <c r="I193" s="31">
        <v>8.6423506438654503</v>
      </c>
      <c r="J193" s="31">
        <v>9.6882076293194004</v>
      </c>
      <c r="K193" s="31">
        <f t="shared" si="36"/>
        <v>0.52292849272697506</v>
      </c>
      <c r="L193" s="31">
        <f t="shared" si="37"/>
        <v>5.7128432331018786</v>
      </c>
    </row>
    <row r="194" spans="1:12" x14ac:dyDescent="0.25">
      <c r="A194" s="31">
        <v>9.5</v>
      </c>
      <c r="B194" s="31">
        <v>44.175750795461397</v>
      </c>
      <c r="C194" s="31">
        <v>42.383490758406097</v>
      </c>
      <c r="D194" s="31">
        <v>45.968010832516804</v>
      </c>
      <c r="E194" s="31">
        <f t="shared" si="35"/>
        <v>1.7922600370552999</v>
      </c>
      <c r="F194" s="31"/>
      <c r="G194" s="31">
        <v>43.760603920910697</v>
      </c>
      <c r="H194" s="31">
        <v>9.3762164465988302</v>
      </c>
      <c r="I194" s="31">
        <v>8.8562900001371307</v>
      </c>
      <c r="J194" s="31">
        <v>9.9188586160763901</v>
      </c>
      <c r="K194" s="31">
        <f t="shared" si="36"/>
        <v>0.53128430796962967</v>
      </c>
      <c r="L194" s="31">
        <f t="shared" si="37"/>
        <v>5.666297391869084</v>
      </c>
    </row>
    <row r="195" spans="1:12" x14ac:dyDescent="0.25">
      <c r="A195" s="31">
        <v>10</v>
      </c>
      <c r="B195" s="31">
        <v>45.822124298504399</v>
      </c>
      <c r="C195" s="31">
        <v>44.023823058610503</v>
      </c>
      <c r="D195" s="31">
        <v>47.620425538398301</v>
      </c>
      <c r="E195" s="31">
        <f t="shared" si="35"/>
        <v>1.7983012398938953</v>
      </c>
      <c r="F195" s="31"/>
      <c r="G195" s="31">
        <v>44.515097091960897</v>
      </c>
      <c r="H195" s="31">
        <v>9.6018610293023698</v>
      </c>
      <c r="I195" s="31">
        <v>9.0732850831320793</v>
      </c>
      <c r="J195" s="31">
        <v>10.1523879142892</v>
      </c>
      <c r="K195" s="31">
        <f t="shared" si="36"/>
        <v>0.53955141557856034</v>
      </c>
      <c r="L195" s="31">
        <f t="shared" si="37"/>
        <v>5.6192379157747698</v>
      </c>
    </row>
    <row r="196" spans="1:12" x14ac:dyDescent="0.25">
      <c r="A196" s="31">
        <v>10.5</v>
      </c>
      <c r="B196" s="31">
        <v>47.421132366356801</v>
      </c>
      <c r="C196" s="31">
        <v>45.620989909203097</v>
      </c>
      <c r="D196" s="31">
        <v>49.221274823510498</v>
      </c>
      <c r="E196" s="31">
        <f t="shared" si="35"/>
        <v>1.8001424571537044</v>
      </c>
      <c r="F196" s="31"/>
      <c r="G196" s="31">
        <v>45.269590263010997</v>
      </c>
      <c r="H196" s="31">
        <v>9.8305535727089506</v>
      </c>
      <c r="I196" s="31">
        <v>9.2934014000967498</v>
      </c>
      <c r="J196" s="31">
        <v>10.3888513692314</v>
      </c>
      <c r="K196" s="31">
        <f t="shared" si="36"/>
        <v>0.5477249845673251</v>
      </c>
      <c r="L196" s="31">
        <f t="shared" si="37"/>
        <v>5.5716596274688888</v>
      </c>
    </row>
    <row r="197" spans="1:12" x14ac:dyDescent="0.25">
      <c r="A197" s="31">
        <v>11</v>
      </c>
      <c r="B197" s="31">
        <v>48.974790036976401</v>
      </c>
      <c r="C197" s="31">
        <v>47.176628550449898</v>
      </c>
      <c r="D197" s="31">
        <v>50.772951523502996</v>
      </c>
      <c r="E197" s="31">
        <f t="shared" si="35"/>
        <v>1.798161486526503</v>
      </c>
      <c r="F197" s="31"/>
      <c r="G197" s="31">
        <v>46.024083434061197</v>
      </c>
      <c r="H197" s="31">
        <v>10.0623562535954</v>
      </c>
      <c r="I197" s="31">
        <v>9.5167068722745896</v>
      </c>
      <c r="J197" s="31">
        <v>10.6283061070047</v>
      </c>
      <c r="K197" s="31">
        <f t="shared" si="36"/>
        <v>0.55579961736505545</v>
      </c>
      <c r="L197" s="31">
        <f t="shared" si="37"/>
        <v>5.5235533642178654</v>
      </c>
    </row>
    <row r="198" spans="1:12" x14ac:dyDescent="0.25">
      <c r="A198" s="31">
        <v>11.5</v>
      </c>
      <c r="B198" s="31">
        <v>50.484999647186697</v>
      </c>
      <c r="C198" s="31">
        <v>48.692293358206399</v>
      </c>
      <c r="D198" s="31">
        <v>52.277705936167003</v>
      </c>
      <c r="E198" s="31">
        <f t="shared" si="35"/>
        <v>1.7927062889802983</v>
      </c>
      <c r="F198" s="31"/>
      <c r="G198" s="31">
        <v>46.778576605111397</v>
      </c>
      <c r="H198" s="31">
        <v>10.297332951481099</v>
      </c>
      <c r="I198" s="31">
        <v>9.7432705335709997</v>
      </c>
      <c r="J198" s="31">
        <v>10.870810929361999</v>
      </c>
      <c r="K198" s="31">
        <f t="shared" si="36"/>
        <v>0.56377019789549987</v>
      </c>
      <c r="L198" s="31">
        <f t="shared" si="37"/>
        <v>5.474914723568407</v>
      </c>
    </row>
    <row r="199" spans="1:12" x14ac:dyDescent="0.25">
      <c r="A199" s="31">
        <v>12</v>
      </c>
      <c r="B199" s="31">
        <v>51.953558603246996</v>
      </c>
      <c r="C199" s="31">
        <v>50.169460766073001</v>
      </c>
      <c r="D199" s="31">
        <v>53.737656440421098</v>
      </c>
      <c r="E199" s="31">
        <f t="shared" si="35"/>
        <v>1.7840978371739951</v>
      </c>
      <c r="F199" s="31"/>
      <c r="G199" s="31">
        <v>47.533069776161597</v>
      </c>
      <c r="H199" s="31">
        <v>10.535549307317901</v>
      </c>
      <c r="I199" s="31">
        <v>9.9731643248017505</v>
      </c>
      <c r="J199" s="31">
        <v>11.1164262111425</v>
      </c>
      <c r="K199" s="31">
        <f t="shared" si="36"/>
        <v>0.57163094317037455</v>
      </c>
      <c r="L199" s="31">
        <f t="shared" si="37"/>
        <v>5.4257345914875525</v>
      </c>
    </row>
    <row r="200" spans="1:12" x14ac:dyDescent="0.25">
      <c r="A200" s="31">
        <v>12.5</v>
      </c>
      <c r="B200" s="31">
        <v>53.382166517245501</v>
      </c>
      <c r="C200" s="31">
        <v>51.609533831506702</v>
      </c>
      <c r="D200" s="31">
        <v>55.1547992029843</v>
      </c>
      <c r="E200" s="31">
        <f t="shared" si="35"/>
        <v>1.7726326857387988</v>
      </c>
      <c r="F200" s="31"/>
      <c r="G200" s="31">
        <v>48.287562947211804</v>
      </c>
      <c r="H200" s="31">
        <v>10.7770727846244</v>
      </c>
      <c r="I200" s="31">
        <v>10.206461295339199</v>
      </c>
      <c r="J200" s="31">
        <v>11.3652139877025</v>
      </c>
      <c r="K200" s="31">
        <f t="shared" si="36"/>
        <v>0.57937634618165035</v>
      </c>
      <c r="L200" s="31">
        <f t="shared" si="37"/>
        <v>5.3760084742885281</v>
      </c>
    </row>
    <row r="201" spans="1:12" x14ac:dyDescent="0.25">
      <c r="A201" s="31">
        <v>13</v>
      </c>
      <c r="B201" s="31">
        <v>54.772431768886797</v>
      </c>
      <c r="C201" s="31">
        <v>53.0138464627397</v>
      </c>
      <c r="D201" s="31">
        <v>56.531017075033901</v>
      </c>
      <c r="E201" s="31">
        <f t="shared" ref="E201:E264" si="38">(B201-C201)</f>
        <v>1.7585853061470971</v>
      </c>
      <c r="F201" s="31"/>
      <c r="G201" s="31">
        <v>49.042056118262003</v>
      </c>
      <c r="H201" s="31">
        <v>11.021972733184001</v>
      </c>
      <c r="I201" s="31">
        <v>10.443237488738101</v>
      </c>
      <c r="J201" s="31">
        <v>11.6172380797145</v>
      </c>
      <c r="K201" s="31">
        <f t="shared" ref="K201:K264" si="39">ABS((J201-I201)*0.5)</f>
        <v>0.58700029548819987</v>
      </c>
      <c r="L201" s="31">
        <f t="shared" ref="L201:L264" si="40">K201/H201*100</f>
        <v>5.3257280679066668</v>
      </c>
    </row>
    <row r="202" spans="1:12" x14ac:dyDescent="0.25">
      <c r="A202" s="31">
        <v>13.5</v>
      </c>
      <c r="B202" s="31">
        <v>56.125877545937598</v>
      </c>
      <c r="C202" s="31">
        <v>54.383667348916902</v>
      </c>
      <c r="D202" s="31">
        <v>57.868087742958203</v>
      </c>
      <c r="E202" s="31">
        <f t="shared" si="38"/>
        <v>1.7422101970206967</v>
      </c>
      <c r="F202" s="31"/>
      <c r="G202" s="31">
        <v>49.796549289312097</v>
      </c>
      <c r="H202" s="31">
        <v>11.2703204554337</v>
      </c>
      <c r="I202" s="31">
        <v>10.683570355189399</v>
      </c>
      <c r="J202" s="31">
        <v>11.872564060904001</v>
      </c>
      <c r="K202" s="31">
        <f t="shared" si="39"/>
        <v>0.59449685285730069</v>
      </c>
      <c r="L202" s="31">
        <f t="shared" si="40"/>
        <v>5.2748886352266862</v>
      </c>
    </row>
    <row r="203" spans="1:12" x14ac:dyDescent="0.25">
      <c r="A203" s="31">
        <v>14</v>
      </c>
      <c r="B203" s="31">
        <v>57.443947411022002</v>
      </c>
      <c r="C203" s="31">
        <v>55.720203605457598</v>
      </c>
      <c r="D203" s="31">
        <v>59.167691216586299</v>
      </c>
      <c r="E203" s="31">
        <f t="shared" si="38"/>
        <v>1.7237438055644034</v>
      </c>
      <c r="F203" s="31"/>
      <c r="G203" s="31">
        <v>50.551042460362297</v>
      </c>
      <c r="H203" s="31">
        <v>11.5221892756761</v>
      </c>
      <c r="I203" s="31">
        <v>10.9275402813029</v>
      </c>
      <c r="J203" s="31">
        <v>12.131259422380801</v>
      </c>
      <c r="K203" s="31">
        <f t="shared" si="39"/>
        <v>0.60185957053895045</v>
      </c>
      <c r="L203" s="31">
        <f t="shared" si="40"/>
        <v>5.2234827612969807</v>
      </c>
    </row>
    <row r="204" spans="1:12" x14ac:dyDescent="0.25">
      <c r="A204" s="31">
        <v>14.5</v>
      </c>
      <c r="B204" s="31">
        <v>58.728010437539602</v>
      </c>
      <c r="C204" s="31">
        <v>57.024604158443601</v>
      </c>
      <c r="D204" s="31">
        <v>60.431416716635603</v>
      </c>
      <c r="E204" s="31">
        <f t="shared" si="38"/>
        <v>1.7034062790960007</v>
      </c>
      <c r="F204" s="31"/>
      <c r="G204" s="31">
        <v>51.305535631412504</v>
      </c>
      <c r="H204" s="31">
        <v>11.7776546122565</v>
      </c>
      <c r="I204" s="31">
        <v>11.1752294033772</v>
      </c>
      <c r="J204" s="31">
        <v>12.393393608871101</v>
      </c>
      <c r="K204" s="31">
        <f t="shared" si="39"/>
        <v>0.6090821027469504</v>
      </c>
      <c r="L204" s="31">
        <f t="shared" si="40"/>
        <v>5.1715058965399168</v>
      </c>
    </row>
    <row r="205" spans="1:12" x14ac:dyDescent="0.25">
      <c r="A205" s="31">
        <v>15</v>
      </c>
      <c r="B205" s="31">
        <v>59.979365953118602</v>
      </c>
      <c r="C205" s="31">
        <v>58.297962884941199</v>
      </c>
      <c r="D205" s="31">
        <v>61.660769021295899</v>
      </c>
      <c r="E205" s="31">
        <f t="shared" si="38"/>
        <v>1.6814030681774028</v>
      </c>
      <c r="F205" s="31"/>
      <c r="G205" s="31">
        <v>52.060028802462703</v>
      </c>
      <c r="H205" s="31">
        <v>12.0367940528545</v>
      </c>
      <c r="I205" s="31">
        <v>11.426722794727199</v>
      </c>
      <c r="J205" s="31">
        <v>12.6590380410011</v>
      </c>
      <c r="K205" s="31">
        <f t="shared" si="39"/>
        <v>0.61615762313695033</v>
      </c>
      <c r="L205" s="31">
        <f t="shared" si="40"/>
        <v>5.1189512791475389</v>
      </c>
    </row>
    <row r="206" spans="1:12" x14ac:dyDescent="0.25">
      <c r="A206" s="31">
        <v>15.5</v>
      </c>
      <c r="B206" s="31">
        <v>61.199247925153003</v>
      </c>
      <c r="C206" s="31">
        <v>59.541321537029503</v>
      </c>
      <c r="D206" s="31">
        <v>62.857174313276502</v>
      </c>
      <c r="E206" s="31">
        <f t="shared" si="38"/>
        <v>1.6579263881234994</v>
      </c>
      <c r="F206" s="31"/>
      <c r="G206" s="31">
        <v>52.814521973512903</v>
      </c>
      <c r="H206" s="31">
        <v>12.299687433047501</v>
      </c>
      <c r="I206" s="31">
        <v>11.682107534624601</v>
      </c>
      <c r="J206" s="31">
        <v>12.928266397177699</v>
      </c>
      <c r="K206" s="31">
        <f t="shared" si="39"/>
        <v>0.6230794312765493</v>
      </c>
      <c r="L206" s="31">
        <f t="shared" si="40"/>
        <v>5.0658151653709833</v>
      </c>
    </row>
    <row r="207" spans="1:12" x14ac:dyDescent="0.25">
      <c r="A207" s="31">
        <v>16</v>
      </c>
      <c r="B207" s="31">
        <v>62.3888290195408</v>
      </c>
      <c r="C207" s="31">
        <v>60.755672445640599</v>
      </c>
      <c r="D207" s="31">
        <v>64.021985593441002</v>
      </c>
      <c r="E207" s="31">
        <f t="shared" si="38"/>
        <v>1.6331565739002016</v>
      </c>
      <c r="F207" s="31"/>
      <c r="G207" s="31">
        <v>53.569015144563103</v>
      </c>
      <c r="H207" s="31">
        <v>12.5664169183128</v>
      </c>
      <c r="I207" s="31">
        <v>11.9414737660534</v>
      </c>
      <c r="J207" s="31">
        <v>13.201154331557399</v>
      </c>
      <c r="K207" s="31">
        <f t="shared" si="39"/>
        <v>0.62984028275199933</v>
      </c>
      <c r="L207" s="31">
        <f t="shared" si="40"/>
        <v>5.0120912496078738</v>
      </c>
    </row>
    <row r="208" spans="1:12" x14ac:dyDescent="0.25">
      <c r="A208" s="31">
        <v>16.5</v>
      </c>
      <c r="B208" s="31">
        <v>63.549224360684498</v>
      </c>
      <c r="C208" s="31">
        <v>61.941961035501997</v>
      </c>
      <c r="D208" s="31">
        <v>65.156487685867006</v>
      </c>
      <c r="E208" s="31">
        <f t="shared" si="38"/>
        <v>1.607263325182501</v>
      </c>
      <c r="F208" s="31"/>
      <c r="G208" s="31">
        <v>54.323508315613203</v>
      </c>
      <c r="H208" s="31">
        <v>12.837067089646601</v>
      </c>
      <c r="I208" s="31">
        <v>12.204913783978499</v>
      </c>
      <c r="J208" s="31">
        <v>13.4777801390244</v>
      </c>
      <c r="K208" s="31">
        <f t="shared" si="39"/>
        <v>0.63643317752295037</v>
      </c>
      <c r="L208" s="31">
        <f t="shared" si="40"/>
        <v>4.9577771392676508</v>
      </c>
    </row>
    <row r="209" spans="1:12" x14ac:dyDescent="0.25">
      <c r="A209" s="31">
        <v>17</v>
      </c>
      <c r="B209" s="31">
        <v>64.681495018096697</v>
      </c>
      <c r="C209" s="31">
        <v>63.101088164020403</v>
      </c>
      <c r="D209" s="31">
        <v>66.261901872173098</v>
      </c>
      <c r="E209" s="31">
        <f t="shared" si="38"/>
        <v>1.5804068540762941</v>
      </c>
      <c r="F209" s="31"/>
      <c r="G209" s="31">
        <v>55.078001486663403</v>
      </c>
      <c r="H209" s="31">
        <v>13.1117250329859</v>
      </c>
      <c r="I209" s="31">
        <v>12.4725231881044</v>
      </c>
      <c r="J209" s="31">
        <v>13.758224092155301</v>
      </c>
      <c r="K209" s="31">
        <f t="shared" si="39"/>
        <v>0.6428504520254501</v>
      </c>
      <c r="L209" s="31">
        <f t="shared" si="40"/>
        <v>4.9028670934464786</v>
      </c>
    </row>
    <row r="210" spans="1:12" x14ac:dyDescent="0.25">
      <c r="A210" s="31">
        <v>17.5</v>
      </c>
      <c r="B210" s="31">
        <v>65.786651242525295</v>
      </c>
      <c r="C210" s="31">
        <v>64.233912288699301</v>
      </c>
      <c r="D210" s="31">
        <v>67.339390196351303</v>
      </c>
      <c r="E210" s="31">
        <f t="shared" si="38"/>
        <v>1.5527389538259939</v>
      </c>
      <c r="F210" s="31"/>
      <c r="G210" s="31">
        <v>55.832494657713603</v>
      </c>
      <c r="H210" s="31">
        <v>13.390480432633099</v>
      </c>
      <c r="I210" s="31">
        <v>12.7443998067788</v>
      </c>
      <c r="J210" s="31">
        <v>14.042569468665301</v>
      </c>
      <c r="K210" s="31">
        <f t="shared" si="39"/>
        <v>0.64908483094325042</v>
      </c>
      <c r="L210" s="31">
        <f t="shared" si="40"/>
        <v>4.8473602885928315</v>
      </c>
    </row>
    <row r="211" spans="1:12" x14ac:dyDescent="0.25">
      <c r="A211" s="31">
        <v>18</v>
      </c>
      <c r="B211" s="31">
        <v>66.865655472342695</v>
      </c>
      <c r="C211" s="31">
        <v>65.341251479940297</v>
      </c>
      <c r="D211" s="31">
        <v>68.390059464745093</v>
      </c>
      <c r="E211" s="31">
        <f t="shared" si="38"/>
        <v>1.524403992402398</v>
      </c>
      <c r="F211" s="31"/>
      <c r="G211" s="31">
        <v>56.586987828763803</v>
      </c>
      <c r="H211" s="31">
        <v>13.673425668892699</v>
      </c>
      <c r="I211" s="31">
        <v>13.0206450505893</v>
      </c>
      <c r="J211" s="31">
        <v>14.3309016935395</v>
      </c>
      <c r="K211" s="31">
        <f t="shared" si="39"/>
        <v>0.65512832147510025</v>
      </c>
      <c r="L211" s="31">
        <f t="shared" si="40"/>
        <v>4.7912522972610256</v>
      </c>
    </row>
    <row r="212" spans="1:12" x14ac:dyDescent="0.25">
      <c r="A212" s="31">
        <v>18.5</v>
      </c>
      <c r="B212" s="31">
        <v>67.919425129005106</v>
      </c>
      <c r="C212" s="31">
        <v>66.423885289936706</v>
      </c>
      <c r="D212" s="31">
        <v>69.414964968073406</v>
      </c>
      <c r="E212" s="31">
        <f t="shared" si="38"/>
        <v>1.4955398390683996</v>
      </c>
      <c r="F212" s="31"/>
      <c r="G212" s="31">
        <v>57.341480999814003</v>
      </c>
      <c r="H212" s="31">
        <v>13.960655920143999</v>
      </c>
      <c r="I212" s="31">
        <v>13.3013626913928</v>
      </c>
      <c r="J212" s="31">
        <v>14.6233093484351</v>
      </c>
      <c r="K212" s="31">
        <f t="shared" si="39"/>
        <v>0.66097332852115009</v>
      </c>
      <c r="L212" s="31">
        <f t="shared" si="40"/>
        <v>4.7345435078549833</v>
      </c>
    </row>
    <row r="213" spans="1:12" x14ac:dyDescent="0.25">
      <c r="A213" s="31">
        <v>19</v>
      </c>
      <c r="B213" s="31">
        <v>68.948835218646906</v>
      </c>
      <c r="C213" s="31">
        <v>67.482556488322999</v>
      </c>
      <c r="D213" s="31">
        <v>70.415113948970898</v>
      </c>
      <c r="E213" s="31">
        <f t="shared" si="38"/>
        <v>1.4662787303239071</v>
      </c>
      <c r="F213" s="31"/>
      <c r="G213" s="31">
        <v>58.095974170864203</v>
      </c>
      <c r="H213" s="31">
        <v>14.252269269587099</v>
      </c>
      <c r="I213" s="31">
        <v>13.5866602239381</v>
      </c>
      <c r="J213" s="31">
        <v>14.919883676615701</v>
      </c>
      <c r="K213" s="31">
        <f t="shared" si="39"/>
        <v>0.66661172633880028</v>
      </c>
      <c r="L213" s="31">
        <f t="shared" si="40"/>
        <v>4.6772321917975708</v>
      </c>
    </row>
    <row r="214" spans="1:12" x14ac:dyDescent="0.25">
      <c r="A214" s="31">
        <v>19.5</v>
      </c>
      <c r="B214" s="31">
        <v>69.954720755317396</v>
      </c>
      <c r="C214" s="31">
        <v>68.517972673823095</v>
      </c>
      <c r="D214" s="31">
        <v>71.391468836811697</v>
      </c>
      <c r="E214" s="31">
        <f t="shared" si="38"/>
        <v>1.4367480814943008</v>
      </c>
      <c r="F214" s="31"/>
      <c r="G214" s="31">
        <v>58.850467341914303</v>
      </c>
      <c r="H214" s="31">
        <v>14.548366816912701</v>
      </c>
      <c r="I214" s="31">
        <v>13.876647882885999</v>
      </c>
      <c r="J214" s="31">
        <v>15.220718947758799</v>
      </c>
      <c r="K214" s="31">
        <f t="shared" si="39"/>
        <v>0.67203553243640002</v>
      </c>
      <c r="L214" s="31">
        <f t="shared" si="40"/>
        <v>4.6193194115448639</v>
      </c>
    </row>
    <row r="215" spans="1:12" x14ac:dyDescent="0.25">
      <c r="A215" s="31">
        <v>20</v>
      </c>
      <c r="B215" s="31">
        <v>70.937879019962196</v>
      </c>
      <c r="C215" s="31">
        <v>69.530807792943406</v>
      </c>
      <c r="D215" s="31">
        <v>72.344950246981099</v>
      </c>
      <c r="E215" s="31">
        <f t="shared" si="38"/>
        <v>1.4070712270187897</v>
      </c>
      <c r="F215" s="31"/>
      <c r="G215" s="31">
        <v>59.604960512964503</v>
      </c>
      <c r="H215" s="31">
        <v>14.8490527951638</v>
      </c>
      <c r="I215" s="31">
        <v>14.171439465498599</v>
      </c>
      <c r="J215" s="31">
        <v>15.525912851260699</v>
      </c>
      <c r="K215" s="31">
        <f t="shared" si="39"/>
        <v>0.67723669288105004</v>
      </c>
      <c r="L215" s="31">
        <f t="shared" si="40"/>
        <v>4.560807360733607</v>
      </c>
    </row>
    <row r="216" spans="1:12" x14ac:dyDescent="0.25">
      <c r="A216" s="31">
        <v>20.5</v>
      </c>
      <c r="B216" s="31">
        <v>71.899071667996196</v>
      </c>
      <c r="C216" s="31">
        <v>70.521703531813301</v>
      </c>
      <c r="D216" s="31">
        <v>73.276439804179205</v>
      </c>
      <c r="E216" s="31">
        <f t="shared" si="38"/>
        <v>1.3773681361828949</v>
      </c>
      <c r="F216" s="31"/>
      <c r="G216" s="31">
        <v>60.359453684014703</v>
      </c>
      <c r="H216" s="31">
        <v>15.154434693072099</v>
      </c>
      <c r="I216" s="31">
        <v>14.471152173462301</v>
      </c>
      <c r="J216" s="31">
        <v>15.835566049088801</v>
      </c>
      <c r="K216" s="31">
        <f t="shared" si="39"/>
        <v>0.68220693781325004</v>
      </c>
      <c r="L216" s="31">
        <f t="shared" si="40"/>
        <v>4.5016983584687802</v>
      </c>
    </row>
    <row r="217" spans="1:12" x14ac:dyDescent="0.25">
      <c r="A217" s="31">
        <v>21</v>
      </c>
      <c r="B217" s="31">
        <v>72.839026697174802</v>
      </c>
      <c r="C217" s="31">
        <v>71.4912706473512</v>
      </c>
      <c r="D217" s="31">
        <v>74.186782746998304</v>
      </c>
      <c r="E217" s="31">
        <f t="shared" si="38"/>
        <v>1.3477560498236016</v>
      </c>
      <c r="F217" s="31"/>
      <c r="G217" s="31">
        <v>61.113946855064903</v>
      </c>
      <c r="H217" s="31">
        <v>15.464623383171901</v>
      </c>
      <c r="I217" s="31">
        <v>14.775906443755</v>
      </c>
      <c r="J217" s="31">
        <v>16.149783105256699</v>
      </c>
      <c r="K217" s="31">
        <f t="shared" si="39"/>
        <v>0.68693833075084942</v>
      </c>
      <c r="L217" s="31">
        <f t="shared" si="40"/>
        <v>4.4419984485257711</v>
      </c>
    </row>
    <row r="218" spans="1:12" x14ac:dyDescent="0.25">
      <c r="A218" s="31">
        <v>21.5</v>
      </c>
      <c r="B218" s="31">
        <v>73.758440286449797</v>
      </c>
      <c r="C218" s="31">
        <v>72.440090211803096</v>
      </c>
      <c r="D218" s="31">
        <v>75.076790361096599</v>
      </c>
      <c r="E218" s="31">
        <f t="shared" si="38"/>
        <v>1.3183500746467018</v>
      </c>
      <c r="F218" s="31"/>
      <c r="G218" s="31">
        <v>61.868440026115103</v>
      </c>
      <c r="H218" s="31">
        <v>15.779733256010701</v>
      </c>
      <c r="I218" s="31">
        <v>15.0858267182336</v>
      </c>
      <c r="J218" s="31">
        <v>16.4686721400941</v>
      </c>
      <c r="K218" s="31">
        <f t="shared" si="39"/>
        <v>0.69142271093024998</v>
      </c>
      <c r="L218" s="31">
        <f t="shared" si="40"/>
        <v>4.3817135544219568</v>
      </c>
    </row>
    <row r="219" spans="1:12" x14ac:dyDescent="0.25">
      <c r="A219" s="31">
        <v>22</v>
      </c>
      <c r="B219" s="31">
        <v>74.657978515571997</v>
      </c>
      <c r="C219" s="31">
        <v>73.368714806812505</v>
      </c>
      <c r="D219" s="31">
        <v>75.947242224331504</v>
      </c>
      <c r="E219" s="31">
        <f t="shared" si="38"/>
        <v>1.289263708759492</v>
      </c>
      <c r="F219" s="31"/>
      <c r="G219" s="31">
        <v>62.622933197165302</v>
      </c>
      <c r="H219" s="31">
        <v>16.0998823607998</v>
      </c>
      <c r="I219" s="31">
        <v>15.401040734044001</v>
      </c>
      <c r="J219" s="31">
        <v>16.792345087006002</v>
      </c>
      <c r="K219" s="31">
        <f t="shared" si="39"/>
        <v>0.69565217648100042</v>
      </c>
      <c r="L219" s="31">
        <f t="shared" si="40"/>
        <v>4.3208525434619522</v>
      </c>
    </row>
    <row r="220" spans="1:12" x14ac:dyDescent="0.25">
      <c r="A220" s="31">
        <v>22.5</v>
      </c>
      <c r="B220" s="31">
        <v>75.5382789743648</v>
      </c>
      <c r="C220" s="31">
        <v>74.2776696688275</v>
      </c>
      <c r="D220" s="31">
        <v>76.798888279902101</v>
      </c>
      <c r="E220" s="31">
        <f t="shared" si="38"/>
        <v>1.2606093055373009</v>
      </c>
      <c r="F220" s="31"/>
      <c r="G220" s="31">
        <v>63.377426368215502</v>
      </c>
      <c r="H220" s="31">
        <v>16.425192552866299</v>
      </c>
      <c r="I220" s="31">
        <v>15.7216801795654</v>
      </c>
      <c r="J220" s="31">
        <v>17.1209183633603</v>
      </c>
      <c r="K220" s="31">
        <f t="shared" si="39"/>
        <v>0.69961909189744986</v>
      </c>
      <c r="L220" s="31">
        <f t="shared" si="40"/>
        <v>4.2594270334770714</v>
      </c>
    </row>
    <row r="221" spans="1:12" x14ac:dyDescent="0.25">
      <c r="A221" s="31">
        <v>23</v>
      </c>
      <c r="B221" s="31">
        <v>76.399952269842203</v>
      </c>
      <c r="C221" s="31">
        <v>75.167453826805001</v>
      </c>
      <c r="D221" s="31">
        <v>77.632450712879404</v>
      </c>
      <c r="E221" s="31">
        <f t="shared" si="38"/>
        <v>1.2324984430372012</v>
      </c>
      <c r="F221" s="31"/>
      <c r="G221" s="31">
        <v>64.131919539265596</v>
      </c>
      <c r="H221" s="31">
        <v>16.7557896482943</v>
      </c>
      <c r="I221" s="31">
        <v>16.047880676708299</v>
      </c>
      <c r="J221" s="31">
        <v>17.454512547957702</v>
      </c>
      <c r="K221" s="31">
        <f t="shared" si="39"/>
        <v>0.70331593562470118</v>
      </c>
      <c r="L221" s="31">
        <f t="shared" si="40"/>
        <v>4.1974502568209138</v>
      </c>
    </row>
    <row r="222" spans="1:12" x14ac:dyDescent="0.25">
      <c r="A222" s="31">
        <v>23.5</v>
      </c>
      <c r="B222" s="31">
        <v>77.243583438656302</v>
      </c>
      <c r="C222" s="31">
        <v>76.0385412225327</v>
      </c>
      <c r="D222" s="31">
        <v>78.448625654779804</v>
      </c>
      <c r="E222" s="31">
        <f t="shared" si="38"/>
        <v>1.2050422161236014</v>
      </c>
      <c r="F222" s="31"/>
      <c r="G222" s="31">
        <v>64.886412710315795</v>
      </c>
      <c r="H222" s="31">
        <v>17.091803586168002</v>
      </c>
      <c r="I222" s="31">
        <v>16.379781510520498</v>
      </c>
      <c r="J222" s="31">
        <v>17.793252905143099</v>
      </c>
      <c r="K222" s="31">
        <f t="shared" si="39"/>
        <v>0.70673569731130037</v>
      </c>
      <c r="L222" s="31">
        <f t="shared" si="40"/>
        <v>4.1349392634212405</v>
      </c>
    </row>
    <row r="223" spans="1:12" x14ac:dyDescent="0.25">
      <c r="A223" s="31">
        <v>24</v>
      </c>
      <c r="B223" s="31">
        <v>78.069733271740006</v>
      </c>
      <c r="C223" s="31">
        <v>76.891381866310397</v>
      </c>
      <c r="D223" s="31">
        <v>79.248084677169501</v>
      </c>
      <c r="E223" s="31">
        <f t="shared" si="38"/>
        <v>1.1783514054296091</v>
      </c>
      <c r="F223" s="31"/>
      <c r="G223" s="31">
        <v>65.640905881365995</v>
      </c>
      <c r="H223" s="31">
        <v>17.4333685988552</v>
      </c>
      <c r="I223" s="31">
        <v>16.7175261924003</v>
      </c>
      <c r="J223" s="31">
        <v>18.137269930882599</v>
      </c>
      <c r="K223" s="31">
        <f t="shared" si="39"/>
        <v>0.70987186924114987</v>
      </c>
      <c r="L223" s="31">
        <f t="shared" si="40"/>
        <v>4.0719145311237508</v>
      </c>
    </row>
    <row r="224" spans="1:12" x14ac:dyDescent="0.25">
      <c r="A224" s="31">
        <v>24.5</v>
      </c>
      <c r="B224" s="31">
        <v>78.878939557448803</v>
      </c>
      <c r="C224" s="31">
        <v>77.726403021956898</v>
      </c>
      <c r="D224" s="31">
        <v>80.031476092940693</v>
      </c>
      <c r="E224" s="31">
        <f t="shared" si="38"/>
        <v>1.1525365354919046</v>
      </c>
      <c r="F224" s="31"/>
      <c r="G224" s="31">
        <v>66.395399052416195</v>
      </c>
      <c r="H224" s="31">
        <v>17.780623390800901</v>
      </c>
      <c r="I224" s="31">
        <v>17.0612622624928</v>
      </c>
      <c r="J224" s="31">
        <v>18.486699245255199</v>
      </c>
      <c r="K224" s="31">
        <f t="shared" si="39"/>
        <v>0.71271849138119947</v>
      </c>
      <c r="L224" s="31">
        <f t="shared" si="40"/>
        <v>4.0083999065518485</v>
      </c>
    </row>
    <row r="225" spans="1:12" x14ac:dyDescent="0.25">
      <c r="A225" s="31">
        <v>25</v>
      </c>
      <c r="B225" s="31">
        <v>79.671718248991994</v>
      </c>
      <c r="C225" s="31">
        <v>78.544010475612197</v>
      </c>
      <c r="D225" s="31">
        <v>80.799426022371804</v>
      </c>
      <c r="E225" s="31">
        <f t="shared" si="38"/>
        <v>1.1277077733797967</v>
      </c>
      <c r="F225" s="31"/>
      <c r="G225" s="31">
        <v>67.149892223466395</v>
      </c>
      <c r="H225" s="31">
        <v>18.133711326330602</v>
      </c>
      <c r="I225" s="31">
        <v>17.411141195290501</v>
      </c>
      <c r="J225" s="31">
        <v>18.841682096552201</v>
      </c>
      <c r="K225" s="31">
        <f t="shared" si="39"/>
        <v>0.71527045063085026</v>
      </c>
      <c r="L225" s="31">
        <f t="shared" si="40"/>
        <v>3.9444239392531841</v>
      </c>
    </row>
    <row r="226" spans="1:12" x14ac:dyDescent="0.25">
      <c r="A226" s="31">
        <v>25.5</v>
      </c>
      <c r="B226" s="31">
        <v>80.448564561478193</v>
      </c>
      <c r="C226" s="31">
        <v>79.344589907650203</v>
      </c>
      <c r="D226" s="31">
        <v>81.552539215306098</v>
      </c>
      <c r="E226" s="31">
        <f t="shared" si="38"/>
        <v>1.10397465382799</v>
      </c>
      <c r="F226" s="31"/>
      <c r="G226" s="31">
        <v>67.904385394516595</v>
      </c>
      <c r="H226" s="31">
        <v>18.492780626998499</v>
      </c>
      <c r="I226" s="31">
        <v>17.767318722869501</v>
      </c>
      <c r="J226" s="31">
        <v>19.202366060710201</v>
      </c>
      <c r="K226" s="31">
        <f t="shared" si="39"/>
        <v>0.71752366892035013</v>
      </c>
      <c r="L226" s="31">
        <f t="shared" si="40"/>
        <v>3.8800204436146442</v>
      </c>
    </row>
    <row r="227" spans="1:12" x14ac:dyDescent="0.25">
      <c r="A227" s="31">
        <v>26</v>
      </c>
      <c r="B227" s="31">
        <v>81.209954003477705</v>
      </c>
      <c r="C227" s="31">
        <v>80.128508359864199</v>
      </c>
      <c r="D227" s="31">
        <v>82.291399647091296</v>
      </c>
      <c r="E227" s="31">
        <f t="shared" si="38"/>
        <v>1.081445643613506</v>
      </c>
      <c r="F227" s="31"/>
      <c r="G227" s="31">
        <v>68.658878565566695</v>
      </c>
      <c r="H227" s="31">
        <v>18.857984579049699</v>
      </c>
      <c r="I227" s="31">
        <v>18.129954734705599</v>
      </c>
      <c r="J227" s="31">
        <v>19.5689051565138</v>
      </c>
      <c r="K227" s="31">
        <f t="shared" si="39"/>
        <v>0.71947521090410049</v>
      </c>
      <c r="L227" s="31">
        <f t="shared" si="40"/>
        <v>3.8152285462328903</v>
      </c>
    </row>
    <row r="228" spans="1:12" x14ac:dyDescent="0.25">
      <c r="A228" s="31">
        <v>26.5</v>
      </c>
      <c r="B228" s="31">
        <v>81.956343347616695</v>
      </c>
      <c r="C228" s="31">
        <v>80.896115870229394</v>
      </c>
      <c r="D228" s="31">
        <v>83.016570825003996</v>
      </c>
      <c r="E228" s="31">
        <f t="shared" si="38"/>
        <v>1.0602274773873006</v>
      </c>
      <c r="F228" s="31"/>
      <c r="G228" s="31">
        <v>69.413371736616895</v>
      </c>
      <c r="H228" s="31">
        <v>19.229481751608599</v>
      </c>
      <c r="I228" s="31">
        <v>18.499213127848801</v>
      </c>
      <c r="J228" s="31">
        <v>19.941460314383399</v>
      </c>
      <c r="K228" s="31">
        <f t="shared" si="39"/>
        <v>0.7211235932672988</v>
      </c>
      <c r="L228" s="31">
        <f t="shared" si="40"/>
        <v>3.7500937497027182</v>
      </c>
    </row>
    <row r="229" spans="1:12" x14ac:dyDescent="0.25">
      <c r="A229" s="31">
        <v>27</v>
      </c>
      <c r="B229" s="31">
        <v>82.688171544365503</v>
      </c>
      <c r="C229" s="31">
        <v>81.647747260256594</v>
      </c>
      <c r="D229" s="31">
        <v>83.728595828474297</v>
      </c>
      <c r="E229" s="31">
        <f t="shared" si="38"/>
        <v>1.0404242841089086</v>
      </c>
      <c r="F229" s="31"/>
      <c r="G229" s="31">
        <v>70.167864907667095</v>
      </c>
      <c r="H229" s="31">
        <v>19.6074362262435</v>
      </c>
      <c r="I229" s="31">
        <v>18.8752618608159</v>
      </c>
      <c r="J229" s="31">
        <v>20.3202001449603</v>
      </c>
      <c r="K229" s="31">
        <f t="shared" si="39"/>
        <v>0.72246914207219959</v>
      </c>
      <c r="L229" s="31">
        <f t="shared" si="40"/>
        <v>3.6846690905219597</v>
      </c>
    </row>
    <row r="230" spans="1:12" x14ac:dyDescent="0.25">
      <c r="A230" s="31">
        <v>27.5</v>
      </c>
      <c r="B230" s="31">
        <v>83.405860582863397</v>
      </c>
      <c r="C230" s="31">
        <v>82.383724058036805</v>
      </c>
      <c r="D230" s="31">
        <v>84.427997107690103</v>
      </c>
      <c r="E230" s="31">
        <f t="shared" si="38"/>
        <v>1.0221365248265926</v>
      </c>
      <c r="F230" s="31"/>
      <c r="G230" s="31">
        <v>70.922358078717295</v>
      </c>
      <c r="H230" s="31">
        <v>19.992017838608501</v>
      </c>
      <c r="I230" s="31">
        <v>19.258272956260399</v>
      </c>
      <c r="J230" s="31">
        <v>20.7053015627504</v>
      </c>
      <c r="K230" s="31">
        <f t="shared" si="39"/>
        <v>0.72351430324500043</v>
      </c>
      <c r="L230" s="31">
        <f t="shared" si="40"/>
        <v>3.619015894672486</v>
      </c>
    </row>
    <row r="231" spans="1:12" x14ac:dyDescent="0.25">
      <c r="A231" s="31">
        <v>28</v>
      </c>
      <c r="B231" s="31">
        <v>84.109816302326607</v>
      </c>
      <c r="C231" s="31">
        <v>83.104356606558696</v>
      </c>
      <c r="D231" s="31">
        <v>85.115275998094504</v>
      </c>
      <c r="E231" s="31">
        <f t="shared" si="38"/>
        <v>1.0054596957679109</v>
      </c>
      <c r="F231" s="31"/>
      <c r="G231" s="31">
        <v>71.676851249767495</v>
      </c>
      <c r="H231" s="31">
        <v>20.383402432907001</v>
      </c>
      <c r="I231" s="31">
        <v>19.648422252503501</v>
      </c>
      <c r="J231" s="31">
        <v>21.096950294896899</v>
      </c>
      <c r="K231" s="31">
        <f t="shared" si="39"/>
        <v>0.7242640211966993</v>
      </c>
      <c r="L231" s="31">
        <f t="shared" si="40"/>
        <v>3.5532047389077994</v>
      </c>
    </row>
    <row r="232" spans="1:12" x14ac:dyDescent="0.25">
      <c r="A232" s="31">
        <v>28.5</v>
      </c>
      <c r="B232" s="31">
        <v>84.8004291573167</v>
      </c>
      <c r="C232" s="31">
        <v>83.8099462595045</v>
      </c>
      <c r="D232" s="31">
        <v>85.7909120551288</v>
      </c>
      <c r="E232" s="31">
        <f t="shared" si="38"/>
        <v>0.99048289781219978</v>
      </c>
      <c r="F232" s="31"/>
      <c r="G232" s="31">
        <v>72.431344420817695</v>
      </c>
      <c r="H232" s="31">
        <v>20.781772129981601</v>
      </c>
      <c r="I232" s="31">
        <v>20.0458892312916</v>
      </c>
      <c r="J232" s="31">
        <v>21.4953416718214</v>
      </c>
      <c r="K232" s="31">
        <f t="shared" si="39"/>
        <v>0.72472622026490008</v>
      </c>
      <c r="L232" s="31">
        <f t="shared" si="40"/>
        <v>3.4873167491782215</v>
      </c>
    </row>
    <row r="233" spans="1:12" x14ac:dyDescent="0.25">
      <c r="A233" s="31">
        <v>29</v>
      </c>
      <c r="B233" s="31">
        <v>85.478074939904005</v>
      </c>
      <c r="C233" s="31">
        <v>84.500787685586104</v>
      </c>
      <c r="D233" s="31">
        <v>86.455362194222005</v>
      </c>
      <c r="E233" s="31">
        <f t="shared" si="38"/>
        <v>0.97728725431790053</v>
      </c>
      <c r="F233" s="31"/>
      <c r="G233" s="31">
        <v>73.185837591867895</v>
      </c>
      <c r="H233" s="31">
        <v>21.187315609885001</v>
      </c>
      <c r="I233" s="31">
        <v>20.4508568125609</v>
      </c>
      <c r="J233" s="31">
        <v>21.900681553641501</v>
      </c>
      <c r="K233" s="31">
        <f t="shared" si="39"/>
        <v>0.72491237054030044</v>
      </c>
      <c r="L233" s="31">
        <f t="shared" si="40"/>
        <v>3.4214450942623924</v>
      </c>
    </row>
    <row r="234" spans="1:12" x14ac:dyDescent="0.25">
      <c r="A234" s="31">
        <v>29.5</v>
      </c>
      <c r="B234" s="31">
        <v>86.143115461529902</v>
      </c>
      <c r="C234" s="31">
        <v>85.177171163605905</v>
      </c>
      <c r="D234" s="31">
        <v>87.109059759453899</v>
      </c>
      <c r="E234" s="31">
        <f t="shared" si="38"/>
        <v>0.96594429792399694</v>
      </c>
      <c r="F234" s="31"/>
      <c r="G234" s="31">
        <v>73.940330762917995</v>
      </c>
      <c r="H234" s="31">
        <v>21.600228409857099</v>
      </c>
      <c r="I234" s="31">
        <v>20.863511079814302</v>
      </c>
      <c r="J234" s="31">
        <v>22.3131873924007</v>
      </c>
      <c r="K234" s="31">
        <f t="shared" si="39"/>
        <v>0.72483815629319892</v>
      </c>
      <c r="L234" s="31">
        <f t="shared" si="40"/>
        <v>3.3556967201440546</v>
      </c>
    </row>
    <row r="235" spans="1:12" x14ac:dyDescent="0.25">
      <c r="A235" s="31">
        <v>30</v>
      </c>
      <c r="B235" s="31">
        <v>86.795899197169007</v>
      </c>
      <c r="C235" s="31">
        <v>85.839384819816303</v>
      </c>
      <c r="D235" s="31">
        <v>87.752413574521697</v>
      </c>
      <c r="E235" s="31">
        <f t="shared" si="38"/>
        <v>0.95651437735270406</v>
      </c>
      <c r="F235" s="31"/>
      <c r="G235" s="31">
        <v>74.694823933968195</v>
      </c>
      <c r="H235" s="31">
        <v>22.020713238693499</v>
      </c>
      <c r="I235" s="31">
        <v>21.2840408714553</v>
      </c>
      <c r="J235" s="31">
        <v>22.7330891968755</v>
      </c>
      <c r="K235" s="31">
        <f t="shared" si="39"/>
        <v>0.72452416271010023</v>
      </c>
      <c r="L235" s="31">
        <f t="shared" si="40"/>
        <v>3.2901938954320928</v>
      </c>
    </row>
    <row r="236" spans="1:12" x14ac:dyDescent="0.25">
      <c r="A236" s="31">
        <v>30.5</v>
      </c>
      <c r="B236" s="31">
        <v>87.436761894200401</v>
      </c>
      <c r="C236" s="31">
        <v>86.487716705180205</v>
      </c>
      <c r="D236" s="31">
        <v>88.385807083220598</v>
      </c>
      <c r="E236" s="31">
        <f t="shared" si="38"/>
        <v>0.94904518902019674</v>
      </c>
      <c r="F236" s="31"/>
      <c r="G236" s="31">
        <v>75.449317105018395</v>
      </c>
      <c r="H236" s="31">
        <v>22.448980308569901</v>
      </c>
      <c r="I236" s="31">
        <v>21.7126372975757</v>
      </c>
      <c r="J236" s="31">
        <v>23.1606307329704</v>
      </c>
      <c r="K236" s="31">
        <f t="shared" si="39"/>
        <v>0.72399671769735008</v>
      </c>
      <c r="L236" s="31">
        <f t="shared" si="40"/>
        <v>3.2250761849568916</v>
      </c>
    </row>
    <row r="237" spans="1:12" x14ac:dyDescent="0.25">
      <c r="A237" s="31">
        <v>31</v>
      </c>
      <c r="B237" s="31">
        <v>88.066027148223895</v>
      </c>
      <c r="C237" s="31">
        <v>87.122456610012904</v>
      </c>
      <c r="D237" s="31">
        <v>89.009597686434901</v>
      </c>
      <c r="E237" s="31">
        <f t="shared" si="38"/>
        <v>0.94357053821099157</v>
      </c>
      <c r="F237" s="31"/>
      <c r="G237" s="31">
        <v>76.203810276068594</v>
      </c>
      <c r="H237" s="31">
        <v>22.8852476854616</v>
      </c>
      <c r="I237" s="31">
        <v>22.149493180348401</v>
      </c>
      <c r="J237" s="31">
        <v>23.5960708931154</v>
      </c>
      <c r="K237" s="31">
        <f t="shared" si="39"/>
        <v>0.72328885638349938</v>
      </c>
      <c r="L237" s="31">
        <f t="shared" si="40"/>
        <v>3.1605026361282769</v>
      </c>
    </row>
    <row r="238" spans="1:12" x14ac:dyDescent="0.25">
      <c r="A238" s="31">
        <v>31.5</v>
      </c>
      <c r="B238" s="31">
        <v>88.684006947894801</v>
      </c>
      <c r="C238" s="31">
        <v>87.743897523399696</v>
      </c>
      <c r="D238" s="31">
        <v>89.624116372390006</v>
      </c>
      <c r="E238" s="31">
        <f t="shared" si="38"/>
        <v>0.94010942449510537</v>
      </c>
      <c r="F238" s="31"/>
      <c r="G238" s="31">
        <v>76.958303447118794</v>
      </c>
      <c r="H238" s="31">
        <v>23.3297416593877</v>
      </c>
      <c r="I238" s="31">
        <v>22.594802383168702</v>
      </c>
      <c r="J238" s="31">
        <v>24.039685217400301</v>
      </c>
      <c r="K238" s="31">
        <f t="shared" si="39"/>
        <v>0.72244141711579957</v>
      </c>
      <c r="L238" s="31">
        <f t="shared" si="40"/>
        <v>3.096654166442923</v>
      </c>
    </row>
    <row r="239" spans="1:12" x14ac:dyDescent="0.25">
      <c r="A239" s="31">
        <v>32</v>
      </c>
      <c r="B239" s="31">
        <v>89.291002190706394</v>
      </c>
      <c r="C239" s="31">
        <v>88.352336673112603</v>
      </c>
      <c r="D239" s="31">
        <v>90.229667708300198</v>
      </c>
      <c r="E239" s="31">
        <f t="shared" si="38"/>
        <v>0.93866551759379036</v>
      </c>
      <c r="F239" s="31"/>
      <c r="G239" s="31">
        <v>77.712796618168994</v>
      </c>
      <c r="H239" s="31">
        <v>23.7826971357979</v>
      </c>
      <c r="I239" s="31">
        <v>23.0487590203015</v>
      </c>
      <c r="J239" s="31">
        <v>24.491767582385801</v>
      </c>
      <c r="K239" s="31">
        <f t="shared" si="39"/>
        <v>0.72150428104215081</v>
      </c>
      <c r="L239" s="31">
        <f t="shared" si="40"/>
        <v>3.0337361524742161</v>
      </c>
    </row>
    <row r="240" spans="1:12" x14ac:dyDescent="0.25">
      <c r="A240" s="31">
        <v>32.5</v>
      </c>
      <c r="B240" s="31">
        <v>89.887303171509799</v>
      </c>
      <c r="C240" s="31">
        <v>88.948076080830205</v>
      </c>
      <c r="D240" s="31">
        <v>90.826530262189394</v>
      </c>
      <c r="E240" s="31">
        <f t="shared" si="38"/>
        <v>0.93922709067959431</v>
      </c>
      <c r="F240" s="31"/>
      <c r="G240" s="31">
        <v>78.467289789219095</v>
      </c>
      <c r="H240" s="31">
        <v>24.244358049526902</v>
      </c>
      <c r="I240" s="31">
        <v>23.5115565404382</v>
      </c>
      <c r="J240" s="31">
        <v>24.952632059405499</v>
      </c>
      <c r="K240" s="31">
        <f t="shared" si="39"/>
        <v>0.72053775948364951</v>
      </c>
      <c r="L240" s="31">
        <f t="shared" si="40"/>
        <v>2.9719811842892243</v>
      </c>
    </row>
    <row r="241" spans="1:12" x14ac:dyDescent="0.25">
      <c r="A241" s="31">
        <v>33</v>
      </c>
      <c r="B241" s="31">
        <v>90.473190045438898</v>
      </c>
      <c r="C241" s="31">
        <v>89.531422626907997</v>
      </c>
      <c r="D241" s="31">
        <v>91.414957463969799</v>
      </c>
      <c r="E241" s="31">
        <f t="shared" si="38"/>
        <v>0.94176741853090107</v>
      </c>
      <c r="F241" s="31"/>
      <c r="G241" s="31">
        <v>79.221782960269294</v>
      </c>
      <c r="H241" s="31">
        <v>24.714977802847301</v>
      </c>
      <c r="I241" s="31">
        <v>23.9833866979566</v>
      </c>
      <c r="J241" s="31">
        <v>25.422614935281501</v>
      </c>
      <c r="K241" s="31">
        <f t="shared" si="39"/>
        <v>0.71961411866245051</v>
      </c>
      <c r="L241" s="31">
        <f t="shared" si="40"/>
        <v>2.9116518914273395</v>
      </c>
    </row>
    <row r="242" spans="1:12" x14ac:dyDescent="0.25">
      <c r="A242" s="31">
        <v>33.5</v>
      </c>
      <c r="B242" s="31">
        <v>91.048933266791707</v>
      </c>
      <c r="C242" s="31">
        <v>90.102687637732103</v>
      </c>
      <c r="D242" s="31">
        <v>91.995178895851296</v>
      </c>
      <c r="E242" s="31">
        <f t="shared" si="38"/>
        <v>0.94624562905960374</v>
      </c>
      <c r="F242" s="31"/>
      <c r="G242" s="31">
        <v>79.976276131319494</v>
      </c>
      <c r="H242" s="31">
        <v>25.1948197292751</v>
      </c>
      <c r="I242" s="31">
        <v>24.464438409037498</v>
      </c>
      <c r="J242" s="31">
        <v>25.9020769000516</v>
      </c>
      <c r="K242" s="31">
        <f t="shared" si="39"/>
        <v>0.71881924550705101</v>
      </c>
      <c r="L242" s="31">
        <f t="shared" si="40"/>
        <v>2.8530438130971012</v>
      </c>
    </row>
    <row r="243" spans="1:12" x14ac:dyDescent="0.25">
      <c r="A243" s="31">
        <v>34</v>
      </c>
      <c r="B243" s="31">
        <v>91.614794005310202</v>
      </c>
      <c r="C243" s="31">
        <v>90.662186050297393</v>
      </c>
      <c r="D243" s="31">
        <v>92.567401960322997</v>
      </c>
      <c r="E243" s="31">
        <f t="shared" si="38"/>
        <v>0.95260795501280882</v>
      </c>
      <c r="F243" s="31"/>
      <c r="G243" s="31">
        <v>80.730769302369694</v>
      </c>
      <c r="H243" s="31">
        <v>25.684157584910601</v>
      </c>
      <c r="I243" s="31">
        <v>24.954896532468201</v>
      </c>
      <c r="J243" s="31">
        <v>26.391405392581898</v>
      </c>
      <c r="K243" s="31">
        <f t="shared" si="39"/>
        <v>0.71825443005684875</v>
      </c>
      <c r="L243" s="31">
        <f t="shared" si="40"/>
        <v>2.7964881763489178</v>
      </c>
    </row>
    <row r="244" spans="1:12" x14ac:dyDescent="0.25">
      <c r="A244" s="31">
        <v>34.5</v>
      </c>
      <c r="B244" s="31">
        <v>92.171024541208396</v>
      </c>
      <c r="C244" s="31">
        <v>91.210235239846895</v>
      </c>
      <c r="D244" s="31">
        <v>93.131813842569898</v>
      </c>
      <c r="E244" s="31">
        <f t="shared" si="38"/>
        <v>0.9607893013615012</v>
      </c>
      <c r="F244" s="31"/>
      <c r="G244" s="31">
        <v>81.485262473419894</v>
      </c>
      <c r="H244" s="31">
        <v>26.183276069240701</v>
      </c>
      <c r="I244" s="31">
        <v>25.4549406130186</v>
      </c>
      <c r="J244" s="31">
        <v>26.891017058544399</v>
      </c>
      <c r="K244" s="31">
        <f t="shared" si="39"/>
        <v>0.71803822276289964</v>
      </c>
      <c r="L244" s="31">
        <f t="shared" si="40"/>
        <v>2.7423543977616633</v>
      </c>
    </row>
    <row r="245" spans="1:12" x14ac:dyDescent="0.25">
      <c r="A245" s="31">
        <v>35</v>
      </c>
      <c r="B245" s="31">
        <v>92.717868640200606</v>
      </c>
      <c r="C245" s="31">
        <v>91.747153595714494</v>
      </c>
      <c r="D245" s="31">
        <v>93.688583684686705</v>
      </c>
      <c r="E245" s="31">
        <f t="shared" si="38"/>
        <v>0.97071504448611279</v>
      </c>
      <c r="F245" s="31"/>
      <c r="G245" s="31">
        <v>82.239755644470094</v>
      </c>
      <c r="H245" s="31">
        <v>26.692471377486498</v>
      </c>
      <c r="I245" s="31">
        <v>25.964743627783101</v>
      </c>
      <c r="J245" s="31">
        <v>27.401360282212401</v>
      </c>
      <c r="K245" s="31">
        <f t="shared" si="39"/>
        <v>0.71830832721465043</v>
      </c>
      <c r="L245" s="31">
        <f t="shared" si="40"/>
        <v>2.691052158701575</v>
      </c>
    </row>
    <row r="246" spans="1:12" x14ac:dyDescent="0.25">
      <c r="A246" s="31">
        <v>35.5</v>
      </c>
      <c r="B246" s="31">
        <v>93.255561909703403</v>
      </c>
      <c r="C246" s="31">
        <v>92.273258963438394</v>
      </c>
      <c r="D246" s="31">
        <v>94.237864855968397</v>
      </c>
      <c r="E246" s="31">
        <f t="shared" si="38"/>
        <v>0.98230294626500836</v>
      </c>
      <c r="F246" s="31"/>
      <c r="G246" s="31">
        <v>82.994248815520194</v>
      </c>
      <c r="H246" s="31">
        <v>27.212051786744698</v>
      </c>
      <c r="I246" s="31">
        <v>26.484470857115099</v>
      </c>
      <c r="J246" s="31">
        <v>27.922917668337199</v>
      </c>
      <c r="K246" s="31">
        <f t="shared" si="39"/>
        <v>0.71922340561105003</v>
      </c>
      <c r="L246" s="31">
        <f t="shared" si="40"/>
        <v>2.6430326211615984</v>
      </c>
    </row>
    <row r="247" spans="1:12" x14ac:dyDescent="0.25">
      <c r="A247" s="31">
        <v>36</v>
      </c>
      <c r="B247" s="31">
        <v>93.784332137303906</v>
      </c>
      <c r="C247" s="31">
        <v>92.788867045625693</v>
      </c>
      <c r="D247" s="31">
        <v>94.779797228982005</v>
      </c>
      <c r="E247" s="31">
        <f t="shared" si="38"/>
        <v>0.99546509167821284</v>
      </c>
      <c r="F247" s="31"/>
      <c r="G247" s="31">
        <v>83.748741986570394</v>
      </c>
      <c r="H247" s="31">
        <v>27.742338278363299</v>
      </c>
      <c r="I247" s="31">
        <v>27.014278988932102</v>
      </c>
      <c r="J247" s="31">
        <v>28.456208400643099</v>
      </c>
      <c r="K247" s="31">
        <f t="shared" si="39"/>
        <v>0.72096470585549888</v>
      </c>
      <c r="L247" s="31">
        <f t="shared" si="40"/>
        <v>2.5987885326082658</v>
      </c>
    </row>
    <row r="248" spans="1:12" x14ac:dyDescent="0.25">
      <c r="A248" s="31">
        <v>36.5</v>
      </c>
      <c r="B248" s="31">
        <v>94.304399612515894</v>
      </c>
      <c r="C248" s="31">
        <v>93.294289858128806</v>
      </c>
      <c r="D248" s="31">
        <v>95.314509366902996</v>
      </c>
      <c r="E248" s="31">
        <f t="shared" si="38"/>
        <v>1.0101097543870878</v>
      </c>
      <c r="F248" s="31"/>
      <c r="G248" s="31">
        <v>84.503235157620594</v>
      </c>
      <c r="H248" s="31">
        <v>28.283665199189599</v>
      </c>
      <c r="I248" s="31">
        <v>27.554315585981499</v>
      </c>
      <c r="J248" s="31">
        <v>29.0017902958317</v>
      </c>
      <c r="K248" s="31">
        <f t="shared" si="39"/>
        <v>0.72373735492510072</v>
      </c>
      <c r="L248" s="31">
        <f t="shared" si="40"/>
        <v>2.5588527859742789</v>
      </c>
    </row>
    <row r="249" spans="1:12" x14ac:dyDescent="0.25">
      <c r="A249" s="31">
        <v>37</v>
      </c>
      <c r="B249" s="31">
        <v>94.815977432778993</v>
      </c>
      <c r="C249" s="31">
        <v>93.789834295626505</v>
      </c>
      <c r="D249" s="31">
        <v>95.842120569931396</v>
      </c>
      <c r="E249" s="31">
        <f t="shared" si="38"/>
        <v>1.0261431371524878</v>
      </c>
      <c r="F249" s="31"/>
      <c r="G249" s="31">
        <v>85.257728328670794</v>
      </c>
      <c r="H249" s="31">
        <v>28.836380964553701</v>
      </c>
      <c r="I249" s="31">
        <v>28.104719141141</v>
      </c>
      <c r="J249" s="31">
        <v>29.560261416186201</v>
      </c>
      <c r="K249" s="31">
        <f t="shared" si="39"/>
        <v>0.72777113752260014</v>
      </c>
      <c r="L249" s="31">
        <f t="shared" si="40"/>
        <v>2.523794988064529</v>
      </c>
    </row>
    <row r="250" spans="1:12" x14ac:dyDescent="0.25">
      <c r="A250" s="31">
        <v>37.5</v>
      </c>
      <c r="B250" s="31">
        <v>95.319271794593007</v>
      </c>
      <c r="C250" s="31">
        <v>94.2758008817773</v>
      </c>
      <c r="D250" s="31">
        <v>96.3627427074087</v>
      </c>
      <c r="E250" s="31">
        <f t="shared" si="38"/>
        <v>1.0434709128157067</v>
      </c>
      <c r="F250" s="31"/>
      <c r="G250" s="31">
        <v>86.012221499720994</v>
      </c>
      <c r="H250" s="31">
        <v>29.400848806093499</v>
      </c>
      <c r="I250" s="31">
        <v>28.6656198678549</v>
      </c>
      <c r="J250" s="31">
        <v>30.132261058368599</v>
      </c>
      <c r="K250" s="31">
        <f t="shared" si="39"/>
        <v>0.73332059525684912</v>
      </c>
      <c r="L250" s="31">
        <f t="shared" si="40"/>
        <v>2.4942157285774149</v>
      </c>
    </row>
    <row r="251" spans="1:12" x14ac:dyDescent="0.25">
      <c r="A251" s="31">
        <v>38</v>
      </c>
      <c r="B251" s="31">
        <v>95.814482270624794</v>
      </c>
      <c r="C251" s="31">
        <v>94.752482714520696</v>
      </c>
      <c r="D251" s="31">
        <v>96.876481826729005</v>
      </c>
      <c r="E251" s="31">
        <f t="shared" si="38"/>
        <v>1.061999556104098</v>
      </c>
      <c r="F251" s="31"/>
      <c r="G251" s="31">
        <v>86.766714670771194</v>
      </c>
      <c r="H251" s="31">
        <v>29.977447567794599</v>
      </c>
      <c r="I251" s="31">
        <v>29.237141460546599</v>
      </c>
      <c r="J251" s="31">
        <v>30.7184698836191</v>
      </c>
      <c r="K251" s="31">
        <f t="shared" si="39"/>
        <v>0.74066421153625051</v>
      </c>
      <c r="L251" s="31">
        <f t="shared" si="40"/>
        <v>2.4707380768867115</v>
      </c>
    </row>
    <row r="252" spans="1:12" x14ac:dyDescent="0.25">
      <c r="A252" s="31">
        <v>38.5</v>
      </c>
      <c r="B252" s="31">
        <v>96.301802073568098</v>
      </c>
      <c r="C252" s="31">
        <v>95.220164617672395</v>
      </c>
      <c r="D252" s="31">
        <v>97.383439529463899</v>
      </c>
      <c r="E252" s="31">
        <f t="shared" si="38"/>
        <v>1.0816374558957023</v>
      </c>
      <c r="F252" s="31"/>
      <c r="G252" s="31">
        <v>87.521207841821393</v>
      </c>
      <c r="H252" s="31">
        <v>30.566572553909399</v>
      </c>
      <c r="I252" s="31">
        <v>29.8194039311735</v>
      </c>
      <c r="J252" s="31">
        <v>31.319609080236201</v>
      </c>
      <c r="K252" s="31">
        <f t="shared" si="39"/>
        <v>0.75010257453135054</v>
      </c>
      <c r="L252" s="31">
        <f t="shared" si="40"/>
        <v>2.4539963491438757</v>
      </c>
    </row>
    <row r="253" spans="1:12" x14ac:dyDescent="0.25">
      <c r="A253" s="31">
        <v>39</v>
      </c>
      <c r="B253" s="31">
        <v>96.78141830749</v>
      </c>
      <c r="C253" s="31">
        <v>95.679122523751303</v>
      </c>
      <c r="D253" s="31">
        <v>97.883714091228796</v>
      </c>
      <c r="E253" s="31">
        <f t="shared" si="38"/>
        <v>1.1022957837386969</v>
      </c>
      <c r="F253" s="31"/>
      <c r="G253" s="31">
        <v>88.275701012871494</v>
      </c>
      <c r="H253" s="31">
        <v>31.1686364327451</v>
      </c>
      <c r="I253" s="31">
        <v>30.412527621086301</v>
      </c>
      <c r="J253" s="31">
        <v>31.936438497763699</v>
      </c>
      <c r="K253" s="31">
        <f t="shared" si="39"/>
        <v>0.76195543833869905</v>
      </c>
      <c r="L253" s="31">
        <f t="shared" si="40"/>
        <v>2.4446223048057538</v>
      </c>
    </row>
    <row r="254" spans="1:12" x14ac:dyDescent="0.25">
      <c r="A254" s="31">
        <v>39.5</v>
      </c>
      <c r="B254" s="31">
        <v>97.253512207351605</v>
      </c>
      <c r="C254" s="31">
        <v>96.129623032918204</v>
      </c>
      <c r="D254" s="31">
        <v>98.377401381785006</v>
      </c>
      <c r="E254" s="31">
        <f t="shared" si="38"/>
        <v>1.1238891744334012</v>
      </c>
      <c r="F254" s="31"/>
      <c r="G254" s="31">
        <v>89.030194183921694</v>
      </c>
      <c r="H254" s="31">
        <v>31.784070200662601</v>
      </c>
      <c r="I254" s="31">
        <v>31.016638322356801</v>
      </c>
      <c r="J254" s="31">
        <v>32.569753818869998</v>
      </c>
      <c r="K254" s="31">
        <f t="shared" si="39"/>
        <v>0.7765577482565984</v>
      </c>
      <c r="L254" s="31">
        <f t="shared" si="40"/>
        <v>2.4432294018794658</v>
      </c>
    </row>
    <row r="255" spans="1:12" x14ac:dyDescent="0.25">
      <c r="A255" s="31">
        <v>40</v>
      </c>
      <c r="B255" s="31">
        <v>97.718259367345595</v>
      </c>
      <c r="C255" s="31">
        <v>96.571923163841902</v>
      </c>
      <c r="D255" s="31">
        <v>98.864595570849303</v>
      </c>
      <c r="E255" s="31">
        <f t="shared" si="38"/>
        <v>1.1463362035036937</v>
      </c>
      <c r="F255" s="31"/>
      <c r="G255" s="31">
        <v>89.784687354971894</v>
      </c>
      <c r="H255" s="31">
        <v>32.413324211017901</v>
      </c>
      <c r="I255" s="31">
        <v>31.631873336816799</v>
      </c>
      <c r="J255" s="31">
        <v>33.220383073625598</v>
      </c>
      <c r="K255" s="31">
        <f t="shared" si="39"/>
        <v>0.79425486840439952</v>
      </c>
      <c r="L255" s="31">
        <f t="shared" si="40"/>
        <v>2.4503962112420954</v>
      </c>
    </row>
    <row r="256" spans="1:12" x14ac:dyDescent="0.25">
      <c r="A256" s="31">
        <v>40.5</v>
      </c>
      <c r="B256" s="31">
        <v>98.175829958657104</v>
      </c>
      <c r="C256" s="31">
        <v>97.006270250876696</v>
      </c>
      <c r="D256" s="31">
        <v>99.345389666437399</v>
      </c>
      <c r="E256" s="31">
        <f t="shared" si="38"/>
        <v>1.1695597077804081</v>
      </c>
      <c r="F256" s="31"/>
      <c r="G256" s="31">
        <v>90.539180526022093</v>
      </c>
      <c r="H256" s="31">
        <v>33.056869273208498</v>
      </c>
      <c r="I256" s="31">
        <v>32.258388196789099</v>
      </c>
      <c r="J256" s="31">
        <v>33.889182638075098</v>
      </c>
      <c r="K256" s="31">
        <f t="shared" si="39"/>
        <v>0.8153972206429998</v>
      </c>
      <c r="L256" s="31">
        <f t="shared" si="40"/>
        <v>2.4666498630100229</v>
      </c>
    </row>
    <row r="257" spans="1:12" x14ac:dyDescent="0.25">
      <c r="A257" s="31">
        <v>41</v>
      </c>
      <c r="B257" s="31">
        <v>98.626388937212198</v>
      </c>
      <c r="C257" s="31">
        <v>97.432901980267005</v>
      </c>
      <c r="D257" s="31">
        <v>99.819875894157406</v>
      </c>
      <c r="E257" s="31">
        <f t="shared" si="38"/>
        <v>1.1934869569451934</v>
      </c>
      <c r="F257" s="31"/>
      <c r="G257" s="31">
        <v>91.293673697072293</v>
      </c>
      <c r="H257" s="31">
        <v>33.715197827462298</v>
      </c>
      <c r="I257" s="31">
        <v>32.896363405308698</v>
      </c>
      <c r="J257" s="31">
        <v>34.577033216022798</v>
      </c>
      <c r="K257" s="31">
        <f t="shared" si="39"/>
        <v>0.84033490535705013</v>
      </c>
      <c r="L257" s="31">
        <f t="shared" si="40"/>
        <v>2.4924513557875843</v>
      </c>
    </row>
    <row r="258" spans="1:12" x14ac:dyDescent="0.25">
      <c r="A258" s="31">
        <v>41.5</v>
      </c>
      <c r="B258" s="31">
        <v>99.070096241950907</v>
      </c>
      <c r="C258" s="31">
        <v>97.852046519016199</v>
      </c>
      <c r="D258" s="31">
        <v>100.288145964885</v>
      </c>
      <c r="E258" s="31">
        <f t="shared" si="38"/>
        <v>1.2180497229347083</v>
      </c>
      <c r="F258" s="31"/>
      <c r="G258" s="31">
        <v>92.048166868122493</v>
      </c>
      <c r="H258" s="31">
        <v>34.388825201528398</v>
      </c>
      <c r="I258" s="31">
        <v>33.546010735662399</v>
      </c>
      <c r="J258" s="31">
        <v>35.2848366658068</v>
      </c>
      <c r="K258" s="31">
        <f t="shared" si="39"/>
        <v>0.86941296507220045</v>
      </c>
      <c r="L258" s="31">
        <f t="shared" si="40"/>
        <v>2.5281845482571463</v>
      </c>
    </row>
    <row r="259" spans="1:12" x14ac:dyDescent="0.25">
      <c r="A259" s="31">
        <v>42</v>
      </c>
      <c r="B259" s="31">
        <v>99.507106984120597</v>
      </c>
      <c r="C259" s="31">
        <v>98.263922726504106</v>
      </c>
      <c r="D259" s="31">
        <v>100.750291241737</v>
      </c>
      <c r="E259" s="31">
        <f t="shared" si="38"/>
        <v>1.2431842576164911</v>
      </c>
      <c r="F259" s="31"/>
      <c r="G259" s="31">
        <v>92.802660039172594</v>
      </c>
      <c r="H259" s="31">
        <v>35.078290956009504</v>
      </c>
      <c r="I259" s="31">
        <v>34.207578750992198</v>
      </c>
      <c r="J259" s="31">
        <v>36.0135138982412</v>
      </c>
      <c r="K259" s="31">
        <f t="shared" si="39"/>
        <v>0.90296757362450109</v>
      </c>
      <c r="L259" s="31">
        <f t="shared" si="40"/>
        <v>2.5741492787002711</v>
      </c>
    </row>
    <row r="260" spans="1:12" x14ac:dyDescent="0.25">
      <c r="A260" s="31">
        <v>42.5</v>
      </c>
      <c r="B260" s="31">
        <v>99.937571628065101</v>
      </c>
      <c r="C260" s="31">
        <v>98.668740437272405</v>
      </c>
      <c r="D260" s="31">
        <v>101.206402818858</v>
      </c>
      <c r="E260" s="31">
        <f t="shared" si="38"/>
        <v>1.2688311907926959</v>
      </c>
      <c r="F260" s="31"/>
      <c r="G260" s="31">
        <v>93.557153210222793</v>
      </c>
      <c r="H260" s="31">
        <v>35.784160325719498</v>
      </c>
      <c r="I260" s="31">
        <v>34.881357048498401</v>
      </c>
      <c r="J260" s="31">
        <v>36.764004229535502</v>
      </c>
      <c r="K260" s="31">
        <f t="shared" si="39"/>
        <v>0.94132359051855019</v>
      </c>
      <c r="L260" s="31">
        <f t="shared" si="40"/>
        <v>2.630559392620381</v>
      </c>
    </row>
    <row r="261" spans="1:12" x14ac:dyDescent="0.25">
      <c r="A261" s="31">
        <v>43</v>
      </c>
      <c r="B261" s="31">
        <v>100.361636163949</v>
      </c>
      <c r="C261" s="31">
        <v>99.066700772944799</v>
      </c>
      <c r="D261" s="31">
        <v>101.656571554952</v>
      </c>
      <c r="E261" s="31">
        <f t="shared" si="38"/>
        <v>1.2949353910042021</v>
      </c>
      <c r="F261" s="31"/>
      <c r="G261" s="31">
        <v>94.311646381272993</v>
      </c>
      <c r="H261" s="31">
        <v>36.507025765155099</v>
      </c>
      <c r="I261" s="31">
        <v>35.567678589502897</v>
      </c>
      <c r="J261" s="31">
        <v>37.537266832747797</v>
      </c>
      <c r="K261" s="31">
        <f t="shared" si="39"/>
        <v>0.98479412162244984</v>
      </c>
      <c r="L261" s="31">
        <f t="shared" si="40"/>
        <v>2.6975468447018964</v>
      </c>
    </row>
    <row r="262" spans="1:12" x14ac:dyDescent="0.25">
      <c r="A262" s="31">
        <v>43.5</v>
      </c>
      <c r="B262" s="31">
        <v>100.77944227283299</v>
      </c>
      <c r="C262" s="31">
        <v>99.457996485940697</v>
      </c>
      <c r="D262" s="31">
        <v>102.10088805972499</v>
      </c>
      <c r="E262" s="31">
        <f t="shared" si="38"/>
        <v>1.3214457868922977</v>
      </c>
      <c r="F262" s="31"/>
      <c r="G262" s="31">
        <v>95.066139552323193</v>
      </c>
      <c r="H262" s="31">
        <v>37.247508606965802</v>
      </c>
      <c r="I262" s="31">
        <v>36.266920891736397</v>
      </c>
      <c r="J262" s="31">
        <v>38.334283722726902</v>
      </c>
      <c r="K262" s="31">
        <f t="shared" si="39"/>
        <v>1.0336814154952521</v>
      </c>
      <c r="L262" s="31">
        <f t="shared" si="40"/>
        <v>2.7751692775015271</v>
      </c>
    </row>
    <row r="263" spans="1:12" x14ac:dyDescent="0.25">
      <c r="A263" s="31">
        <v>44</v>
      </c>
      <c r="B263" s="31">
        <v>101.191127484498</v>
      </c>
      <c r="C263" s="31">
        <v>99.842812332721905</v>
      </c>
      <c r="D263" s="31">
        <v>102.539442636275</v>
      </c>
      <c r="E263" s="31">
        <f t="shared" si="38"/>
        <v>1.3483151517760916</v>
      </c>
      <c r="F263" s="31"/>
      <c r="G263" s="31">
        <v>95.820632723373393</v>
      </c>
      <c r="H263" s="31">
        <v>38.006260843178097</v>
      </c>
      <c r="I263" s="31">
        <v>36.979505786552302</v>
      </c>
      <c r="J263" s="31">
        <v>39.156064782477102</v>
      </c>
      <c r="K263" s="31">
        <f t="shared" si="39"/>
        <v>1.0882794979624002</v>
      </c>
      <c r="L263" s="31">
        <f t="shared" si="40"/>
        <v>2.8634216411155848</v>
      </c>
    </row>
    <row r="264" spans="1:12" x14ac:dyDescent="0.25">
      <c r="A264" s="31">
        <v>44.5</v>
      </c>
      <c r="B264" s="31">
        <v>101.596825328381</v>
      </c>
      <c r="C264" s="31">
        <v>100.22132543542</v>
      </c>
      <c r="D264" s="31">
        <v>102.972325221343</v>
      </c>
      <c r="E264" s="31">
        <f t="shared" si="38"/>
        <v>1.3754998929610025</v>
      </c>
      <c r="F264" s="31"/>
      <c r="G264" s="31">
        <v>96.575125894423607</v>
      </c>
      <c r="H264" s="31">
        <v>38.783967039906301</v>
      </c>
      <c r="I264" s="31">
        <v>37.7058977351669</v>
      </c>
      <c r="J264" s="31">
        <v>40.003653964992701</v>
      </c>
      <c r="K264" s="31">
        <f t="shared" si="39"/>
        <v>1.1488781149129004</v>
      </c>
      <c r="L264" s="31">
        <f t="shared" si="40"/>
        <v>2.962250132202247</v>
      </c>
    </row>
    <row r="265" spans="1:12" x14ac:dyDescent="0.25">
      <c r="A265" s="31">
        <v>45</v>
      </c>
      <c r="B265" s="31">
        <v>101.996665477972</v>
      </c>
      <c r="C265" s="31">
        <v>100.59370565256501</v>
      </c>
      <c r="D265" s="31">
        <v>103.399625303379</v>
      </c>
      <c r="E265" s="31">
        <f t="shared" ref="E265:E289" si="41">(B265-C265)</f>
        <v>1.4029598254069953</v>
      </c>
      <c r="F265" s="31"/>
      <c r="G265" s="31">
        <v>97.329619065473693</v>
      </c>
      <c r="H265" s="31">
        <v>39.581346397370403</v>
      </c>
      <c r="I265" s="31">
        <v>38.446602125850397</v>
      </c>
      <c r="J265" s="31">
        <v>40.878136682494002</v>
      </c>
      <c r="K265" s="31">
        <f t="shared" ref="K265:K328" si="42">ABS((J265-I265)*0.5)</f>
        <v>1.2157672783218025</v>
      </c>
      <c r="L265" s="31">
        <f t="shared" ref="L265:L328" si="43">K265/H265*100</f>
        <v>3.0715662527401348</v>
      </c>
    </row>
    <row r="266" spans="1:12" x14ac:dyDescent="0.25">
      <c r="A266" s="31">
        <v>45.5</v>
      </c>
      <c r="B266" s="31">
        <v>102.390773889001</v>
      </c>
      <c r="C266" s="31">
        <v>100.96011593900801</v>
      </c>
      <c r="D266" s="31">
        <v>103.821431838994</v>
      </c>
      <c r="E266" s="31">
        <f t="shared" si="41"/>
        <v>1.430657949992991</v>
      </c>
      <c r="F266" s="31"/>
      <c r="G266" s="31">
        <v>98.084112236523893</v>
      </c>
      <c r="H266" s="31">
        <v>40.399154968248602</v>
      </c>
      <c r="I266" s="31">
        <v>39.202162598083603</v>
      </c>
      <c r="J266" s="31">
        <v>41.7806480002548</v>
      </c>
      <c r="K266" s="31">
        <f t="shared" si="42"/>
        <v>1.2892427010855982</v>
      </c>
      <c r="L266" s="31">
        <f t="shared" si="43"/>
        <v>3.1912615550965571</v>
      </c>
    </row>
    <row r="267" spans="1:12" x14ac:dyDescent="0.25">
      <c r="A267" s="31">
        <v>46</v>
      </c>
      <c r="B267" s="31">
        <v>102.779272931729</v>
      </c>
      <c r="C267" s="31">
        <v>101.320712712516</v>
      </c>
      <c r="D267" s="31">
        <v>104.237833150941</v>
      </c>
      <c r="E267" s="31">
        <f t="shared" si="41"/>
        <v>1.4585602192129983</v>
      </c>
      <c r="F267" s="28"/>
      <c r="G267" s="31">
        <v>98.838605407574093</v>
      </c>
      <c r="H267" s="31">
        <v>41.238188048748697</v>
      </c>
      <c r="I267" s="31">
        <v>39.973159005765602</v>
      </c>
      <c r="J267" s="31">
        <v>42.712381173541303</v>
      </c>
      <c r="K267" s="31">
        <f t="shared" si="42"/>
        <v>1.3696110838878504</v>
      </c>
      <c r="L267" s="31">
        <f t="shared" si="43"/>
        <v>3.3212203268213405</v>
      </c>
    </row>
    <row r="268" spans="1:12" x14ac:dyDescent="0.25">
      <c r="A268" s="31">
        <v>46.5</v>
      </c>
      <c r="B268" s="31">
        <v>103.162281517624</v>
      </c>
      <c r="C268" s="31">
        <v>101.67564617441801</v>
      </c>
      <c r="D268" s="31">
        <v>104.64891686083</v>
      </c>
      <c r="E268" s="31">
        <f t="shared" si="41"/>
        <v>1.4866353432059896</v>
      </c>
      <c r="F268" s="28"/>
      <c r="G268" s="31">
        <v>99.593098578624307</v>
      </c>
      <c r="H268" s="31">
        <v>42.099282758291899</v>
      </c>
      <c r="I268" s="31">
        <v>40.760205171311803</v>
      </c>
      <c r="J268" s="31">
        <v>43.674596491425</v>
      </c>
      <c r="K268" s="31">
        <f t="shared" si="42"/>
        <v>1.4571956600565983</v>
      </c>
      <c r="L268" s="31">
        <f t="shared" si="43"/>
        <v>3.4613313210652934</v>
      </c>
    </row>
    <row r="269" spans="1:12" x14ac:dyDescent="0.25">
      <c r="A269" s="31">
        <v>47</v>
      </c>
      <c r="B269" s="31">
        <v>103.53991522071</v>
      </c>
      <c r="C269" s="31">
        <v>102.02506065530901</v>
      </c>
      <c r="D269" s="31">
        <v>105.054769786111</v>
      </c>
      <c r="E269" s="31">
        <f t="shared" si="41"/>
        <v>1.5148545654009951</v>
      </c>
      <c r="F269" s="28"/>
      <c r="G269" s="31">
        <v>100.347591749674</v>
      </c>
      <c r="H269" s="31">
        <v>42.983320825400199</v>
      </c>
      <c r="I269" s="31">
        <v>41.563947555699201</v>
      </c>
      <c r="J269" s="31">
        <v>44.668630284532199</v>
      </c>
      <c r="K269" s="31">
        <f t="shared" si="42"/>
        <v>1.5523413644164989</v>
      </c>
      <c r="L269" s="31">
        <f t="shared" si="43"/>
        <v>3.6114970518963987</v>
      </c>
    </row>
    <row r="270" spans="1:12" x14ac:dyDescent="0.25">
      <c r="A270" s="31">
        <v>47.5</v>
      </c>
      <c r="B270" s="31">
        <v>103.912286393836</v>
      </c>
      <c r="C270" s="31">
        <v>102.369094907571</v>
      </c>
      <c r="D270" s="31">
        <v>105.455477880101</v>
      </c>
      <c r="E270" s="31">
        <f t="shared" si="41"/>
        <v>1.5431914862650018</v>
      </c>
      <c r="F270" s="28"/>
      <c r="G270" s="31">
        <v>101.10208492072501</v>
      </c>
      <c r="H270" s="31">
        <v>43.8912315992741</v>
      </c>
      <c r="I270" s="31">
        <v>42.3850640560415</v>
      </c>
      <c r="J270" s="31">
        <v>45.695904061957698</v>
      </c>
      <c r="K270" s="31">
        <f t="shared" si="42"/>
        <v>1.655420002958099</v>
      </c>
      <c r="L270" s="31">
        <f t="shared" si="43"/>
        <v>3.7716417212258802</v>
      </c>
    </row>
    <row r="271" spans="1:12" x14ac:dyDescent="0.25">
      <c r="A271" s="31">
        <v>48</v>
      </c>
      <c r="B271" s="31">
        <v>104.279504280125</v>
      </c>
      <c r="C271" s="31">
        <v>102.70788241144599</v>
      </c>
      <c r="D271" s="31">
        <v>105.851126148803</v>
      </c>
      <c r="E271" s="31">
        <f t="shared" si="41"/>
        <v>1.5716218686790029</v>
      </c>
      <c r="F271" s="28"/>
      <c r="G271" s="31">
        <v>101.85657809177501</v>
      </c>
      <c r="H271" s="31">
        <v>44.823995308686499</v>
      </c>
      <c r="I271" s="31">
        <v>43.224263728478199</v>
      </c>
      <c r="J271" s="31">
        <v>46.757933803849397</v>
      </c>
      <c r="K271" s="31">
        <f t="shared" si="42"/>
        <v>1.766835037685599</v>
      </c>
      <c r="L271" s="31">
        <f t="shared" si="43"/>
        <v>3.9417169877831082</v>
      </c>
    </row>
    <row r="272" spans="1:12" x14ac:dyDescent="0.25">
      <c r="A272" s="31">
        <v>48.5</v>
      </c>
      <c r="B272" s="31">
        <v>104.64167511981999</v>
      </c>
      <c r="C272" s="31">
        <v>103.041551649048</v>
      </c>
      <c r="D272" s="31">
        <v>106.24179859059301</v>
      </c>
      <c r="E272" s="31">
        <f t="shared" si="41"/>
        <v>1.6001234707719902</v>
      </c>
      <c r="F272" s="28"/>
      <c r="G272" s="31">
        <v>102.61107126282501</v>
      </c>
      <c r="H272" s="31">
        <v>45.782646592213197</v>
      </c>
      <c r="I272" s="31">
        <v>44.082286862213799</v>
      </c>
      <c r="J272" s="31">
        <v>47.8563395515827</v>
      </c>
      <c r="K272" s="31">
        <f t="shared" si="42"/>
        <v>1.8870263446844504</v>
      </c>
      <c r="L272" s="31">
        <f t="shared" si="43"/>
        <v>4.1217065529046968</v>
      </c>
    </row>
    <row r="273" spans="1:12" x14ac:dyDescent="0.25">
      <c r="A273" s="31">
        <v>49</v>
      </c>
      <c r="B273" s="31">
        <v>104.998902252766</v>
      </c>
      <c r="C273" s="31">
        <v>103.370226367637</v>
      </c>
      <c r="D273" s="31">
        <v>106.627578137895</v>
      </c>
      <c r="E273" s="31">
        <f t="shared" si="41"/>
        <v>1.6286758851289989</v>
      </c>
      <c r="F273" s="28"/>
      <c r="G273" s="31">
        <v>103.36556443387499</v>
      </c>
      <c r="H273" s="31">
        <v>46.768278326531401</v>
      </c>
      <c r="I273" s="31">
        <v>44.959905641401598</v>
      </c>
      <c r="J273" s="31">
        <v>48.992855336758403</v>
      </c>
      <c r="K273" s="31">
        <f t="shared" si="42"/>
        <v>2.0164748476784027</v>
      </c>
      <c r="L273" s="31">
        <f t="shared" si="43"/>
        <v>4.3116294202655459</v>
      </c>
    </row>
    <row r="274" spans="1:12" x14ac:dyDescent="0.25">
      <c r="A274" s="31">
        <v>49.5</v>
      </c>
      <c r="B274" s="31">
        <v>105.351286216708</v>
      </c>
      <c r="C274" s="31">
        <v>103.694025810902</v>
      </c>
      <c r="D274" s="31">
        <v>107.008546622514</v>
      </c>
      <c r="E274" s="31">
        <f t="shared" si="41"/>
        <v>1.6572604058059994</v>
      </c>
      <c r="F274" s="28"/>
      <c r="G274" s="31">
        <v>104.12005760492499</v>
      </c>
      <c r="H274" s="31">
        <v>47.7820457825635</v>
      </c>
      <c r="I274" s="31">
        <v>45.857925310889499</v>
      </c>
      <c r="J274" s="31">
        <v>50.169334656582002</v>
      </c>
      <c r="K274" s="31">
        <f t="shared" si="42"/>
        <v>2.1557046728462517</v>
      </c>
      <c r="L274" s="31">
        <f t="shared" si="43"/>
        <v>4.5115369958330787</v>
      </c>
    </row>
    <row r="275" spans="1:12" x14ac:dyDescent="0.25">
      <c r="A275" s="31">
        <v>50</v>
      </c>
      <c r="B275" s="31">
        <v>105.698924841631</v>
      </c>
      <c r="C275" s="31">
        <v>104.013064970106</v>
      </c>
      <c r="D275" s="31">
        <v>107.384784713157</v>
      </c>
      <c r="E275" s="31">
        <f t="shared" si="41"/>
        <v>1.6858598715249968</v>
      </c>
      <c r="F275" s="28"/>
      <c r="G275" s="31">
        <v>104.874550775976</v>
      </c>
      <c r="H275" s="31">
        <v>48.825171142696902</v>
      </c>
      <c r="I275" s="31">
        <v>46.777185774060897</v>
      </c>
      <c r="J275" s="31">
        <v>51.387701178926797</v>
      </c>
      <c r="K275" s="31">
        <f t="shared" si="42"/>
        <v>2.3052577024329501</v>
      </c>
      <c r="L275" s="31">
        <f t="shared" si="43"/>
        <v>4.7214533988945631</v>
      </c>
    </row>
    <row r="276" spans="1:12" x14ac:dyDescent="0.25">
      <c r="A276" s="31">
        <v>55</v>
      </c>
      <c r="B276" s="31">
        <v>108.934074981167</v>
      </c>
      <c r="C276" s="31">
        <v>106.96428642936</v>
      </c>
      <c r="D276" s="31">
        <v>110.903863532974</v>
      </c>
      <c r="E276" s="31">
        <f t="shared" si="41"/>
        <v>1.9697885518069995</v>
      </c>
      <c r="F276" s="28"/>
      <c r="G276" s="31">
        <v>105.62904394702601</v>
      </c>
      <c r="H276" s="31">
        <v>49.898948416215902</v>
      </c>
      <c r="I276" s="31">
        <v>47.718563526367603</v>
      </c>
      <c r="J276" s="31">
        <v>52.650222520749502</v>
      </c>
      <c r="K276" s="31">
        <f t="shared" si="42"/>
        <v>2.4658294971909491</v>
      </c>
      <c r="L276" s="31">
        <f t="shared" si="43"/>
        <v>4.9416462179183256</v>
      </c>
    </row>
    <row r="277" spans="1:12" x14ac:dyDescent="0.25">
      <c r="A277" s="31">
        <v>60</v>
      </c>
      <c r="B277" s="31">
        <v>111.785271895036</v>
      </c>
      <c r="C277" s="31">
        <v>109.541159276735</v>
      </c>
      <c r="D277" s="31">
        <v>114.02938451333701</v>
      </c>
      <c r="E277" s="31">
        <f t="shared" si="41"/>
        <v>2.2441126183010027</v>
      </c>
      <c r="F277" s="28"/>
      <c r="G277" s="31">
        <v>106.38353711807601</v>
      </c>
      <c r="H277" s="31">
        <v>51.004748794509197</v>
      </c>
      <c r="I277" s="31">
        <v>48.682974016564899</v>
      </c>
      <c r="J277" s="31">
        <v>53.959253328950403</v>
      </c>
      <c r="K277" s="31">
        <f t="shared" si="42"/>
        <v>2.6381396561927524</v>
      </c>
      <c r="L277" s="31">
        <f t="shared" si="43"/>
        <v>5.1723412398744246</v>
      </c>
    </row>
    <row r="278" spans="1:12" x14ac:dyDescent="0.25">
      <c r="A278" s="31">
        <v>65</v>
      </c>
      <c r="B278" s="31">
        <v>114.317039055881</v>
      </c>
      <c r="C278" s="31">
        <v>111.81243184882101</v>
      </c>
      <c r="D278" s="31">
        <v>116.82164626294001</v>
      </c>
      <c r="E278" s="31">
        <f t="shared" si="41"/>
        <v>2.5046072070599905</v>
      </c>
      <c r="F278" s="28"/>
      <c r="G278" s="31">
        <v>107.13803028912599</v>
      </c>
      <c r="H278" s="31">
        <v>52.144026492653097</v>
      </c>
      <c r="I278" s="31">
        <v>49.671374799749202</v>
      </c>
      <c r="J278" s="31">
        <v>55.3171497930241</v>
      </c>
      <c r="K278" s="31">
        <f t="shared" si="42"/>
        <v>2.8228874966374491</v>
      </c>
      <c r="L278" s="31">
        <f t="shared" si="43"/>
        <v>5.4136354372924833</v>
      </c>
    </row>
    <row r="279" spans="1:12" x14ac:dyDescent="0.25">
      <c r="A279" s="31">
        <v>70</v>
      </c>
      <c r="B279" s="31">
        <v>116.580209255005</v>
      </c>
      <c r="C279" s="31">
        <v>113.83029446340301</v>
      </c>
      <c r="D279" s="31">
        <v>119.330124046607</v>
      </c>
      <c r="E279" s="31">
        <f t="shared" si="41"/>
        <v>2.749914791601995</v>
      </c>
      <c r="F279" s="28"/>
      <c r="G279" s="31">
        <v>107.89252346017599</v>
      </c>
      <c r="H279" s="31">
        <v>53.318325129699197</v>
      </c>
      <c r="I279" s="31">
        <v>50.684741655956202</v>
      </c>
      <c r="J279" s="31">
        <v>56.726497165998197</v>
      </c>
      <c r="K279" s="31">
        <f t="shared" si="42"/>
        <v>3.0208777550209973</v>
      </c>
      <c r="L279" s="31">
        <f t="shared" si="43"/>
        <v>5.6657401515756129</v>
      </c>
    </row>
    <row r="280" spans="1:12" x14ac:dyDescent="0.25">
      <c r="A280" s="31">
        <v>75</v>
      </c>
      <c r="B280" s="31">
        <v>118.615372825249</v>
      </c>
      <c r="C280" s="31">
        <v>115.635370098932</v>
      </c>
      <c r="D280" s="31">
        <v>121.595375551567</v>
      </c>
      <c r="E280" s="31">
        <f t="shared" si="41"/>
        <v>2.9800027263169966</v>
      </c>
      <c r="F280" s="28"/>
      <c r="G280" s="31">
        <v>108.64701663122599</v>
      </c>
      <c r="H280" s="31">
        <v>54.529284706527399</v>
      </c>
      <c r="I280" s="31">
        <v>51.7241271166167</v>
      </c>
      <c r="J280" s="31">
        <v>58.1903504357076</v>
      </c>
      <c r="K280" s="31">
        <f t="shared" si="42"/>
        <v>3.2331116595454503</v>
      </c>
      <c r="L280" s="31">
        <f t="shared" si="43"/>
        <v>5.9291290486310606</v>
      </c>
    </row>
    <row r="281" spans="1:12" x14ac:dyDescent="0.25">
      <c r="A281" s="31">
        <v>80</v>
      </c>
      <c r="B281" s="31">
        <v>120.455333654833</v>
      </c>
      <c r="C281" s="31">
        <v>117.259880368827</v>
      </c>
      <c r="D281" s="31">
        <v>123.65078694084001</v>
      </c>
      <c r="E281" s="31">
        <f t="shared" si="41"/>
        <v>3.1954532860059999</v>
      </c>
      <c r="F281" s="28"/>
      <c r="G281" s="31">
        <v>109.401509802277</v>
      </c>
      <c r="H281" s="31">
        <v>55.778649247597997</v>
      </c>
      <c r="I281" s="31">
        <v>52.790692464681698</v>
      </c>
      <c r="J281" s="31">
        <v>59.711822198858897</v>
      </c>
      <c r="K281" s="31">
        <f t="shared" si="42"/>
        <v>3.4605648670885998</v>
      </c>
      <c r="L281" s="31">
        <f t="shared" si="43"/>
        <v>6.2041030282525576</v>
      </c>
    </row>
    <row r="282" spans="1:12" x14ac:dyDescent="0.25">
      <c r="A282" s="31">
        <v>85</v>
      </c>
      <c r="B282" s="31">
        <v>122.126890836266</v>
      </c>
      <c r="C282" s="31">
        <v>118.72977134304099</v>
      </c>
      <c r="D282" s="31">
        <v>125.52401032949101</v>
      </c>
      <c r="E282" s="31">
        <f t="shared" si="41"/>
        <v>3.3971194932250057</v>
      </c>
      <c r="F282" s="28"/>
      <c r="G282" s="31">
        <v>110.15600297332701</v>
      </c>
      <c r="H282" s="31">
        <v>57.068275181479599</v>
      </c>
      <c r="I282" s="31">
        <v>53.885601106312301</v>
      </c>
      <c r="J282" s="31">
        <v>61.2941060869965</v>
      </c>
      <c r="K282" s="31">
        <f t="shared" si="42"/>
        <v>3.7042524903420997</v>
      </c>
      <c r="L282" s="31">
        <f t="shared" si="43"/>
        <v>6.4909136969050065</v>
      </c>
    </row>
    <row r="283" spans="1:12" x14ac:dyDescent="0.25">
      <c r="A283" s="31">
        <v>90</v>
      </c>
      <c r="B283" s="31">
        <v>123.652152522923</v>
      </c>
      <c r="C283" s="31">
        <v>120.06620033985401</v>
      </c>
      <c r="D283" s="31">
        <v>127.238104705992</v>
      </c>
      <c r="E283" s="31">
        <f t="shared" si="41"/>
        <v>3.5859521830689971</v>
      </c>
      <c r="F283" s="28"/>
      <c r="G283" s="31">
        <v>110.91049614437701</v>
      </c>
      <c r="H283" s="31">
        <v>58.400140544847197</v>
      </c>
      <c r="I283" s="31">
        <v>55.010016447703997</v>
      </c>
      <c r="J283" s="31">
        <v>62.940966768452</v>
      </c>
      <c r="K283" s="31">
        <f t="shared" si="42"/>
        <v>3.9654751603740017</v>
      </c>
      <c r="L283" s="31">
        <f t="shared" si="43"/>
        <v>6.7901808512409252</v>
      </c>
    </row>
    <row r="284" spans="1:12" x14ac:dyDescent="0.25">
      <c r="A284" s="31">
        <v>95</v>
      </c>
      <c r="B284" s="31">
        <v>125.04951928051401</v>
      </c>
      <c r="C284" s="31">
        <v>121.286607457762</v>
      </c>
      <c r="D284" s="31">
        <v>128.81243110326599</v>
      </c>
      <c r="E284" s="31">
        <f t="shared" si="41"/>
        <v>3.7629118227520024</v>
      </c>
      <c r="F284" s="28"/>
      <c r="G284" s="31">
        <v>111.66498931542699</v>
      </c>
      <c r="H284" s="31">
        <v>59.776355105918199</v>
      </c>
      <c r="I284" s="31">
        <v>56.1651538521172</v>
      </c>
      <c r="J284" s="31">
        <v>64.6564143422342</v>
      </c>
      <c r="K284" s="31">
        <f t="shared" si="42"/>
        <v>4.2456302450585</v>
      </c>
      <c r="L284" s="31">
        <f t="shared" si="43"/>
        <v>7.1025244639550777</v>
      </c>
    </row>
    <row r="285" spans="1:12" x14ac:dyDescent="0.25">
      <c r="A285" s="31">
        <v>100</v>
      </c>
      <c r="B285" s="31">
        <v>126.334430026756</v>
      </c>
      <c r="C285" s="31">
        <v>122.40550597431201</v>
      </c>
      <c r="D285" s="31">
        <v>130.26335407920001</v>
      </c>
      <c r="E285" s="31">
        <f t="shared" si="41"/>
        <v>3.928924052443989</v>
      </c>
      <c r="F285" s="28"/>
      <c r="G285" s="31">
        <v>112.41948248647699</v>
      </c>
      <c r="H285" s="31">
        <v>61.1991715162997</v>
      </c>
      <c r="I285" s="31">
        <v>57.352431102272298</v>
      </c>
      <c r="J285" s="31">
        <v>66.444553343589504</v>
      </c>
      <c r="K285" s="31">
        <f t="shared" si="42"/>
        <v>4.546061120658603</v>
      </c>
      <c r="L285" s="31">
        <f t="shared" si="43"/>
        <v>7.4283050048280659</v>
      </c>
    </row>
    <row r="286" spans="1:12" x14ac:dyDescent="0.25">
      <c r="A286" s="31">
        <v>105</v>
      </c>
      <c r="B286" s="31">
        <v>127.519934844254</v>
      </c>
      <c r="C286" s="31">
        <v>123.435076298943</v>
      </c>
      <c r="D286" s="31">
        <v>131.604793389565</v>
      </c>
      <c r="E286" s="31">
        <f t="shared" si="41"/>
        <v>4.0848585453109933</v>
      </c>
      <c r="F286" s="28"/>
      <c r="G286" s="31">
        <v>113.173975657528</v>
      </c>
      <c r="H286" s="31">
        <v>62.670997615229197</v>
      </c>
      <c r="I286" s="31">
        <v>58.573315268566901</v>
      </c>
      <c r="J286" s="31">
        <v>68.310169160767302</v>
      </c>
      <c r="K286" s="31">
        <f t="shared" si="42"/>
        <v>4.8684269461002003</v>
      </c>
      <c r="L286" s="31">
        <f t="shared" si="43"/>
        <v>7.7682295341620051</v>
      </c>
    </row>
    <row r="287" spans="1:12" x14ac:dyDescent="0.25">
      <c r="A287" s="31">
        <v>110</v>
      </c>
      <c r="B287" s="31">
        <v>128.617139799044</v>
      </c>
      <c r="C287" s="31">
        <v>124.385619324527</v>
      </c>
      <c r="D287" s="31">
        <v>132.84866027356099</v>
      </c>
      <c r="E287" s="31">
        <f t="shared" si="41"/>
        <v>4.2315204745169979</v>
      </c>
      <c r="F287" s="28"/>
      <c r="G287" s="31">
        <v>113.928468828578</v>
      </c>
      <c r="H287" s="31">
        <v>64.194410027576794</v>
      </c>
      <c r="I287" s="31">
        <v>59.829273421398199</v>
      </c>
      <c r="J287" s="31">
        <v>70.258348912461003</v>
      </c>
      <c r="K287" s="31">
        <f t="shared" si="42"/>
        <v>5.2145377455314019</v>
      </c>
      <c r="L287" s="31">
        <f t="shared" si="43"/>
        <v>8.1230402199994174</v>
      </c>
    </row>
    <row r="288" spans="1:12" x14ac:dyDescent="0.25">
      <c r="A288" s="31">
        <v>115</v>
      </c>
      <c r="B288" s="31">
        <v>129.63555593367099</v>
      </c>
      <c r="C288" s="31">
        <v>125.265907145916</v>
      </c>
      <c r="D288" s="31">
        <v>134.005204721425</v>
      </c>
      <c r="E288" s="31">
        <f t="shared" si="41"/>
        <v>4.3696487877549828</v>
      </c>
      <c r="G288" s="31">
        <v>114.68296199962801</v>
      </c>
      <c r="H288" s="31">
        <v>65.772169217147606</v>
      </c>
      <c r="I288" s="31">
        <v>61.1218120187417</v>
      </c>
      <c r="J288" s="31">
        <v>72.294485404330302</v>
      </c>
      <c r="K288" s="31">
        <f t="shared" si="42"/>
        <v>5.5863366927943012</v>
      </c>
      <c r="L288" s="31">
        <f t="shared" si="43"/>
        <v>8.493465791512735</v>
      </c>
    </row>
    <row r="289" spans="1:12" x14ac:dyDescent="0.25">
      <c r="A289" s="31">
        <v>120</v>
      </c>
      <c r="B289" s="31">
        <v>130.58337568388799</v>
      </c>
      <c r="C289" s="31">
        <v>126.083457503408</v>
      </c>
      <c r="D289" s="31">
        <v>135.08329386436799</v>
      </c>
      <c r="E289" s="31">
        <f t="shared" si="41"/>
        <v>4.4999181804799946</v>
      </c>
      <c r="G289" s="31">
        <v>115.43745517067801</v>
      </c>
      <c r="H289" s="31">
        <v>67.407236180294404</v>
      </c>
      <c r="I289" s="31">
        <v>62.452673827803899</v>
      </c>
      <c r="J289" s="31">
        <v>74.424799917515799</v>
      </c>
      <c r="K289" s="31">
        <f t="shared" si="42"/>
        <v>5.9860630448559498</v>
      </c>
      <c r="L289" s="31">
        <f t="shared" si="43"/>
        <v>8.8804457563650914</v>
      </c>
    </row>
    <row r="290" spans="1:12" x14ac:dyDescent="0.25">
      <c r="B290" s="119"/>
      <c r="G290" s="31">
        <v>116.19194834172799</v>
      </c>
      <c r="H290" s="31">
        <v>69.102790992225195</v>
      </c>
      <c r="I290" s="31">
        <v>63.823689341627997</v>
      </c>
      <c r="J290" s="31">
        <v>76.655753370505394</v>
      </c>
      <c r="K290" s="31">
        <f t="shared" si="42"/>
        <v>6.4160320144386986</v>
      </c>
      <c r="L290" s="31">
        <f t="shared" si="43"/>
        <v>9.2847653796799197</v>
      </c>
    </row>
    <row r="291" spans="1:12" x14ac:dyDescent="0.25">
      <c r="B291" s="119"/>
      <c r="G291" s="31">
        <v>116.946441512779</v>
      </c>
      <c r="H291" s="31">
        <v>70.862253450415096</v>
      </c>
      <c r="I291" s="31">
        <v>65.236689526098502</v>
      </c>
      <c r="J291" s="31">
        <v>78.994713659732597</v>
      </c>
      <c r="K291" s="31">
        <f t="shared" si="42"/>
        <v>6.8790120668170474</v>
      </c>
      <c r="L291" s="31">
        <f t="shared" si="43"/>
        <v>9.7075829963981359</v>
      </c>
    </row>
    <row r="292" spans="1:12" x14ac:dyDescent="0.25">
      <c r="B292" s="119"/>
      <c r="G292" s="31">
        <v>117.700934683829</v>
      </c>
      <c r="H292" s="31">
        <v>72.689306097082294</v>
      </c>
      <c r="I292" s="31">
        <v>66.693618712042806</v>
      </c>
      <c r="J292" s="31">
        <v>81.449589660341303</v>
      </c>
      <c r="K292" s="31">
        <f t="shared" si="42"/>
        <v>7.3779854741492485</v>
      </c>
      <c r="L292" s="31">
        <f t="shared" si="43"/>
        <v>10.150028759794965</v>
      </c>
    </row>
    <row r="293" spans="1:12" x14ac:dyDescent="0.25">
      <c r="B293" s="119"/>
      <c r="G293" s="31">
        <v>118.45542785487901</v>
      </c>
      <c r="H293" s="31">
        <v>74.5879199468678</v>
      </c>
      <c r="I293" s="31">
        <v>68.196700125958401</v>
      </c>
      <c r="J293" s="31">
        <v>84.0292172058071</v>
      </c>
      <c r="K293" s="31">
        <f t="shared" si="42"/>
        <v>7.9162585399243497</v>
      </c>
      <c r="L293" s="31">
        <f t="shared" si="43"/>
        <v>10.61332524832901</v>
      </c>
    </row>
    <row r="294" spans="1:12" x14ac:dyDescent="0.25">
      <c r="B294" s="119"/>
      <c r="G294" s="31">
        <v>119.20992102592901</v>
      </c>
      <c r="H294" s="31">
        <v>76.562383297972104</v>
      </c>
      <c r="I294" s="31">
        <v>69.748199113195597</v>
      </c>
      <c r="J294" s="31">
        <v>86.743258060979798</v>
      </c>
      <c r="K294" s="31">
        <f t="shared" si="42"/>
        <v>8.4975294738921008</v>
      </c>
      <c r="L294" s="31">
        <f t="shared" si="43"/>
        <v>11.098830924346595</v>
      </c>
    </row>
    <row r="295" spans="1:12" x14ac:dyDescent="0.25">
      <c r="B295" s="119"/>
      <c r="G295" s="31">
        <v>119.96441419697901</v>
      </c>
      <c r="H295" s="31">
        <v>78.617334066680797</v>
      </c>
      <c r="I295" s="31">
        <v>71.350431617672399</v>
      </c>
      <c r="J295" s="31">
        <v>89.602518562216503</v>
      </c>
      <c r="K295" s="31">
        <f t="shared" si="42"/>
        <v>9.1260434722720518</v>
      </c>
      <c r="L295" s="31">
        <f t="shared" si="43"/>
        <v>11.608182318331506</v>
      </c>
    </row>
    <row r="296" spans="1:12" x14ac:dyDescent="0.25">
      <c r="B296" s="119"/>
      <c r="G296" s="31">
        <v>120.71890736802899</v>
      </c>
      <c r="H296" s="31">
        <v>80.757796158436904</v>
      </c>
      <c r="I296" s="31">
        <v>73.0060422908617</v>
      </c>
      <c r="J296" s="31">
        <v>92.618840753680203</v>
      </c>
      <c r="K296" s="31">
        <f t="shared" si="42"/>
        <v>9.8063992314092516</v>
      </c>
      <c r="L296" s="31">
        <f t="shared" si="43"/>
        <v>12.142975288937178</v>
      </c>
    </row>
    <row r="297" spans="1:12" x14ac:dyDescent="0.25">
      <c r="B297" s="119"/>
      <c r="G297" s="31">
        <v>121.47340053908</v>
      </c>
      <c r="H297" s="31">
        <v>82.989220475846594</v>
      </c>
      <c r="I297" s="31">
        <v>74.717807099164602</v>
      </c>
      <c r="J297" s="31">
        <v>95.805593939181094</v>
      </c>
      <c r="K297" s="31">
        <f t="shared" si="42"/>
        <v>10.543893420008246</v>
      </c>
      <c r="L297" s="31">
        <f t="shared" si="43"/>
        <v>12.705136112318307</v>
      </c>
    </row>
    <row r="298" spans="1:12" x14ac:dyDescent="0.25">
      <c r="B298" s="119"/>
      <c r="G298" s="31">
        <v>122.22789371013</v>
      </c>
      <c r="H298" s="31">
        <v>85.317531268279694</v>
      </c>
      <c r="I298" s="31">
        <v>76.488560819278504</v>
      </c>
      <c r="J298" s="31">
        <v>99.177531434906697</v>
      </c>
      <c r="K298" s="31">
        <f t="shared" si="42"/>
        <v>11.344485307814097</v>
      </c>
      <c r="L298" s="31">
        <f t="shared" si="43"/>
        <v>13.296781023986187</v>
      </c>
    </row>
    <row r="299" spans="1:12" x14ac:dyDescent="0.25">
      <c r="B299" s="119"/>
      <c r="G299" s="31">
        <v>122.98238688118001</v>
      </c>
      <c r="H299" s="31">
        <v>87.749178652822806</v>
      </c>
      <c r="I299" s="31">
        <v>78.321520851144598</v>
      </c>
      <c r="J299" s="31">
        <v>102.75124551824101</v>
      </c>
      <c r="K299" s="31">
        <f t="shared" si="42"/>
        <v>12.214862333548204</v>
      </c>
      <c r="L299" s="31">
        <f t="shared" si="43"/>
        <v>13.920201329605566</v>
      </c>
    </row>
    <row r="300" spans="1:12" x14ac:dyDescent="0.25">
      <c r="B300" s="119"/>
      <c r="G300" s="31">
        <v>123.73688005223001</v>
      </c>
      <c r="H300" s="31">
        <v>90.291198286997698</v>
      </c>
      <c r="I300" s="31">
        <v>80.220058645984196</v>
      </c>
      <c r="J300" s="31">
        <v>106.545436730869</v>
      </c>
      <c r="K300" s="31">
        <f t="shared" si="42"/>
        <v>13.162689042442402</v>
      </c>
      <c r="L300" s="31">
        <f t="shared" si="43"/>
        <v>14.578042259007082</v>
      </c>
    </row>
    <row r="301" spans="1:12" x14ac:dyDescent="0.25">
      <c r="B301" s="119"/>
      <c r="G301" s="31">
        <v>124.49137322327999</v>
      </c>
      <c r="H301" s="31">
        <v>92.951279355787904</v>
      </c>
      <c r="I301" s="31">
        <v>82.187703971866995</v>
      </c>
      <c r="J301" s="31">
        <v>110.581045724737</v>
      </c>
      <c r="K301" s="31">
        <f t="shared" si="42"/>
        <v>14.196670876435</v>
      </c>
      <c r="L301" s="31">
        <f t="shared" si="43"/>
        <v>15.273238813738823</v>
      </c>
    </row>
    <row r="302" spans="1:12" x14ac:dyDescent="0.25">
      <c r="B302" s="119"/>
      <c r="G302" s="31">
        <v>125.245866394331</v>
      </c>
      <c r="H302" s="31">
        <v>95.737842256632007</v>
      </c>
      <c r="I302" s="31">
        <v>84.228436845298205</v>
      </c>
      <c r="J302" s="31">
        <v>114.88189800871</v>
      </c>
      <c r="K302" s="31">
        <f t="shared" si="42"/>
        <v>15.326730581705895</v>
      </c>
      <c r="L302" s="31">
        <f t="shared" si="43"/>
        <v>16.00906205993396</v>
      </c>
    </row>
    <row r="303" spans="1:12" x14ac:dyDescent="0.25">
      <c r="B303" s="119"/>
      <c r="G303" s="31">
        <v>126.000359565381</v>
      </c>
      <c r="H303" s="31">
        <v>98.660127635603104</v>
      </c>
      <c r="I303" s="31">
        <v>86.346350108457003</v>
      </c>
      <c r="J303" s="31">
        <v>119.47506417017</v>
      </c>
      <c r="K303" s="31">
        <f t="shared" si="42"/>
        <v>16.564357030856499</v>
      </c>
      <c r="L303" s="31">
        <f t="shared" si="43"/>
        <v>16.789312387711714</v>
      </c>
    </row>
    <row r="304" spans="1:12" x14ac:dyDescent="0.25">
      <c r="B304" s="119"/>
      <c r="G304" s="31">
        <v>126.754852736431</v>
      </c>
      <c r="H304" s="31">
        <v>101.728298758127</v>
      </c>
      <c r="I304" s="31">
        <v>88.545975208659399</v>
      </c>
      <c r="J304" s="31">
        <v>124.38812654563699</v>
      </c>
      <c r="K304" s="31">
        <f t="shared" si="42"/>
        <v>17.921075668488797</v>
      </c>
      <c r="L304" s="31">
        <f t="shared" si="43"/>
        <v>17.616608050330829</v>
      </c>
    </row>
    <row r="305" spans="2:12" x14ac:dyDescent="0.25">
      <c r="B305" s="119"/>
      <c r="G305" s="31">
        <v>127.50934590748101</v>
      </c>
      <c r="H305" s="31">
        <v>104.953559603781</v>
      </c>
      <c r="I305" s="31">
        <v>90.832161403086104</v>
      </c>
      <c r="J305" s="31">
        <v>129.648667471632</v>
      </c>
      <c r="K305" s="31">
        <f t="shared" si="42"/>
        <v>19.408253034272946</v>
      </c>
      <c r="L305" s="31">
        <f t="shared" si="43"/>
        <v>18.492229427513152</v>
      </c>
    </row>
    <row r="306" spans="2:12" x14ac:dyDescent="0.25">
      <c r="B306" s="119"/>
      <c r="G306" s="31">
        <v>128.26383907853099</v>
      </c>
      <c r="H306" s="31">
        <v>108.34829157694099</v>
      </c>
      <c r="I306" s="31">
        <v>93.210114116704801</v>
      </c>
      <c r="J306" s="31">
        <v>135.28426928467101</v>
      </c>
      <c r="K306" s="31">
        <f t="shared" si="42"/>
        <v>21.037077583983105</v>
      </c>
      <c r="L306" s="31">
        <f t="shared" si="43"/>
        <v>19.416159939212442</v>
      </c>
    </row>
    <row r="307" spans="2:12" x14ac:dyDescent="0.25">
      <c r="B307" s="119"/>
      <c r="G307" s="31">
        <v>129.01833224958099</v>
      </c>
      <c r="H307" s="31">
        <v>111.926212349244</v>
      </c>
      <c r="I307" s="31">
        <v>95.685547604040096</v>
      </c>
      <c r="J307" s="31">
        <v>141.322514321277</v>
      </c>
      <c r="K307" s="31">
        <f t="shared" si="42"/>
        <v>22.818483358618451</v>
      </c>
      <c r="L307" s="31">
        <f t="shared" si="43"/>
        <v>20.387077235686139</v>
      </c>
    </row>
    <row r="308" spans="2:12" x14ac:dyDescent="0.25">
      <c r="B308" s="119"/>
      <c r="G308" s="31">
        <v>129.77282542063199</v>
      </c>
      <c r="H308" s="31">
        <v>115.702561129798</v>
      </c>
      <c r="I308" s="31">
        <v>98.264550889206504</v>
      </c>
      <c r="J308" s="31">
        <v>147.79098491796501</v>
      </c>
      <c r="K308" s="31">
        <f t="shared" si="42"/>
        <v>24.763217014379251</v>
      </c>
      <c r="L308" s="31">
        <f t="shared" si="43"/>
        <v>21.402479575710739</v>
      </c>
    </row>
    <row r="309" spans="2:12" x14ac:dyDescent="0.25">
      <c r="B309" s="119"/>
      <c r="G309" s="31">
        <v>130.52731859168199</v>
      </c>
      <c r="H309" s="31">
        <v>119.69431563924201</v>
      </c>
      <c r="I309" s="31">
        <v>100.953833033991</v>
      </c>
      <c r="J309" s="31">
        <v>154.71726341125799</v>
      </c>
      <c r="K309" s="31">
        <f t="shared" si="42"/>
        <v>26.881715188633493</v>
      </c>
      <c r="L309" s="31">
        <f t="shared" si="43"/>
        <v>22.458639781737698</v>
      </c>
    </row>
    <row r="310" spans="2:12" x14ac:dyDescent="0.25">
      <c r="B310" s="119"/>
      <c r="G310" s="31">
        <v>131.28181176273199</v>
      </c>
      <c r="H310" s="31">
        <v>123.920447302903</v>
      </c>
      <c r="I310" s="31">
        <v>103.760615767373</v>
      </c>
      <c r="J310" s="31">
        <v>162.12893213767299</v>
      </c>
      <c r="K310" s="31">
        <f t="shared" si="42"/>
        <v>29.184158185149997</v>
      </c>
      <c r="L310" s="31">
        <f t="shared" si="43"/>
        <v>23.550720498784319</v>
      </c>
    </row>
    <row r="311" spans="2:12" x14ac:dyDescent="0.25">
      <c r="B311" s="119"/>
      <c r="G311" s="31">
        <v>132.03630493378199</v>
      </c>
      <c r="H311" s="31">
        <v>128.40222275479201</v>
      </c>
      <c r="I311" s="31">
        <v>106.692822143017</v>
      </c>
      <c r="J311" s="31">
        <v>170.05357343373001</v>
      </c>
      <c r="K311" s="31">
        <f t="shared" si="42"/>
        <v>31.680375645356506</v>
      </c>
      <c r="L311" s="31">
        <f t="shared" si="43"/>
        <v>24.672762640453737</v>
      </c>
    </row>
    <row r="312" spans="2:12" x14ac:dyDescent="0.25">
      <c r="B312" s="119"/>
      <c r="G312" s="31">
        <v>132.79079810483199</v>
      </c>
      <c r="H312" s="31">
        <v>133.163561763106</v>
      </c>
      <c r="I312" s="31">
        <v>109.759056174101</v>
      </c>
      <c r="J312" s="31">
        <v>178.51876963594799</v>
      </c>
      <c r="K312" s="31">
        <f t="shared" si="42"/>
        <v>34.379856730923493</v>
      </c>
      <c r="L312" s="31">
        <f t="shared" si="43"/>
        <v>25.817765968204</v>
      </c>
    </row>
    <row r="313" spans="2:12" x14ac:dyDescent="0.25">
      <c r="B313" s="119"/>
      <c r="G313" s="31">
        <v>133.54529127588299</v>
      </c>
      <c r="H313" s="31">
        <v>138.23146429190101</v>
      </c>
      <c r="I313" s="31">
        <v>112.968682077853</v>
      </c>
      <c r="J313" s="31">
        <v>187.552103080846</v>
      </c>
      <c r="K313" s="31">
        <f t="shared" si="42"/>
        <v>37.291710501496496</v>
      </c>
      <c r="L313" s="31">
        <f t="shared" si="43"/>
        <v>26.97772948621034</v>
      </c>
    </row>
    <row r="314" spans="2:12" x14ac:dyDescent="0.25">
      <c r="B314" s="119"/>
      <c r="G314" s="31">
        <v>134.29978444693299</v>
      </c>
      <c r="H314" s="31">
        <v>143.636522797076</v>
      </c>
      <c r="I314" s="31">
        <v>116.332291276978</v>
      </c>
      <c r="J314" s="31">
        <v>197.18115610494399</v>
      </c>
      <c r="K314" s="31">
        <f t="shared" si="42"/>
        <v>40.424432413982998</v>
      </c>
      <c r="L314" s="31">
        <f t="shared" si="43"/>
        <v>28.143561001607537</v>
      </c>
    </row>
    <row r="315" spans="2:12" x14ac:dyDescent="0.25">
      <c r="B315" s="119"/>
      <c r="G315" s="31">
        <v>135.05427761798299</v>
      </c>
      <c r="H315" s="31">
        <v>149.41354028610399</v>
      </c>
      <c r="I315" s="31">
        <v>119.86085592068</v>
      </c>
      <c r="J315" s="31">
        <v>207.43351104476</v>
      </c>
      <c r="K315" s="31">
        <f t="shared" si="42"/>
        <v>43.78632756204</v>
      </c>
      <c r="L315" s="31">
        <f t="shared" si="43"/>
        <v>29.305461525237874</v>
      </c>
    </row>
    <row r="316" spans="2:12" x14ac:dyDescent="0.25">
      <c r="B316" s="119"/>
      <c r="G316" s="31">
        <v>135.80877078903299</v>
      </c>
      <c r="H316" s="31">
        <v>155.602280523432</v>
      </c>
      <c r="I316" s="31">
        <v>123.56534829594401</v>
      </c>
      <c r="J316" s="31">
        <v>218.336750236814</v>
      </c>
      <c r="K316" s="31">
        <f t="shared" si="42"/>
        <v>47.385700970434996</v>
      </c>
      <c r="L316" s="31">
        <f t="shared" si="43"/>
        <v>30.45308899781789</v>
      </c>
    </row>
    <row r="317" spans="2:12" x14ac:dyDescent="0.25">
      <c r="B317" s="119"/>
      <c r="G317" s="31">
        <v>136.56326396008299</v>
      </c>
      <c r="H317" s="31">
        <v>162.24838456218399</v>
      </c>
      <c r="I317" s="31">
        <v>127.45674068975499</v>
      </c>
      <c r="J317" s="31">
        <v>229.918456017626</v>
      </c>
      <c r="K317" s="31">
        <f t="shared" si="42"/>
        <v>51.230857663935502</v>
      </c>
      <c r="L317" s="31">
        <f t="shared" si="43"/>
        <v>31.575573342180519</v>
      </c>
    </row>
    <row r="318" spans="2:12" x14ac:dyDescent="0.25">
      <c r="B318" s="119"/>
      <c r="G318" s="31">
        <v>137.31775713113299</v>
      </c>
      <c r="H318" s="31">
        <v>169.40449827469101</v>
      </c>
      <c r="I318" s="31">
        <v>131.54600538909801</v>
      </c>
      <c r="J318" s="31">
        <v>242.20621072371301</v>
      </c>
      <c r="K318" s="31">
        <f t="shared" si="42"/>
        <v>55.3301026673075</v>
      </c>
      <c r="L318" s="31">
        <f t="shared" si="43"/>
        <v>32.661530969259864</v>
      </c>
    </row>
    <row r="319" spans="2:12" x14ac:dyDescent="0.25">
      <c r="B319" s="119"/>
      <c r="G319" s="31">
        <v>138.07225030218399</v>
      </c>
      <c r="H319" s="31">
        <v>177.131669813809</v>
      </c>
      <c r="I319" s="31">
        <v>135.84411468095701</v>
      </c>
      <c r="J319" s="31">
        <v>255.22759669159601</v>
      </c>
      <c r="K319" s="31">
        <f t="shared" si="42"/>
        <v>59.6917410053195</v>
      </c>
      <c r="L319" s="31">
        <f t="shared" si="43"/>
        <v>33.699078808472905</v>
      </c>
    </row>
    <row r="320" spans="2:12" x14ac:dyDescent="0.25">
      <c r="B320" s="119"/>
      <c r="G320" s="31">
        <v>138.82674347323399</v>
      </c>
      <c r="H320" s="31">
        <v>185.501095529818</v>
      </c>
      <c r="I320" s="31">
        <v>140.36204085231799</v>
      </c>
      <c r="J320" s="31">
        <v>269.01019625779401</v>
      </c>
      <c r="K320" s="31">
        <f t="shared" si="42"/>
        <v>64.324077702738009</v>
      </c>
      <c r="L320" s="31">
        <f t="shared" si="43"/>
        <v>34.675847880584811</v>
      </c>
    </row>
    <row r="321" spans="2:12" x14ac:dyDescent="0.25">
      <c r="B321" s="119"/>
      <c r="G321" s="31">
        <v>139.58123664428399</v>
      </c>
      <c r="H321" s="31">
        <v>194.59632010648599</v>
      </c>
      <c r="I321" s="31">
        <v>145.11075619016401</v>
      </c>
      <c r="J321" s="31">
        <v>283.58159175882599</v>
      </c>
      <c r="K321" s="31">
        <f t="shared" si="42"/>
        <v>69.235417784330991</v>
      </c>
      <c r="L321" s="31">
        <f t="shared" si="43"/>
        <v>35.578996430376662</v>
      </c>
    </row>
    <row r="322" spans="2:12" x14ac:dyDescent="0.25">
      <c r="B322" s="119"/>
      <c r="G322" s="31">
        <v>140.33572981533399</v>
      </c>
      <c r="H322" s="31">
        <v>204.51603503010799</v>
      </c>
      <c r="I322" s="31">
        <v>150.10123298148201</v>
      </c>
      <c r="J322" s="31">
        <v>298.969365531211</v>
      </c>
      <c r="K322" s="31">
        <f t="shared" si="42"/>
        <v>74.434066274864492</v>
      </c>
      <c r="L322" s="31">
        <f t="shared" si="43"/>
        <v>36.395222635675786</v>
      </c>
    </row>
    <row r="323" spans="2:12" x14ac:dyDescent="0.25">
      <c r="B323" s="119"/>
      <c r="G323" s="31">
        <v>141.09022298638399</v>
      </c>
      <c r="H323" s="31">
        <v>215.37767424253801</v>
      </c>
      <c r="I323" s="31">
        <v>155.34444351325601</v>
      </c>
      <c r="J323" s="31">
        <v>315.20109991146899</v>
      </c>
      <c r="K323" s="31">
        <f t="shared" si="42"/>
        <v>79.928328199106488</v>
      </c>
      <c r="L323" s="31">
        <f t="shared" si="43"/>
        <v>37.110776908612522</v>
      </c>
    </row>
    <row r="324" spans="2:12" x14ac:dyDescent="0.25">
      <c r="B324" s="119"/>
      <c r="G324" s="31">
        <v>141.84471615743499</v>
      </c>
      <c r="H324" s="31">
        <v>227.32208512118601</v>
      </c>
      <c r="I324" s="31">
        <v>160.85136007246999</v>
      </c>
      <c r="J324" s="31">
        <v>332.304377236118</v>
      </c>
      <c r="K324" s="31">
        <f t="shared" si="42"/>
        <v>85.726508581824007</v>
      </c>
      <c r="L324" s="31">
        <f t="shared" si="43"/>
        <v>37.711473804282136</v>
      </c>
    </row>
    <row r="325" spans="2:12" x14ac:dyDescent="0.25">
      <c r="B325" s="119"/>
      <c r="G325" s="31">
        <v>142.59920932848499</v>
      </c>
      <c r="H325" s="31">
        <v>240.51966965688601</v>
      </c>
      <c r="I325" s="31">
        <v>166.63295494611</v>
      </c>
      <c r="J325" s="31">
        <v>350.30677984167801</v>
      </c>
      <c r="K325" s="31">
        <f t="shared" si="42"/>
        <v>91.836912447784002</v>
      </c>
      <c r="L325" s="31">
        <f t="shared" si="43"/>
        <v>38.182703551353704</v>
      </c>
    </row>
    <row r="326" spans="2:12" x14ac:dyDescent="0.25">
      <c r="B326" s="119"/>
      <c r="G326" s="31">
        <v>143.35370249953499</v>
      </c>
      <c r="H326" s="31">
        <v>255.17856558986699</v>
      </c>
      <c r="I326" s="31">
        <v>172.70020042115999</v>
      </c>
      <c r="J326" s="31">
        <v>369.23589006466699</v>
      </c>
      <c r="K326" s="31">
        <f t="shared" si="42"/>
        <v>98.267844821753499</v>
      </c>
      <c r="L326" s="31">
        <f t="shared" si="43"/>
        <v>38.509443218555212</v>
      </c>
    </row>
    <row r="327" spans="2:12" x14ac:dyDescent="0.25">
      <c r="B327" s="119"/>
      <c r="G327" s="31">
        <v>144.10819567058499</v>
      </c>
      <c r="H327" s="31">
        <v>271.55570440193998</v>
      </c>
      <c r="I327" s="31">
        <v>179.06406878460501</v>
      </c>
      <c r="J327" s="31">
        <v>389.11929024160702</v>
      </c>
      <c r="K327" s="31">
        <f t="shared" si="42"/>
        <v>105.027610728501</v>
      </c>
      <c r="L327" s="31">
        <f t="shared" si="43"/>
        <v>38.676267530379562</v>
      </c>
    </row>
    <row r="328" spans="2:12" x14ac:dyDescent="0.25">
      <c r="B328" s="119"/>
      <c r="G328" s="31">
        <v>144.86268884163499</v>
      </c>
      <c r="H328" s="31">
        <v>289.971999879733</v>
      </c>
      <c r="I328" s="31">
        <v>185.73553232342999</v>
      </c>
      <c r="J328" s="31">
        <v>409.98456270901403</v>
      </c>
      <c r="K328" s="31">
        <f t="shared" si="42"/>
        <v>112.12451519279202</v>
      </c>
      <c r="L328" s="31">
        <f t="shared" si="43"/>
        <v>38.667359344797461</v>
      </c>
    </row>
    <row r="329" spans="2:12" x14ac:dyDescent="0.25">
      <c r="B329" s="119"/>
      <c r="G329" s="31">
        <v>145.61718201268599</v>
      </c>
      <c r="H329" s="31">
        <v>310.83358683023602</v>
      </c>
      <c r="I329" s="31">
        <v>192.72556332462</v>
      </c>
      <c r="J329" s="31">
        <v>431.85928980340901</v>
      </c>
      <c r="K329" s="31">
        <f t="shared" ref="K329:K335" si="44">ABS((J329-I329)*0.5)</f>
        <v>119.56686323939451</v>
      </c>
      <c r="L329" s="31">
        <f t="shared" ref="L329:L335" si="45">K329/H329*100</f>
        <v>38.466519805241255</v>
      </c>
    </row>
    <row r="330" spans="2:12" x14ac:dyDescent="0.25">
      <c r="B330" s="119"/>
      <c r="G330" s="31">
        <v>146.37167518373599</v>
      </c>
      <c r="H330" s="31">
        <v>334.66212154601197</v>
      </c>
      <c r="I330" s="31">
        <v>200.04513407516001</v>
      </c>
      <c r="J330" s="31">
        <v>454.771053861312</v>
      </c>
      <c r="K330" s="31">
        <f t="shared" si="44"/>
        <v>127.362959893076</v>
      </c>
      <c r="L330" s="31">
        <f t="shared" si="45"/>
        <v>38.057178178608162</v>
      </c>
    </row>
    <row r="331" spans="2:12" x14ac:dyDescent="0.25">
      <c r="B331" s="119"/>
      <c r="G331" s="31">
        <v>147.12616835478599</v>
      </c>
      <c r="H331" s="31">
        <v>362.13900001832798</v>
      </c>
      <c r="I331" s="31">
        <v>207.70521686203401</v>
      </c>
      <c r="J331" s="31">
        <v>478.74743721923898</v>
      </c>
      <c r="K331" s="31">
        <f t="shared" si="44"/>
        <v>135.5211101786025</v>
      </c>
      <c r="L331" s="31">
        <f t="shared" si="45"/>
        <v>37.422401390555486</v>
      </c>
    </row>
    <row r="332" spans="2:12" x14ac:dyDescent="0.25">
      <c r="B332" s="119"/>
      <c r="G332" s="31">
        <v>147.88066152583599</v>
      </c>
      <c r="H332" s="31">
        <v>394.17157041246901</v>
      </c>
      <c r="I332" s="31">
        <v>215.71678397222701</v>
      </c>
      <c r="J332" s="31">
        <v>503.81602221371298</v>
      </c>
      <c r="K332" s="31">
        <f t="shared" si="44"/>
        <v>144.04961912074299</v>
      </c>
      <c r="L332" s="31">
        <f t="shared" si="45"/>
        <v>36.544903268900541</v>
      </c>
    </row>
    <row r="333" spans="2:12" x14ac:dyDescent="0.25">
      <c r="B333" s="119"/>
      <c r="G333" s="31">
        <v>148.63515469688599</v>
      </c>
      <c r="H333" s="31">
        <v>431.99525687877701</v>
      </c>
      <c r="I333" s="31">
        <v>224.09080769272401</v>
      </c>
      <c r="J333" s="31">
        <v>530.00439118125098</v>
      </c>
      <c r="K333" s="31">
        <f t="shared" si="44"/>
        <v>152.95679174426348</v>
      </c>
      <c r="L333" s="31">
        <f t="shared" si="45"/>
        <v>35.407053505493693</v>
      </c>
    </row>
    <row r="334" spans="2:12" x14ac:dyDescent="0.25">
      <c r="B334" s="119"/>
      <c r="G334" s="31">
        <v>149.38964786793599</v>
      </c>
      <c r="H334" s="31">
        <v>477.33657610412899</v>
      </c>
      <c r="I334" s="31">
        <v>232.838260310511</v>
      </c>
      <c r="J334" s="31">
        <v>557.34012645837197</v>
      </c>
      <c r="K334" s="31">
        <f t="shared" si="44"/>
        <v>162.25093307393047</v>
      </c>
      <c r="L334" s="31">
        <f t="shared" si="45"/>
        <v>33.990886346521265</v>
      </c>
    </row>
    <row r="335" spans="2:12" x14ac:dyDescent="0.25">
      <c r="B335" s="119"/>
      <c r="G335" s="31">
        <v>150.14414103898699</v>
      </c>
      <c r="H335" s="31">
        <v>532.68408017265006</v>
      </c>
      <c r="I335" s="31">
        <v>241.970114112571</v>
      </c>
      <c r="J335" s="31">
        <v>585.85081038159694</v>
      </c>
      <c r="K335" s="31">
        <f t="shared" si="44"/>
        <v>171.94034813451299</v>
      </c>
      <c r="L335" s="31">
        <f t="shared" si="45"/>
        <v>32.278109020788612</v>
      </c>
    </row>
  </sheetData>
  <mergeCells count="1">
    <mergeCell ref="C132:E13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9"/>
  <sheetViews>
    <sheetView topLeftCell="A82" workbookViewId="0">
      <selection activeCell="A96" sqref="A96:D110"/>
    </sheetView>
  </sheetViews>
  <sheetFormatPr defaultRowHeight="15" x14ac:dyDescent="0.25"/>
  <cols>
    <col min="1" max="1" width="36.85546875" bestFit="1" customWidth="1"/>
    <col min="2" max="2" width="9.28515625" bestFit="1" customWidth="1"/>
    <col min="3" max="3" width="15.85546875" bestFit="1" customWidth="1"/>
    <col min="4" max="4" width="25" bestFit="1" customWidth="1"/>
    <col min="5" max="5" width="15.28515625" customWidth="1"/>
    <col min="6" max="6" width="26.7109375" bestFit="1" customWidth="1"/>
    <col min="7" max="7" width="17.42578125" customWidth="1"/>
    <col min="8" max="9" width="17.42578125" bestFit="1" customWidth="1"/>
    <col min="10" max="10" width="16.140625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49.789499999999997</v>
      </c>
      <c r="C4" s="44">
        <v>145.8947</v>
      </c>
      <c r="D4" s="44">
        <v>188.6053</v>
      </c>
      <c r="E4" s="44">
        <v>197.47370000000001</v>
      </c>
      <c r="F4" s="44">
        <v>59.1053</v>
      </c>
      <c r="G4" s="44">
        <v>159.1053</v>
      </c>
      <c r="H4" s="44">
        <v>189.2895</v>
      </c>
      <c r="I4" s="44">
        <v>197.02629999999999</v>
      </c>
      <c r="J4" s="44">
        <v>65.342100000000002</v>
      </c>
      <c r="K4" s="44">
        <v>168.5789</v>
      </c>
      <c r="L4" s="44">
        <v>190.47370000000001</v>
      </c>
      <c r="M4" s="44">
        <v>197.7105</v>
      </c>
      <c r="N4" s="44">
        <v>76.736800000000002</v>
      </c>
      <c r="O4" s="44">
        <v>175.1053</v>
      </c>
      <c r="P4" s="44">
        <v>191.3947</v>
      </c>
      <c r="Q4" s="44">
        <v>197.9211</v>
      </c>
      <c r="R4" s="44">
        <v>92.578900000000004</v>
      </c>
      <c r="S4" s="44">
        <v>177.1842</v>
      </c>
      <c r="T4" s="44">
        <v>191.44739999999999</v>
      </c>
      <c r="U4" s="44">
        <v>198.13159999999999</v>
      </c>
      <c r="V4" s="44">
        <v>114.0526</v>
      </c>
      <c r="W4" s="44">
        <v>180.8947</v>
      </c>
      <c r="X4" s="44">
        <v>192.1842</v>
      </c>
      <c r="Y4" s="44">
        <v>55</v>
      </c>
    </row>
    <row r="5" spans="1:25" s="29" customFormat="1" x14ac:dyDescent="0.25">
      <c r="A5" s="42" t="s">
        <v>80</v>
      </c>
      <c r="B5" s="45">
        <v>64.710499999999996</v>
      </c>
      <c r="C5" s="46">
        <v>150.86840000000001</v>
      </c>
      <c r="D5" s="46">
        <v>189.1842</v>
      </c>
      <c r="E5" s="46">
        <v>196.7105</v>
      </c>
      <c r="F5" s="46">
        <v>69.447400000000002</v>
      </c>
      <c r="G5" s="46">
        <v>163.15790000000001</v>
      </c>
      <c r="H5" s="46">
        <v>190.36840000000001</v>
      </c>
      <c r="I5" s="46">
        <v>196.44739999999999</v>
      </c>
      <c r="J5" s="46">
        <v>78</v>
      </c>
      <c r="K5" s="46">
        <v>173.15790000000001</v>
      </c>
      <c r="L5" s="46">
        <v>191.26320000000001</v>
      </c>
      <c r="M5" s="46">
        <v>197.9211</v>
      </c>
      <c r="N5" s="46">
        <v>85.236800000000002</v>
      </c>
      <c r="O5" s="46">
        <v>178.6053</v>
      </c>
      <c r="P5" s="46">
        <v>192.5</v>
      </c>
      <c r="Q5" s="46">
        <v>198.4211</v>
      </c>
      <c r="R5" s="46">
        <v>98.763199999999998</v>
      </c>
      <c r="S5" s="46">
        <v>180.47370000000001</v>
      </c>
      <c r="T5" s="46">
        <v>192.3947</v>
      </c>
      <c r="U5" s="46">
        <v>198.15790000000001</v>
      </c>
      <c r="V5" s="46">
        <v>121.5526</v>
      </c>
      <c r="W5" s="46">
        <v>184.55260000000001</v>
      </c>
      <c r="X5" s="46">
        <v>193.3158</v>
      </c>
      <c r="Y5" s="46">
        <v>48.763199999999998</v>
      </c>
    </row>
    <row r="6" spans="1:25" s="29" customFormat="1" x14ac:dyDescent="0.25">
      <c r="A6" s="42" t="s">
        <v>81</v>
      </c>
      <c r="B6" s="45">
        <v>52</v>
      </c>
      <c r="C6" s="46">
        <v>146.0789</v>
      </c>
      <c r="D6" s="46">
        <v>187.86840000000001</v>
      </c>
      <c r="E6" s="46">
        <v>195.86840000000001</v>
      </c>
      <c r="F6" s="46">
        <v>59.789499999999997</v>
      </c>
      <c r="G6" s="46">
        <v>158.15790000000001</v>
      </c>
      <c r="H6" s="46">
        <v>188.55260000000001</v>
      </c>
      <c r="I6" s="46">
        <v>195.86840000000001</v>
      </c>
      <c r="J6" s="46">
        <v>67.657899999999998</v>
      </c>
      <c r="K6" s="46">
        <v>167.3158</v>
      </c>
      <c r="L6" s="46">
        <v>189.1842</v>
      </c>
      <c r="M6" s="46">
        <v>196.13159999999999</v>
      </c>
      <c r="N6" s="46">
        <v>79.026300000000006</v>
      </c>
      <c r="O6" s="46">
        <v>172.13159999999999</v>
      </c>
      <c r="P6" s="46">
        <v>189.26320000000001</v>
      </c>
      <c r="Q6" s="46">
        <v>196.3947</v>
      </c>
      <c r="R6" s="46">
        <v>93.368399999999994</v>
      </c>
      <c r="S6" s="46">
        <v>176.26320000000001</v>
      </c>
      <c r="T6" s="46">
        <v>190.36840000000001</v>
      </c>
      <c r="U6" s="46">
        <v>197.26320000000001</v>
      </c>
      <c r="V6" s="46">
        <v>114.5</v>
      </c>
      <c r="W6" s="46">
        <v>179.4211</v>
      </c>
      <c r="X6" s="46">
        <v>190.86840000000001</v>
      </c>
      <c r="Y6" s="46">
        <v>57.236800000000002</v>
      </c>
    </row>
    <row r="7" spans="1:25" s="29" customFormat="1" x14ac:dyDescent="0.25">
      <c r="A7" s="42" t="s">
        <v>82</v>
      </c>
      <c r="B7" s="45">
        <v>64.447400000000002</v>
      </c>
      <c r="C7" s="46">
        <v>152.5</v>
      </c>
      <c r="D7" s="46">
        <v>189.7105</v>
      </c>
      <c r="E7" s="46">
        <v>197.4211</v>
      </c>
      <c r="F7" s="46">
        <v>70.947400000000002</v>
      </c>
      <c r="G7" s="46">
        <v>163.6842</v>
      </c>
      <c r="H7" s="46">
        <v>190.47370000000001</v>
      </c>
      <c r="I7" s="46">
        <v>197.05260000000001</v>
      </c>
      <c r="J7" s="46">
        <v>76.078900000000004</v>
      </c>
      <c r="K7" s="46">
        <v>172.4211</v>
      </c>
      <c r="L7" s="46">
        <v>190.7895</v>
      </c>
      <c r="M7" s="46">
        <v>197.1053</v>
      </c>
      <c r="N7" s="46">
        <v>84.789500000000004</v>
      </c>
      <c r="O7" s="46">
        <v>177.23679999999999</v>
      </c>
      <c r="P7" s="46">
        <v>190.8158</v>
      </c>
      <c r="Q7" s="46">
        <v>197.1053</v>
      </c>
      <c r="R7" s="46">
        <v>101.3158</v>
      </c>
      <c r="S7" s="46">
        <v>181.5789</v>
      </c>
      <c r="T7" s="46">
        <v>192.26320000000001</v>
      </c>
      <c r="U7" s="46">
        <v>198.47370000000001</v>
      </c>
      <c r="V7" s="46">
        <v>122.0789</v>
      </c>
      <c r="W7" s="46">
        <v>184.2105</v>
      </c>
      <c r="X7" s="46">
        <v>192.5789</v>
      </c>
      <c r="Y7" s="46">
        <v>52.342100000000002</v>
      </c>
    </row>
    <row r="8" spans="1:25" s="29" customFormat="1" x14ac:dyDescent="0.25">
      <c r="A8" s="42" t="s">
        <v>83</v>
      </c>
      <c r="B8" s="45">
        <v>52.131599999999999</v>
      </c>
      <c r="C8" s="46">
        <v>141.55260000000001</v>
      </c>
      <c r="D8" s="46">
        <v>185</v>
      </c>
      <c r="E8" s="46">
        <v>194.13159999999999</v>
      </c>
      <c r="F8" s="46">
        <v>61.5</v>
      </c>
      <c r="G8" s="46">
        <v>154.3947</v>
      </c>
      <c r="H8" s="46">
        <v>185.65790000000001</v>
      </c>
      <c r="I8" s="46">
        <v>194.02629999999999</v>
      </c>
      <c r="J8" s="46">
        <v>69.421099999999996</v>
      </c>
      <c r="K8" s="46">
        <v>165</v>
      </c>
      <c r="L8" s="46">
        <v>187.8158</v>
      </c>
      <c r="M8" s="46">
        <v>195.5789</v>
      </c>
      <c r="N8" s="46">
        <v>76.578900000000004</v>
      </c>
      <c r="O8" s="46">
        <v>171</v>
      </c>
      <c r="P8" s="46">
        <v>188.5789</v>
      </c>
      <c r="Q8" s="46">
        <v>196.05260000000001</v>
      </c>
      <c r="R8" s="46">
        <v>91.684200000000004</v>
      </c>
      <c r="S8" s="46">
        <v>174.0789</v>
      </c>
      <c r="T8" s="46">
        <v>187.97370000000001</v>
      </c>
      <c r="U8" s="46">
        <v>196</v>
      </c>
      <c r="V8" s="46">
        <v>112.0789</v>
      </c>
      <c r="W8" s="46">
        <v>178.76320000000001</v>
      </c>
      <c r="X8" s="46">
        <v>190.3947</v>
      </c>
      <c r="Y8" s="46">
        <v>63.5</v>
      </c>
    </row>
    <row r="9" spans="1:25" s="29" customFormat="1" x14ac:dyDescent="0.25">
      <c r="A9" s="47" t="s">
        <v>84</v>
      </c>
      <c r="B9" s="48">
        <v>63.473700000000001</v>
      </c>
      <c r="C9" s="49">
        <v>151.3158</v>
      </c>
      <c r="D9" s="49">
        <v>187.86840000000001</v>
      </c>
      <c r="E9" s="49">
        <v>194.7105</v>
      </c>
      <c r="F9" s="49">
        <v>67.342100000000002</v>
      </c>
      <c r="G9" s="49">
        <v>160.86840000000001</v>
      </c>
      <c r="H9" s="49">
        <v>187.1053</v>
      </c>
      <c r="I9" s="49">
        <v>193.52629999999999</v>
      </c>
      <c r="J9" s="49">
        <v>75.315799999999996</v>
      </c>
      <c r="K9" s="49">
        <v>170.8947</v>
      </c>
      <c r="L9" s="49">
        <v>188.7105</v>
      </c>
      <c r="M9" s="49">
        <v>194.97370000000001</v>
      </c>
      <c r="N9" s="49">
        <v>81.3947</v>
      </c>
      <c r="O9" s="49">
        <v>174.1842</v>
      </c>
      <c r="P9" s="49">
        <v>188.3158</v>
      </c>
      <c r="Q9" s="49">
        <v>194.23679999999999</v>
      </c>
      <c r="R9" s="49">
        <v>96.3947</v>
      </c>
      <c r="S9" s="49">
        <v>177.5</v>
      </c>
      <c r="T9" s="49">
        <v>188.55260000000001</v>
      </c>
      <c r="U9" s="49">
        <v>195.13159999999999</v>
      </c>
      <c r="V9" s="49">
        <v>117.97369999999999</v>
      </c>
      <c r="W9" s="49">
        <v>180.8158</v>
      </c>
      <c r="X9" s="49">
        <v>188.7105</v>
      </c>
      <c r="Y9" s="49">
        <v>45.578899999999997</v>
      </c>
    </row>
    <row r="10" spans="1:25" s="29" customFormat="1" x14ac:dyDescent="0.25">
      <c r="A10" s="42" t="s">
        <v>79</v>
      </c>
      <c r="B10" s="43">
        <v>51.236800000000002</v>
      </c>
      <c r="C10" s="44">
        <v>147.1053</v>
      </c>
      <c r="D10" s="44">
        <v>188.7105</v>
      </c>
      <c r="E10" s="44">
        <v>197.76320000000001</v>
      </c>
      <c r="F10" s="44">
        <v>64.526300000000006</v>
      </c>
      <c r="G10" s="44">
        <v>159.86840000000001</v>
      </c>
      <c r="H10" s="44">
        <v>189.36840000000001</v>
      </c>
      <c r="I10" s="44">
        <v>197.1053</v>
      </c>
      <c r="J10" s="44">
        <v>71.263199999999998</v>
      </c>
      <c r="K10" s="44">
        <v>169.13159999999999</v>
      </c>
      <c r="L10" s="44">
        <v>191.13159999999999</v>
      </c>
      <c r="M10" s="44">
        <v>198.47370000000001</v>
      </c>
      <c r="N10" s="44">
        <v>81.368399999999994</v>
      </c>
      <c r="O10" s="44">
        <v>175.76320000000001</v>
      </c>
      <c r="P10" s="44">
        <v>191.63159999999999</v>
      </c>
      <c r="Q10" s="44">
        <v>198.6053</v>
      </c>
      <c r="R10" s="44">
        <v>95.236800000000002</v>
      </c>
      <c r="S10" s="44">
        <v>177.52629999999999</v>
      </c>
      <c r="T10" s="44">
        <v>191.36840000000001</v>
      </c>
      <c r="U10" s="44">
        <v>198.44739999999999</v>
      </c>
      <c r="V10" s="44">
        <v>116.02630000000001</v>
      </c>
      <c r="W10" s="44">
        <v>181.02629999999999</v>
      </c>
      <c r="X10" s="44">
        <v>192.3158</v>
      </c>
      <c r="Y10" s="44">
        <v>57.157899999999998</v>
      </c>
    </row>
    <row r="11" spans="1:25" s="29" customFormat="1" x14ac:dyDescent="0.25">
      <c r="A11" s="42" t="s">
        <v>80</v>
      </c>
      <c r="B11" s="45">
        <v>65.947400000000002</v>
      </c>
      <c r="C11" s="46">
        <v>150.52629999999999</v>
      </c>
      <c r="D11" s="46">
        <v>189.23679999999999</v>
      </c>
      <c r="E11" s="46">
        <v>197.4211</v>
      </c>
      <c r="F11" s="46">
        <v>71.631600000000006</v>
      </c>
      <c r="G11" s="46">
        <v>163.0789</v>
      </c>
      <c r="H11" s="46">
        <v>190.1053</v>
      </c>
      <c r="I11" s="46">
        <v>196.73679999999999</v>
      </c>
      <c r="J11" s="46">
        <v>79.526300000000006</v>
      </c>
      <c r="K11" s="46">
        <v>173.63159999999999</v>
      </c>
      <c r="L11" s="46">
        <v>192</v>
      </c>
      <c r="M11" s="46">
        <v>198.2895</v>
      </c>
      <c r="N11" s="46">
        <v>87.289500000000004</v>
      </c>
      <c r="O11" s="46">
        <v>179.2895</v>
      </c>
      <c r="P11" s="46">
        <v>192.65790000000001</v>
      </c>
      <c r="Q11" s="46">
        <v>198.6053</v>
      </c>
      <c r="R11" s="46">
        <v>99.763199999999998</v>
      </c>
      <c r="S11" s="46">
        <v>181.02629999999999</v>
      </c>
      <c r="T11" s="46">
        <v>192.26320000000001</v>
      </c>
      <c r="U11" s="46">
        <v>198.9211</v>
      </c>
      <c r="V11" s="46">
        <v>120.7632</v>
      </c>
      <c r="W11" s="46">
        <v>184.15790000000001</v>
      </c>
      <c r="X11" s="46">
        <v>193.23679999999999</v>
      </c>
      <c r="Y11" s="46">
        <v>53.1053</v>
      </c>
    </row>
    <row r="12" spans="1:25" s="29" customFormat="1" x14ac:dyDescent="0.25">
      <c r="A12" s="42" t="s">
        <v>81</v>
      </c>
      <c r="B12" s="45">
        <v>53.8947</v>
      </c>
      <c r="C12" s="46">
        <v>146.9211</v>
      </c>
      <c r="D12" s="46">
        <v>188.63159999999999</v>
      </c>
      <c r="E12" s="46">
        <v>196.44739999999999</v>
      </c>
      <c r="F12" s="46">
        <v>65.368399999999994</v>
      </c>
      <c r="G12" s="46">
        <v>159.52629999999999</v>
      </c>
      <c r="H12" s="46">
        <v>189.0789</v>
      </c>
      <c r="I12" s="46">
        <v>196.5</v>
      </c>
      <c r="J12" s="46">
        <v>69.157899999999998</v>
      </c>
      <c r="K12" s="46">
        <v>167.76320000000001</v>
      </c>
      <c r="L12" s="46">
        <v>189.9211</v>
      </c>
      <c r="M12" s="46">
        <v>196.34209999999999</v>
      </c>
      <c r="N12" s="46">
        <v>80.1053</v>
      </c>
      <c r="O12" s="46">
        <v>172.73679999999999</v>
      </c>
      <c r="P12" s="46">
        <v>189.52629999999999</v>
      </c>
      <c r="Q12" s="46">
        <v>196.7105</v>
      </c>
      <c r="R12" s="46">
        <v>94.947400000000002</v>
      </c>
      <c r="S12" s="46">
        <v>176.8158</v>
      </c>
      <c r="T12" s="46">
        <v>190.86840000000001</v>
      </c>
      <c r="U12" s="46">
        <v>197.84209999999999</v>
      </c>
      <c r="V12" s="46">
        <v>114.7368</v>
      </c>
      <c r="W12" s="46">
        <v>179.8158</v>
      </c>
      <c r="X12" s="46">
        <v>191.3158</v>
      </c>
      <c r="Y12" s="46">
        <v>59.236800000000002</v>
      </c>
    </row>
    <row r="13" spans="1:25" s="29" customFormat="1" x14ac:dyDescent="0.25">
      <c r="A13" s="42" t="s">
        <v>82</v>
      </c>
      <c r="B13" s="45">
        <v>67.289500000000004</v>
      </c>
      <c r="C13" s="46">
        <v>153.8947</v>
      </c>
      <c r="D13" s="46">
        <v>190.47370000000001</v>
      </c>
      <c r="E13" s="46">
        <v>197.86840000000001</v>
      </c>
      <c r="F13" s="46">
        <v>72.763199999999998</v>
      </c>
      <c r="G13" s="46">
        <v>164.44739999999999</v>
      </c>
      <c r="H13" s="46">
        <v>190.5789</v>
      </c>
      <c r="I13" s="46">
        <v>197.1053</v>
      </c>
      <c r="J13" s="46">
        <v>77.736800000000002</v>
      </c>
      <c r="K13" s="46">
        <v>173.26320000000001</v>
      </c>
      <c r="L13" s="46">
        <v>190.6053</v>
      </c>
      <c r="M13" s="46">
        <v>197.4211</v>
      </c>
      <c r="N13" s="46">
        <v>84.763199999999998</v>
      </c>
      <c r="O13" s="46">
        <v>177.63159999999999</v>
      </c>
      <c r="P13" s="46">
        <v>191.13159999999999</v>
      </c>
      <c r="Q13" s="46">
        <v>197.63159999999999</v>
      </c>
      <c r="R13" s="46">
        <v>102</v>
      </c>
      <c r="S13" s="46">
        <v>181.8947</v>
      </c>
      <c r="T13" s="46">
        <v>192.44739999999999</v>
      </c>
      <c r="U13" s="46">
        <v>198.65790000000001</v>
      </c>
      <c r="V13" s="46">
        <v>122.3158</v>
      </c>
      <c r="W13" s="46">
        <v>184.65790000000001</v>
      </c>
      <c r="X13" s="46">
        <v>192.65790000000001</v>
      </c>
      <c r="Y13" s="46">
        <v>54.631599999999999</v>
      </c>
    </row>
    <row r="14" spans="1:25" s="29" customFormat="1" x14ac:dyDescent="0.25">
      <c r="A14" s="42" t="s">
        <v>83</v>
      </c>
      <c r="B14" s="45">
        <v>49.763199999999998</v>
      </c>
      <c r="C14" s="46">
        <v>141.4211</v>
      </c>
      <c r="D14" s="46">
        <v>184.73679999999999</v>
      </c>
      <c r="E14" s="46">
        <v>193.55260000000001</v>
      </c>
      <c r="F14" s="46">
        <v>58.6053</v>
      </c>
      <c r="G14" s="46">
        <v>154.15790000000001</v>
      </c>
      <c r="H14" s="46">
        <v>185.44739999999999</v>
      </c>
      <c r="I14" s="46">
        <v>193.4211</v>
      </c>
      <c r="J14" s="46">
        <v>70.1053</v>
      </c>
      <c r="K14" s="46">
        <v>165.1053</v>
      </c>
      <c r="L14" s="46">
        <v>188.1053</v>
      </c>
      <c r="M14" s="46">
        <v>195.4211</v>
      </c>
      <c r="N14" s="46">
        <v>76.026300000000006</v>
      </c>
      <c r="O14" s="46">
        <v>171.13159999999999</v>
      </c>
      <c r="P14" s="46">
        <v>188.6053</v>
      </c>
      <c r="Q14" s="46">
        <v>195.76320000000001</v>
      </c>
      <c r="R14" s="46">
        <v>91.263199999999998</v>
      </c>
      <c r="S14" s="46">
        <v>173.76320000000001</v>
      </c>
      <c r="T14" s="46">
        <v>187.84209999999999</v>
      </c>
      <c r="U14" s="46">
        <v>196</v>
      </c>
      <c r="V14" s="46">
        <v>111.52630000000001</v>
      </c>
      <c r="W14" s="46">
        <v>178.47370000000001</v>
      </c>
      <c r="X14" s="46">
        <v>190.73679999999999</v>
      </c>
      <c r="Y14" s="46">
        <v>63.5</v>
      </c>
    </row>
    <row r="15" spans="1:25" s="29" customFormat="1" x14ac:dyDescent="0.25">
      <c r="A15" s="47" t="s">
        <v>84</v>
      </c>
      <c r="B15" s="48">
        <v>65.447400000000002</v>
      </c>
      <c r="C15" s="49">
        <v>150.1842</v>
      </c>
      <c r="D15" s="49">
        <v>188.26320000000001</v>
      </c>
      <c r="E15" s="49">
        <v>196.15790000000001</v>
      </c>
      <c r="F15" s="49">
        <v>70.131600000000006</v>
      </c>
      <c r="G15" s="49">
        <v>159.7105</v>
      </c>
      <c r="H15" s="49">
        <v>187.44739999999999</v>
      </c>
      <c r="I15" s="49">
        <v>194.26320000000001</v>
      </c>
      <c r="J15" s="49">
        <v>77.131600000000006</v>
      </c>
      <c r="K15" s="49">
        <v>170.36840000000001</v>
      </c>
      <c r="L15" s="49">
        <v>189.3947</v>
      </c>
      <c r="M15" s="49">
        <v>196.2105</v>
      </c>
      <c r="N15" s="49">
        <v>84.131600000000006</v>
      </c>
      <c r="O15" s="49">
        <v>173.94739999999999</v>
      </c>
      <c r="P15" s="49">
        <v>189.1842</v>
      </c>
      <c r="Q15" s="49">
        <v>195.63159999999999</v>
      </c>
      <c r="R15" s="49">
        <v>95.868399999999994</v>
      </c>
      <c r="S15" s="49">
        <v>177.86840000000001</v>
      </c>
      <c r="T15" s="49">
        <v>189.6053</v>
      </c>
      <c r="U15" s="49">
        <v>195.76320000000001</v>
      </c>
      <c r="V15" s="49">
        <v>117.52630000000001</v>
      </c>
      <c r="W15" s="49">
        <v>181.2895</v>
      </c>
      <c r="X15" s="49">
        <v>190.23679999999999</v>
      </c>
      <c r="Y15" s="49">
        <v>49.368400000000001</v>
      </c>
    </row>
    <row r="16" spans="1:25" s="29" customFormat="1" x14ac:dyDescent="0.25">
      <c r="A16" s="50" t="s">
        <v>39</v>
      </c>
      <c r="B16" s="43">
        <f>AVERAGE(B4:B15)</f>
        <v>58.344308333333338</v>
      </c>
      <c r="C16" s="44">
        <f t="shared" ref="C16:Y16" si="0">AVERAGE(C4:C15)</f>
        <v>148.18859166666667</v>
      </c>
      <c r="D16" s="44">
        <f t="shared" si="0"/>
        <v>188.19078333333331</v>
      </c>
      <c r="E16" s="44">
        <f t="shared" si="0"/>
        <v>196.29386666666667</v>
      </c>
      <c r="F16" s="44">
        <f t="shared" si="0"/>
        <v>65.929841666666661</v>
      </c>
      <c r="G16" s="44">
        <f t="shared" si="0"/>
        <v>160.01315</v>
      </c>
      <c r="H16" s="44">
        <f t="shared" si="0"/>
        <v>188.62280833333332</v>
      </c>
      <c r="I16" s="44">
        <f t="shared" si="0"/>
        <v>195.75658333333331</v>
      </c>
      <c r="J16" s="44">
        <f t="shared" si="0"/>
        <v>73.061408333333333</v>
      </c>
      <c r="K16" s="44">
        <f t="shared" si="0"/>
        <v>169.71930833333334</v>
      </c>
      <c r="L16" s="44">
        <f t="shared" si="0"/>
        <v>189.94957499999998</v>
      </c>
      <c r="M16" s="44">
        <f t="shared" si="0"/>
        <v>196.79825833333337</v>
      </c>
      <c r="N16" s="44">
        <f t="shared" si="0"/>
        <v>81.453941666666665</v>
      </c>
      <c r="O16" s="44">
        <f t="shared" si="0"/>
        <v>174.89694166666666</v>
      </c>
      <c r="P16" s="44">
        <f t="shared" si="0"/>
        <v>190.30044166666667</v>
      </c>
      <c r="Q16" s="44">
        <f t="shared" si="0"/>
        <v>196.92325833333334</v>
      </c>
      <c r="R16" s="44">
        <f t="shared" si="0"/>
        <v>96.098683333333341</v>
      </c>
      <c r="S16" s="44">
        <f t="shared" si="0"/>
        <v>177.99780000000001</v>
      </c>
      <c r="T16" s="44">
        <f t="shared" si="0"/>
        <v>190.61623333333338</v>
      </c>
      <c r="U16" s="44">
        <f t="shared" si="0"/>
        <v>197.39914166666665</v>
      </c>
      <c r="V16" s="44">
        <f t="shared" si="0"/>
        <v>117.09428333333334</v>
      </c>
      <c r="W16" s="44">
        <f t="shared" si="0"/>
        <v>181.50658333333334</v>
      </c>
      <c r="X16" s="44">
        <f t="shared" si="0"/>
        <v>191.54603333333333</v>
      </c>
      <c r="Y16" s="44">
        <f t="shared" si="0"/>
        <v>54.951749999999997</v>
      </c>
    </row>
    <row r="17" spans="1:25" s="29" customFormat="1" x14ac:dyDescent="0.25">
      <c r="A17" s="51" t="s">
        <v>44</v>
      </c>
      <c r="B17" s="48">
        <f>_xlfn.STDEV.S(B4:B15)</f>
        <v>7.3134247611632865</v>
      </c>
      <c r="C17" s="49">
        <f t="shared" ref="C17:Y17" si="1">_xlfn.STDEV.S(C4:C15)</f>
        <v>4.0438974718273348</v>
      </c>
      <c r="D17" s="49">
        <f t="shared" si="1"/>
        <v>1.7205371507089591</v>
      </c>
      <c r="E17" s="49">
        <f t="shared" si="1"/>
        <v>1.4667548300636863</v>
      </c>
      <c r="F17" s="49">
        <f t="shared" si="1"/>
        <v>5.1894903206486545</v>
      </c>
      <c r="G17" s="49">
        <f t="shared" si="1"/>
        <v>3.3524151268491886</v>
      </c>
      <c r="H17" s="49">
        <f t="shared" si="1"/>
        <v>1.8158047479427755</v>
      </c>
      <c r="I17" s="49">
        <f t="shared" si="1"/>
        <v>1.4950176933178201</v>
      </c>
      <c r="J17" s="49">
        <f t="shared" si="1"/>
        <v>4.7486339883569473</v>
      </c>
      <c r="K17" s="49">
        <f t="shared" si="1"/>
        <v>3.0689313963298033</v>
      </c>
      <c r="L17" s="49">
        <f t="shared" si="1"/>
        <v>1.3184474886119952</v>
      </c>
      <c r="M17" s="49">
        <f t="shared" si="1"/>
        <v>1.1800022199195868</v>
      </c>
      <c r="N17" s="49">
        <f t="shared" si="1"/>
        <v>3.8234992144175353</v>
      </c>
      <c r="O17" s="49">
        <f t="shared" si="1"/>
        <v>2.8584883002474446</v>
      </c>
      <c r="P17" s="49">
        <f t="shared" si="1"/>
        <v>1.5672397110022525</v>
      </c>
      <c r="Q17" s="49">
        <f t="shared" si="1"/>
        <v>1.3733335021421638</v>
      </c>
      <c r="R17" s="49">
        <f t="shared" si="1"/>
        <v>3.6617682342708613</v>
      </c>
      <c r="S17" s="49">
        <f t="shared" si="1"/>
        <v>2.7329035811086255</v>
      </c>
      <c r="T17" s="49">
        <f t="shared" si="1"/>
        <v>1.7394378001544235</v>
      </c>
      <c r="U17" s="49">
        <f t="shared" si="1"/>
        <v>1.321655217354589</v>
      </c>
      <c r="V17" s="49">
        <f t="shared" si="1"/>
        <v>3.875859513551525</v>
      </c>
      <c r="W17" s="49">
        <f t="shared" si="1"/>
        <v>2.3083162339810848</v>
      </c>
      <c r="X17" s="49">
        <f t="shared" si="1"/>
        <v>1.3993695654136773</v>
      </c>
      <c r="Y17" s="49">
        <f t="shared" si="1"/>
        <v>5.5778955074309335</v>
      </c>
    </row>
    <row r="19" spans="1:25" x14ac:dyDescent="0.25">
      <c r="A19" s="52" t="s">
        <v>144</v>
      </c>
      <c r="B19" s="24">
        <f>AVERAGE(B4:B15,Y4:Y15)</f>
        <v>56.648029166666653</v>
      </c>
    </row>
    <row r="20" spans="1:25" x14ac:dyDescent="0.25">
      <c r="A20" s="52" t="s">
        <v>143</v>
      </c>
      <c r="B20" s="24">
        <f>_xlfn.STDEV.S(B4:B15,Y4:Y15)</f>
        <v>6.5926402067154326</v>
      </c>
    </row>
    <row r="21" spans="1:25" x14ac:dyDescent="0.25">
      <c r="A21" s="52" t="s">
        <v>146</v>
      </c>
      <c r="B21" s="24">
        <v>147.95699999999999</v>
      </c>
    </row>
    <row r="22" spans="1:25" x14ac:dyDescent="0.25">
      <c r="A22" s="52" t="s">
        <v>147</v>
      </c>
      <c r="B22" s="24">
        <v>48.069099999999999</v>
      </c>
    </row>
    <row r="24" spans="1:25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 t="s">
        <v>26</v>
      </c>
      <c r="N25" s="27" t="s">
        <v>27</v>
      </c>
      <c r="O25" s="19" t="s">
        <v>28</v>
      </c>
      <c r="P25" s="19" t="s">
        <v>29</v>
      </c>
      <c r="Q25" s="19" t="s">
        <v>30</v>
      </c>
      <c r="R25" s="27" t="s">
        <v>31</v>
      </c>
      <c r="S25" s="19" t="s">
        <v>32</v>
      </c>
      <c r="T25" s="19" t="s">
        <v>33</v>
      </c>
      <c r="U25" s="19" t="s">
        <v>34</v>
      </c>
      <c r="V25" s="27" t="s">
        <v>35</v>
      </c>
      <c r="W25" s="19" t="s">
        <v>36</v>
      </c>
      <c r="X25" s="19" t="s">
        <v>37</v>
      </c>
      <c r="Y25" s="19" t="s">
        <v>38</v>
      </c>
    </row>
    <row r="26" spans="1:25" s="29" customFormat="1" x14ac:dyDescent="0.25">
      <c r="A26" s="42" t="s">
        <v>79</v>
      </c>
      <c r="B26" s="43">
        <f>B4-$B$19</f>
        <v>-6.8585291666666564</v>
      </c>
      <c r="C26" s="44">
        <f t="shared" ref="C26:Y26" si="2">C4-$B$19</f>
        <v>89.246670833333354</v>
      </c>
      <c r="D26" s="44">
        <f t="shared" si="2"/>
        <v>131.95727083333335</v>
      </c>
      <c r="E26" s="44">
        <f t="shared" si="2"/>
        <v>140.82567083333336</v>
      </c>
      <c r="F26" s="44">
        <f t="shared" si="2"/>
        <v>2.4572708333333466</v>
      </c>
      <c r="G26" s="44">
        <f t="shared" si="2"/>
        <v>102.45727083333335</v>
      </c>
      <c r="H26" s="44">
        <f t="shared" si="2"/>
        <v>132.64147083333336</v>
      </c>
      <c r="I26" s="44">
        <f t="shared" si="2"/>
        <v>140.37827083333335</v>
      </c>
      <c r="J26" s="44">
        <f t="shared" si="2"/>
        <v>8.694070833333349</v>
      </c>
      <c r="K26" s="44">
        <f t="shared" si="2"/>
        <v>111.93087083333336</v>
      </c>
      <c r="L26" s="44">
        <f t="shared" si="2"/>
        <v>133.82567083333336</v>
      </c>
      <c r="M26" s="44">
        <f t="shared" si="2"/>
        <v>141.06247083333335</v>
      </c>
      <c r="N26" s="44">
        <f t="shared" si="2"/>
        <v>20.088770833333349</v>
      </c>
      <c r="O26" s="44">
        <f t="shared" si="2"/>
        <v>118.45727083333335</v>
      </c>
      <c r="P26" s="44">
        <f t="shared" si="2"/>
        <v>134.74667083333335</v>
      </c>
      <c r="Q26" s="44">
        <f t="shared" si="2"/>
        <v>141.27307083333335</v>
      </c>
      <c r="R26" s="44">
        <f t="shared" si="2"/>
        <v>35.930870833333351</v>
      </c>
      <c r="S26" s="44">
        <f t="shared" si="2"/>
        <v>120.53617083333336</v>
      </c>
      <c r="T26" s="44">
        <f t="shared" si="2"/>
        <v>134.79937083333334</v>
      </c>
      <c r="U26" s="44">
        <f t="shared" si="2"/>
        <v>141.48357083333335</v>
      </c>
      <c r="V26" s="44">
        <f t="shared" si="2"/>
        <v>57.404570833333345</v>
      </c>
      <c r="W26" s="44">
        <f t="shared" si="2"/>
        <v>124.24667083333335</v>
      </c>
      <c r="X26" s="44">
        <f t="shared" si="2"/>
        <v>135.53617083333336</v>
      </c>
      <c r="Y26" s="44">
        <f t="shared" si="2"/>
        <v>-1.6480291666666531</v>
      </c>
    </row>
    <row r="27" spans="1:25" s="29" customFormat="1" x14ac:dyDescent="0.25">
      <c r="A27" s="42" t="s">
        <v>80</v>
      </c>
      <c r="B27" s="45">
        <f t="shared" ref="B27:Y37" si="3">B5-$B$19</f>
        <v>8.062470833333343</v>
      </c>
      <c r="C27" s="46">
        <f t="shared" si="3"/>
        <v>94.220370833333362</v>
      </c>
      <c r="D27" s="46">
        <f t="shared" si="3"/>
        <v>132.53617083333336</v>
      </c>
      <c r="E27" s="46">
        <f t="shared" si="3"/>
        <v>140.06247083333335</v>
      </c>
      <c r="F27" s="46">
        <f t="shared" si="3"/>
        <v>12.799370833333349</v>
      </c>
      <c r="G27" s="46">
        <f t="shared" si="3"/>
        <v>106.50987083333337</v>
      </c>
      <c r="H27" s="46">
        <f t="shared" si="3"/>
        <v>133.72037083333336</v>
      </c>
      <c r="I27" s="46">
        <f t="shared" si="3"/>
        <v>139.79937083333334</v>
      </c>
      <c r="J27" s="46">
        <f t="shared" si="3"/>
        <v>21.351970833333347</v>
      </c>
      <c r="K27" s="46">
        <f t="shared" si="3"/>
        <v>116.50987083333337</v>
      </c>
      <c r="L27" s="46">
        <f t="shared" si="3"/>
        <v>134.61517083333337</v>
      </c>
      <c r="M27" s="46">
        <f t="shared" si="3"/>
        <v>141.27307083333335</v>
      </c>
      <c r="N27" s="46">
        <f t="shared" si="3"/>
        <v>28.588770833333349</v>
      </c>
      <c r="O27" s="46">
        <f t="shared" si="3"/>
        <v>121.95727083333335</v>
      </c>
      <c r="P27" s="46">
        <f t="shared" si="3"/>
        <v>135.85197083333335</v>
      </c>
      <c r="Q27" s="46">
        <f t="shared" si="3"/>
        <v>141.77307083333335</v>
      </c>
      <c r="R27" s="46">
        <f t="shared" si="3"/>
        <v>42.115170833333345</v>
      </c>
      <c r="S27" s="46">
        <f t="shared" si="3"/>
        <v>123.82567083333336</v>
      </c>
      <c r="T27" s="46">
        <f t="shared" si="3"/>
        <v>135.74667083333335</v>
      </c>
      <c r="U27" s="46">
        <f t="shared" si="3"/>
        <v>141.50987083333337</v>
      </c>
      <c r="V27" s="46">
        <f t="shared" si="3"/>
        <v>64.904570833333338</v>
      </c>
      <c r="W27" s="46">
        <f t="shared" si="3"/>
        <v>127.90457083333337</v>
      </c>
      <c r="X27" s="46">
        <f t="shared" si="3"/>
        <v>136.66777083333335</v>
      </c>
      <c r="Y27" s="46">
        <f t="shared" si="3"/>
        <v>-7.8848291666666555</v>
      </c>
    </row>
    <row r="28" spans="1:25" s="29" customFormat="1" x14ac:dyDescent="0.25">
      <c r="A28" s="42" t="s">
        <v>81</v>
      </c>
      <c r="B28" s="45">
        <f t="shared" si="3"/>
        <v>-4.6480291666666531</v>
      </c>
      <c r="C28" s="46">
        <f t="shared" si="3"/>
        <v>89.430870833333358</v>
      </c>
      <c r="D28" s="46">
        <f t="shared" si="3"/>
        <v>131.22037083333336</v>
      </c>
      <c r="E28" s="46">
        <f t="shared" si="3"/>
        <v>139.22037083333336</v>
      </c>
      <c r="F28" s="46">
        <f t="shared" si="3"/>
        <v>3.1414708333333436</v>
      </c>
      <c r="G28" s="46">
        <f t="shared" si="3"/>
        <v>101.50987083333337</v>
      </c>
      <c r="H28" s="46">
        <f t="shared" si="3"/>
        <v>131.90457083333337</v>
      </c>
      <c r="I28" s="46">
        <f t="shared" si="3"/>
        <v>139.22037083333336</v>
      </c>
      <c r="J28" s="46">
        <f t="shared" si="3"/>
        <v>11.009870833333345</v>
      </c>
      <c r="K28" s="46">
        <f t="shared" si="3"/>
        <v>110.66777083333335</v>
      </c>
      <c r="L28" s="46">
        <f t="shared" si="3"/>
        <v>132.53617083333336</v>
      </c>
      <c r="M28" s="46">
        <f t="shared" si="3"/>
        <v>139.48357083333335</v>
      </c>
      <c r="N28" s="46">
        <f t="shared" si="3"/>
        <v>22.378270833333353</v>
      </c>
      <c r="O28" s="46">
        <f t="shared" si="3"/>
        <v>115.48357083333335</v>
      </c>
      <c r="P28" s="46">
        <f t="shared" si="3"/>
        <v>132.61517083333337</v>
      </c>
      <c r="Q28" s="46">
        <f t="shared" si="3"/>
        <v>139.74667083333335</v>
      </c>
      <c r="R28" s="46">
        <f t="shared" si="3"/>
        <v>36.720370833333341</v>
      </c>
      <c r="S28" s="46">
        <f t="shared" si="3"/>
        <v>119.61517083333337</v>
      </c>
      <c r="T28" s="46">
        <f t="shared" si="3"/>
        <v>133.72037083333336</v>
      </c>
      <c r="U28" s="46">
        <f t="shared" si="3"/>
        <v>140.61517083333337</v>
      </c>
      <c r="V28" s="46">
        <f t="shared" si="3"/>
        <v>57.851970833333347</v>
      </c>
      <c r="W28" s="46">
        <f t="shared" si="3"/>
        <v>122.77307083333335</v>
      </c>
      <c r="X28" s="46">
        <f t="shared" si="3"/>
        <v>134.22037083333336</v>
      </c>
      <c r="Y28" s="46">
        <f t="shared" si="3"/>
        <v>0.58877083333334923</v>
      </c>
    </row>
    <row r="29" spans="1:25" s="29" customFormat="1" x14ac:dyDescent="0.25">
      <c r="A29" s="42" t="s">
        <v>82</v>
      </c>
      <c r="B29" s="45">
        <f t="shared" si="3"/>
        <v>7.7993708333333487</v>
      </c>
      <c r="C29" s="46">
        <f t="shared" si="3"/>
        <v>95.851970833333354</v>
      </c>
      <c r="D29" s="46">
        <f t="shared" si="3"/>
        <v>133.06247083333335</v>
      </c>
      <c r="E29" s="46">
        <f t="shared" si="3"/>
        <v>140.77307083333335</v>
      </c>
      <c r="F29" s="46">
        <f t="shared" si="3"/>
        <v>14.299370833333349</v>
      </c>
      <c r="G29" s="46">
        <f t="shared" si="3"/>
        <v>107.03617083333336</v>
      </c>
      <c r="H29" s="46">
        <f t="shared" si="3"/>
        <v>133.82567083333336</v>
      </c>
      <c r="I29" s="46">
        <f t="shared" si="3"/>
        <v>140.40457083333337</v>
      </c>
      <c r="J29" s="46">
        <f t="shared" si="3"/>
        <v>19.430870833333351</v>
      </c>
      <c r="K29" s="46">
        <f t="shared" si="3"/>
        <v>115.77307083333335</v>
      </c>
      <c r="L29" s="46">
        <f t="shared" si="3"/>
        <v>134.14147083333336</v>
      </c>
      <c r="M29" s="46">
        <f t="shared" si="3"/>
        <v>140.45727083333335</v>
      </c>
      <c r="N29" s="46">
        <f t="shared" si="3"/>
        <v>28.141470833333351</v>
      </c>
      <c r="O29" s="46">
        <f t="shared" si="3"/>
        <v>120.58877083333334</v>
      </c>
      <c r="P29" s="46">
        <f t="shared" si="3"/>
        <v>134.16777083333335</v>
      </c>
      <c r="Q29" s="46">
        <f t="shared" si="3"/>
        <v>140.45727083333335</v>
      </c>
      <c r="R29" s="46">
        <f t="shared" si="3"/>
        <v>44.667770833333343</v>
      </c>
      <c r="S29" s="46">
        <f t="shared" si="3"/>
        <v>124.93087083333336</v>
      </c>
      <c r="T29" s="46">
        <f t="shared" si="3"/>
        <v>135.61517083333337</v>
      </c>
      <c r="U29" s="46">
        <f t="shared" si="3"/>
        <v>141.82567083333336</v>
      </c>
      <c r="V29" s="46">
        <f t="shared" si="3"/>
        <v>65.430870833333358</v>
      </c>
      <c r="W29" s="46">
        <f t="shared" si="3"/>
        <v>127.56247083333335</v>
      </c>
      <c r="X29" s="46">
        <f t="shared" si="3"/>
        <v>135.93087083333336</v>
      </c>
      <c r="Y29" s="46">
        <f t="shared" si="3"/>
        <v>-4.305929166666651</v>
      </c>
    </row>
    <row r="30" spans="1:25" s="29" customFormat="1" x14ac:dyDescent="0.25">
      <c r="A30" s="42" t="s">
        <v>83</v>
      </c>
      <c r="B30" s="45">
        <f t="shared" si="3"/>
        <v>-4.5164291666666543</v>
      </c>
      <c r="C30" s="46">
        <f t="shared" si="3"/>
        <v>84.904570833333366</v>
      </c>
      <c r="D30" s="46">
        <f t="shared" si="3"/>
        <v>128.35197083333335</v>
      </c>
      <c r="E30" s="46">
        <f t="shared" si="3"/>
        <v>137.48357083333335</v>
      </c>
      <c r="F30" s="46">
        <f t="shared" si="3"/>
        <v>4.8519708333333469</v>
      </c>
      <c r="G30" s="46">
        <f t="shared" si="3"/>
        <v>97.746670833333354</v>
      </c>
      <c r="H30" s="46">
        <f t="shared" si="3"/>
        <v>129.00987083333337</v>
      </c>
      <c r="I30" s="46">
        <f t="shared" si="3"/>
        <v>137.37827083333335</v>
      </c>
      <c r="J30" s="46">
        <f t="shared" si="3"/>
        <v>12.773070833333342</v>
      </c>
      <c r="K30" s="46">
        <f t="shared" si="3"/>
        <v>108.35197083333335</v>
      </c>
      <c r="L30" s="46">
        <f t="shared" si="3"/>
        <v>131.16777083333335</v>
      </c>
      <c r="M30" s="46">
        <f t="shared" si="3"/>
        <v>138.93087083333336</v>
      </c>
      <c r="N30" s="46">
        <f t="shared" si="3"/>
        <v>19.930870833333351</v>
      </c>
      <c r="O30" s="46">
        <f t="shared" si="3"/>
        <v>114.35197083333335</v>
      </c>
      <c r="P30" s="46">
        <f t="shared" si="3"/>
        <v>131.93087083333336</v>
      </c>
      <c r="Q30" s="46">
        <f t="shared" si="3"/>
        <v>139.40457083333337</v>
      </c>
      <c r="R30" s="46">
        <f t="shared" si="3"/>
        <v>35.036170833333351</v>
      </c>
      <c r="S30" s="46">
        <f t="shared" si="3"/>
        <v>117.43087083333336</v>
      </c>
      <c r="T30" s="46">
        <f t="shared" si="3"/>
        <v>131.32567083333336</v>
      </c>
      <c r="U30" s="46">
        <f t="shared" si="3"/>
        <v>139.35197083333335</v>
      </c>
      <c r="V30" s="46">
        <f t="shared" si="3"/>
        <v>55.430870833333351</v>
      </c>
      <c r="W30" s="46">
        <f t="shared" si="3"/>
        <v>122.11517083333337</v>
      </c>
      <c r="X30" s="46">
        <f t="shared" si="3"/>
        <v>133.74667083333335</v>
      </c>
      <c r="Y30" s="46">
        <f t="shared" si="3"/>
        <v>6.8519708333333469</v>
      </c>
    </row>
    <row r="31" spans="1:25" s="29" customFormat="1" x14ac:dyDescent="0.25">
      <c r="A31" s="47" t="s">
        <v>84</v>
      </c>
      <c r="B31" s="48">
        <f t="shared" si="3"/>
        <v>6.8256708333333478</v>
      </c>
      <c r="C31" s="49">
        <f t="shared" si="3"/>
        <v>94.66777083333335</v>
      </c>
      <c r="D31" s="49">
        <f t="shared" si="3"/>
        <v>131.22037083333336</v>
      </c>
      <c r="E31" s="49">
        <f t="shared" si="3"/>
        <v>138.06247083333335</v>
      </c>
      <c r="F31" s="49">
        <f t="shared" si="3"/>
        <v>10.694070833333349</v>
      </c>
      <c r="G31" s="49">
        <f t="shared" si="3"/>
        <v>104.22037083333336</v>
      </c>
      <c r="H31" s="49">
        <f t="shared" si="3"/>
        <v>130.45727083333335</v>
      </c>
      <c r="I31" s="49">
        <f t="shared" si="3"/>
        <v>136.87827083333335</v>
      </c>
      <c r="J31" s="49">
        <f t="shared" si="3"/>
        <v>18.667770833333343</v>
      </c>
      <c r="K31" s="49">
        <f t="shared" si="3"/>
        <v>114.24667083333335</v>
      </c>
      <c r="L31" s="49">
        <f t="shared" si="3"/>
        <v>132.06247083333335</v>
      </c>
      <c r="M31" s="49">
        <f t="shared" si="3"/>
        <v>138.32567083333336</v>
      </c>
      <c r="N31" s="49">
        <f t="shared" si="3"/>
        <v>24.746670833333347</v>
      </c>
      <c r="O31" s="49">
        <f t="shared" si="3"/>
        <v>117.53617083333336</v>
      </c>
      <c r="P31" s="49">
        <f t="shared" si="3"/>
        <v>131.66777083333335</v>
      </c>
      <c r="Q31" s="49">
        <f t="shared" si="3"/>
        <v>137.58877083333334</v>
      </c>
      <c r="R31" s="49">
        <f t="shared" si="3"/>
        <v>39.746670833333347</v>
      </c>
      <c r="S31" s="49">
        <f t="shared" si="3"/>
        <v>120.85197083333335</v>
      </c>
      <c r="T31" s="49">
        <f t="shared" si="3"/>
        <v>131.90457083333337</v>
      </c>
      <c r="U31" s="49">
        <f t="shared" si="3"/>
        <v>138.48357083333335</v>
      </c>
      <c r="V31" s="49">
        <f t="shared" si="3"/>
        <v>61.325670833333341</v>
      </c>
      <c r="W31" s="49">
        <f t="shared" si="3"/>
        <v>124.16777083333335</v>
      </c>
      <c r="X31" s="49">
        <f t="shared" si="3"/>
        <v>132.06247083333335</v>
      </c>
      <c r="Y31" s="49">
        <f t="shared" si="3"/>
        <v>-11.069129166666656</v>
      </c>
    </row>
    <row r="32" spans="1:25" s="29" customFormat="1" x14ac:dyDescent="0.25">
      <c r="A32" s="42" t="s">
        <v>79</v>
      </c>
      <c r="B32" s="43">
        <f t="shared" si="3"/>
        <v>-5.4112291666666508</v>
      </c>
      <c r="C32" s="44">
        <f t="shared" si="3"/>
        <v>90.457270833333354</v>
      </c>
      <c r="D32" s="44">
        <f t="shared" si="3"/>
        <v>132.06247083333335</v>
      </c>
      <c r="E32" s="44">
        <f t="shared" si="3"/>
        <v>141.11517083333337</v>
      </c>
      <c r="F32" s="44">
        <f t="shared" si="3"/>
        <v>7.8782708333333531</v>
      </c>
      <c r="G32" s="44">
        <f t="shared" si="3"/>
        <v>103.22037083333336</v>
      </c>
      <c r="H32" s="44">
        <f t="shared" si="3"/>
        <v>132.72037083333336</v>
      </c>
      <c r="I32" s="44">
        <f t="shared" si="3"/>
        <v>140.45727083333335</v>
      </c>
      <c r="J32" s="44">
        <f t="shared" si="3"/>
        <v>14.615170833333345</v>
      </c>
      <c r="K32" s="44">
        <f t="shared" si="3"/>
        <v>112.48357083333335</v>
      </c>
      <c r="L32" s="44">
        <f t="shared" si="3"/>
        <v>134.48357083333335</v>
      </c>
      <c r="M32" s="44">
        <f t="shared" si="3"/>
        <v>141.82567083333336</v>
      </c>
      <c r="N32" s="44">
        <f t="shared" si="3"/>
        <v>24.720370833333341</v>
      </c>
      <c r="O32" s="44">
        <f t="shared" si="3"/>
        <v>119.11517083333337</v>
      </c>
      <c r="P32" s="44">
        <f t="shared" si="3"/>
        <v>134.98357083333335</v>
      </c>
      <c r="Q32" s="44">
        <f t="shared" si="3"/>
        <v>141.95727083333335</v>
      </c>
      <c r="R32" s="44">
        <f t="shared" si="3"/>
        <v>38.588770833333349</v>
      </c>
      <c r="S32" s="44">
        <f t="shared" si="3"/>
        <v>120.87827083333335</v>
      </c>
      <c r="T32" s="44">
        <f t="shared" si="3"/>
        <v>134.72037083333336</v>
      </c>
      <c r="U32" s="44">
        <f t="shared" si="3"/>
        <v>141.79937083333334</v>
      </c>
      <c r="V32" s="44">
        <f t="shared" si="3"/>
        <v>59.378270833333353</v>
      </c>
      <c r="W32" s="44">
        <f t="shared" si="3"/>
        <v>124.37827083333335</v>
      </c>
      <c r="X32" s="44">
        <f t="shared" si="3"/>
        <v>135.66777083333335</v>
      </c>
      <c r="Y32" s="44">
        <f t="shared" si="3"/>
        <v>0.50987083333334482</v>
      </c>
    </row>
    <row r="33" spans="1:25" s="29" customFormat="1" x14ac:dyDescent="0.25">
      <c r="A33" s="42" t="s">
        <v>80</v>
      </c>
      <c r="B33" s="45">
        <f t="shared" si="3"/>
        <v>9.2993708333333487</v>
      </c>
      <c r="C33" s="46">
        <f t="shared" si="3"/>
        <v>93.878270833333346</v>
      </c>
      <c r="D33" s="46">
        <f t="shared" si="3"/>
        <v>132.58877083333334</v>
      </c>
      <c r="E33" s="46">
        <f t="shared" si="3"/>
        <v>140.77307083333335</v>
      </c>
      <c r="F33" s="46">
        <f t="shared" si="3"/>
        <v>14.983570833333353</v>
      </c>
      <c r="G33" s="46">
        <f t="shared" si="3"/>
        <v>106.43087083333336</v>
      </c>
      <c r="H33" s="46">
        <f t="shared" si="3"/>
        <v>133.45727083333335</v>
      </c>
      <c r="I33" s="46">
        <f t="shared" si="3"/>
        <v>140.08877083333334</v>
      </c>
      <c r="J33" s="46">
        <f t="shared" si="3"/>
        <v>22.878270833333353</v>
      </c>
      <c r="K33" s="46">
        <f t="shared" si="3"/>
        <v>116.98357083333335</v>
      </c>
      <c r="L33" s="46">
        <f t="shared" si="3"/>
        <v>135.35197083333335</v>
      </c>
      <c r="M33" s="46">
        <f t="shared" si="3"/>
        <v>141.64147083333336</v>
      </c>
      <c r="N33" s="46">
        <f t="shared" si="3"/>
        <v>30.641470833333351</v>
      </c>
      <c r="O33" s="46">
        <f t="shared" si="3"/>
        <v>122.64147083333336</v>
      </c>
      <c r="P33" s="46">
        <f t="shared" si="3"/>
        <v>136.00987083333337</v>
      </c>
      <c r="Q33" s="46">
        <f t="shared" si="3"/>
        <v>141.95727083333335</v>
      </c>
      <c r="R33" s="46">
        <f t="shared" si="3"/>
        <v>43.115170833333345</v>
      </c>
      <c r="S33" s="46">
        <f t="shared" si="3"/>
        <v>124.37827083333335</v>
      </c>
      <c r="T33" s="46">
        <f t="shared" si="3"/>
        <v>135.61517083333337</v>
      </c>
      <c r="U33" s="46">
        <f t="shared" si="3"/>
        <v>142.27307083333335</v>
      </c>
      <c r="V33" s="46">
        <f t="shared" si="3"/>
        <v>64.115170833333337</v>
      </c>
      <c r="W33" s="46">
        <f t="shared" si="3"/>
        <v>127.50987083333337</v>
      </c>
      <c r="X33" s="46">
        <f t="shared" si="3"/>
        <v>136.58877083333334</v>
      </c>
      <c r="Y33" s="46">
        <f t="shared" si="3"/>
        <v>-3.5427291666666534</v>
      </c>
    </row>
    <row r="34" spans="1:25" s="29" customFormat="1" x14ac:dyDescent="0.25">
      <c r="A34" s="42" t="s">
        <v>81</v>
      </c>
      <c r="B34" s="45">
        <f t="shared" si="3"/>
        <v>-2.7533291666666528</v>
      </c>
      <c r="C34" s="46">
        <f t="shared" si="3"/>
        <v>90.27307083333335</v>
      </c>
      <c r="D34" s="46">
        <f t="shared" si="3"/>
        <v>131.98357083333335</v>
      </c>
      <c r="E34" s="46">
        <f t="shared" si="3"/>
        <v>139.79937083333334</v>
      </c>
      <c r="F34" s="46">
        <f t="shared" si="3"/>
        <v>8.720370833333341</v>
      </c>
      <c r="G34" s="46">
        <f t="shared" si="3"/>
        <v>102.87827083333335</v>
      </c>
      <c r="H34" s="46">
        <f t="shared" si="3"/>
        <v>132.43087083333336</v>
      </c>
      <c r="I34" s="46">
        <f t="shared" si="3"/>
        <v>139.85197083333335</v>
      </c>
      <c r="J34" s="46">
        <f t="shared" si="3"/>
        <v>12.509870833333345</v>
      </c>
      <c r="K34" s="46">
        <f t="shared" si="3"/>
        <v>111.11517083333337</v>
      </c>
      <c r="L34" s="46">
        <f t="shared" si="3"/>
        <v>133.27307083333335</v>
      </c>
      <c r="M34" s="46">
        <f t="shared" si="3"/>
        <v>139.69407083333334</v>
      </c>
      <c r="N34" s="46">
        <f t="shared" si="3"/>
        <v>23.457270833333347</v>
      </c>
      <c r="O34" s="46">
        <f t="shared" si="3"/>
        <v>116.08877083333334</v>
      </c>
      <c r="P34" s="46">
        <f t="shared" si="3"/>
        <v>132.87827083333335</v>
      </c>
      <c r="Q34" s="46">
        <f t="shared" si="3"/>
        <v>140.06247083333335</v>
      </c>
      <c r="R34" s="46">
        <f t="shared" si="3"/>
        <v>38.299370833333349</v>
      </c>
      <c r="S34" s="46">
        <f t="shared" si="3"/>
        <v>120.16777083333335</v>
      </c>
      <c r="T34" s="46">
        <f t="shared" si="3"/>
        <v>134.22037083333336</v>
      </c>
      <c r="U34" s="46">
        <f t="shared" si="3"/>
        <v>141.19407083333334</v>
      </c>
      <c r="V34" s="46">
        <f t="shared" si="3"/>
        <v>58.088770833333349</v>
      </c>
      <c r="W34" s="46">
        <f t="shared" si="3"/>
        <v>123.16777083333335</v>
      </c>
      <c r="X34" s="46">
        <f t="shared" si="3"/>
        <v>134.66777083333335</v>
      </c>
      <c r="Y34" s="46">
        <f t="shared" si="3"/>
        <v>2.5887708333333492</v>
      </c>
    </row>
    <row r="35" spans="1:25" s="29" customFormat="1" x14ac:dyDescent="0.25">
      <c r="A35" s="42" t="s">
        <v>82</v>
      </c>
      <c r="B35" s="45">
        <f t="shared" si="3"/>
        <v>10.641470833333351</v>
      </c>
      <c r="C35" s="46">
        <f t="shared" si="3"/>
        <v>97.246670833333354</v>
      </c>
      <c r="D35" s="46">
        <f t="shared" si="3"/>
        <v>133.82567083333336</v>
      </c>
      <c r="E35" s="46">
        <f t="shared" si="3"/>
        <v>141.22037083333336</v>
      </c>
      <c r="F35" s="46">
        <f t="shared" si="3"/>
        <v>16.115170833333345</v>
      </c>
      <c r="G35" s="46">
        <f t="shared" si="3"/>
        <v>107.79937083333334</v>
      </c>
      <c r="H35" s="46">
        <f t="shared" si="3"/>
        <v>133.93087083333336</v>
      </c>
      <c r="I35" s="46">
        <f t="shared" si="3"/>
        <v>140.45727083333335</v>
      </c>
      <c r="J35" s="46">
        <f t="shared" si="3"/>
        <v>21.088770833333349</v>
      </c>
      <c r="K35" s="46">
        <f t="shared" si="3"/>
        <v>116.61517083333337</v>
      </c>
      <c r="L35" s="46">
        <f t="shared" si="3"/>
        <v>133.95727083333335</v>
      </c>
      <c r="M35" s="46">
        <f t="shared" si="3"/>
        <v>140.77307083333335</v>
      </c>
      <c r="N35" s="46">
        <f t="shared" si="3"/>
        <v>28.115170833333345</v>
      </c>
      <c r="O35" s="46">
        <f t="shared" si="3"/>
        <v>120.98357083333335</v>
      </c>
      <c r="P35" s="46">
        <f t="shared" si="3"/>
        <v>134.48357083333335</v>
      </c>
      <c r="Q35" s="46">
        <f t="shared" si="3"/>
        <v>140.98357083333335</v>
      </c>
      <c r="R35" s="46">
        <f t="shared" si="3"/>
        <v>45.351970833333347</v>
      </c>
      <c r="S35" s="46">
        <f t="shared" si="3"/>
        <v>125.24667083333335</v>
      </c>
      <c r="T35" s="46">
        <f t="shared" si="3"/>
        <v>135.79937083333334</v>
      </c>
      <c r="U35" s="46">
        <f t="shared" si="3"/>
        <v>142.00987083333337</v>
      </c>
      <c r="V35" s="46">
        <f t="shared" si="3"/>
        <v>65.66777083333335</v>
      </c>
      <c r="W35" s="46">
        <f t="shared" si="3"/>
        <v>128.00987083333337</v>
      </c>
      <c r="X35" s="46">
        <f t="shared" si="3"/>
        <v>136.00987083333337</v>
      </c>
      <c r="Y35" s="46">
        <f t="shared" si="3"/>
        <v>-2.0164291666666543</v>
      </c>
    </row>
    <row r="36" spans="1:25" s="29" customFormat="1" x14ac:dyDescent="0.25">
      <c r="A36" s="42" t="s">
        <v>83</v>
      </c>
      <c r="B36" s="45">
        <f t="shared" si="3"/>
        <v>-6.8848291666666555</v>
      </c>
      <c r="C36" s="46">
        <f t="shared" si="3"/>
        <v>84.77307083333335</v>
      </c>
      <c r="D36" s="46">
        <f t="shared" si="3"/>
        <v>128.08877083333334</v>
      </c>
      <c r="E36" s="46">
        <f t="shared" si="3"/>
        <v>136.90457083333337</v>
      </c>
      <c r="F36" s="46">
        <f t="shared" si="3"/>
        <v>1.9572708333333466</v>
      </c>
      <c r="G36" s="46">
        <f t="shared" si="3"/>
        <v>97.509870833333366</v>
      </c>
      <c r="H36" s="46">
        <f t="shared" si="3"/>
        <v>128.79937083333334</v>
      </c>
      <c r="I36" s="46">
        <f t="shared" si="3"/>
        <v>136.77307083333335</v>
      </c>
      <c r="J36" s="46">
        <f t="shared" si="3"/>
        <v>13.457270833333347</v>
      </c>
      <c r="K36" s="46">
        <f t="shared" si="3"/>
        <v>108.45727083333335</v>
      </c>
      <c r="L36" s="46">
        <f t="shared" si="3"/>
        <v>131.45727083333335</v>
      </c>
      <c r="M36" s="46">
        <f t="shared" si="3"/>
        <v>138.77307083333335</v>
      </c>
      <c r="N36" s="46">
        <f t="shared" si="3"/>
        <v>19.378270833333353</v>
      </c>
      <c r="O36" s="46">
        <f t="shared" si="3"/>
        <v>114.48357083333335</v>
      </c>
      <c r="P36" s="46">
        <f t="shared" si="3"/>
        <v>131.95727083333335</v>
      </c>
      <c r="Q36" s="46">
        <f t="shared" si="3"/>
        <v>139.11517083333337</v>
      </c>
      <c r="R36" s="46">
        <f t="shared" si="3"/>
        <v>34.615170833333345</v>
      </c>
      <c r="S36" s="46">
        <f t="shared" si="3"/>
        <v>117.11517083333337</v>
      </c>
      <c r="T36" s="46">
        <f t="shared" si="3"/>
        <v>131.19407083333334</v>
      </c>
      <c r="U36" s="46">
        <f t="shared" si="3"/>
        <v>139.35197083333335</v>
      </c>
      <c r="V36" s="46">
        <f t="shared" si="3"/>
        <v>54.878270833333353</v>
      </c>
      <c r="W36" s="46">
        <f t="shared" si="3"/>
        <v>121.82567083333336</v>
      </c>
      <c r="X36" s="46">
        <f t="shared" si="3"/>
        <v>134.08877083333334</v>
      </c>
      <c r="Y36" s="46">
        <f t="shared" si="3"/>
        <v>6.8519708333333469</v>
      </c>
    </row>
    <row r="37" spans="1:25" s="29" customFormat="1" x14ac:dyDescent="0.25">
      <c r="A37" s="47" t="s">
        <v>84</v>
      </c>
      <c r="B37" s="48">
        <f t="shared" si="3"/>
        <v>8.7993708333333487</v>
      </c>
      <c r="C37" s="49">
        <f t="shared" si="3"/>
        <v>93.536170833333358</v>
      </c>
      <c r="D37" s="49">
        <f t="shared" si="3"/>
        <v>131.61517083333337</v>
      </c>
      <c r="E37" s="49">
        <f t="shared" si="3"/>
        <v>139.50987083333337</v>
      </c>
      <c r="F37" s="49">
        <f t="shared" si="3"/>
        <v>13.483570833333353</v>
      </c>
      <c r="G37" s="49">
        <f t="shared" si="3"/>
        <v>103.06247083333335</v>
      </c>
      <c r="H37" s="49">
        <f t="shared" si="3"/>
        <v>130.79937083333334</v>
      </c>
      <c r="I37" s="49">
        <f t="shared" si="3"/>
        <v>137.61517083333337</v>
      </c>
      <c r="J37" s="49">
        <f t="shared" si="3"/>
        <v>20.483570833333353</v>
      </c>
      <c r="K37" s="49">
        <f t="shared" si="3"/>
        <v>113.72037083333336</v>
      </c>
      <c r="L37" s="49">
        <f t="shared" si="3"/>
        <v>132.74667083333335</v>
      </c>
      <c r="M37" s="49">
        <f t="shared" si="3"/>
        <v>139.56247083333335</v>
      </c>
      <c r="N37" s="49">
        <f t="shared" si="3"/>
        <v>27.483570833333353</v>
      </c>
      <c r="O37" s="49">
        <f t="shared" si="3"/>
        <v>117.29937083333334</v>
      </c>
      <c r="P37" s="49">
        <f t="shared" si="3"/>
        <v>132.53617083333336</v>
      </c>
      <c r="Q37" s="49">
        <f t="shared" ref="Q37:Y37" si="4">Q15-$B$19</f>
        <v>138.98357083333335</v>
      </c>
      <c r="R37" s="49">
        <f t="shared" si="4"/>
        <v>39.220370833333341</v>
      </c>
      <c r="S37" s="49">
        <f t="shared" si="4"/>
        <v>121.22037083333336</v>
      </c>
      <c r="T37" s="49">
        <f t="shared" si="4"/>
        <v>132.95727083333335</v>
      </c>
      <c r="U37" s="49">
        <f t="shared" si="4"/>
        <v>139.11517083333337</v>
      </c>
      <c r="V37" s="49">
        <f t="shared" si="4"/>
        <v>60.878270833333353</v>
      </c>
      <c r="W37" s="49">
        <f t="shared" si="4"/>
        <v>124.64147083333336</v>
      </c>
      <c r="X37" s="49">
        <f t="shared" si="4"/>
        <v>133.58877083333334</v>
      </c>
      <c r="Y37" s="49">
        <f t="shared" si="4"/>
        <v>-7.2796291666666519</v>
      </c>
    </row>
    <row r="38" spans="1:25" s="29" customFormat="1" x14ac:dyDescent="0.25">
      <c r="A38" s="50" t="s">
        <v>39</v>
      </c>
      <c r="B38" s="43">
        <f>AVERAGE(B26:B37)</f>
        <v>1.6962791666666803</v>
      </c>
      <c r="C38" s="44">
        <f t="shared" ref="C38:Y38" si="5">AVERAGE(C26:C37)</f>
        <v>91.540562500000021</v>
      </c>
      <c r="D38" s="44">
        <f>AVERAGE(D26:D37)</f>
        <v>131.5427541666667</v>
      </c>
      <c r="E38" s="44">
        <f t="shared" si="5"/>
        <v>139.6458375</v>
      </c>
      <c r="F38" s="44">
        <f t="shared" si="5"/>
        <v>9.2818125000000133</v>
      </c>
      <c r="G38" s="44">
        <f t="shared" si="5"/>
        <v>103.36512083333336</v>
      </c>
      <c r="H38" s="44">
        <f t="shared" si="5"/>
        <v>131.97477916666668</v>
      </c>
      <c r="I38" s="44">
        <f t="shared" si="5"/>
        <v>139.10855416666666</v>
      </c>
      <c r="J38" s="44">
        <f t="shared" si="5"/>
        <v>16.41337916666668</v>
      </c>
      <c r="K38" s="44">
        <f t="shared" si="5"/>
        <v>113.07127916666668</v>
      </c>
      <c r="L38" s="44">
        <f t="shared" si="5"/>
        <v>133.30154583333334</v>
      </c>
      <c r="M38" s="44">
        <f t="shared" si="5"/>
        <v>140.15022916666669</v>
      </c>
      <c r="N38" s="44">
        <f t="shared" si="5"/>
        <v>24.805912500000019</v>
      </c>
      <c r="O38" s="44">
        <f t="shared" si="5"/>
        <v>118.2489125</v>
      </c>
      <c r="P38" s="44">
        <f t="shared" si="5"/>
        <v>133.6524125</v>
      </c>
      <c r="Q38" s="44">
        <f t="shared" si="5"/>
        <v>140.27522916666666</v>
      </c>
      <c r="R38" s="44">
        <f t="shared" si="5"/>
        <v>39.450654166666681</v>
      </c>
      <c r="S38" s="44">
        <f t="shared" si="5"/>
        <v>121.34977083333337</v>
      </c>
      <c r="T38" s="44">
        <f t="shared" si="5"/>
        <v>133.96820416666671</v>
      </c>
      <c r="U38" s="44">
        <f t="shared" si="5"/>
        <v>140.75111250000003</v>
      </c>
      <c r="V38" s="44">
        <f t="shared" si="5"/>
        <v>60.446254166666677</v>
      </c>
      <c r="W38" s="44">
        <f t="shared" si="5"/>
        <v>124.85855416666669</v>
      </c>
      <c r="X38" s="44">
        <f t="shared" si="5"/>
        <v>134.89800416666671</v>
      </c>
      <c r="Y38" s="44">
        <f t="shared" si="5"/>
        <v>-1.6962791666666532</v>
      </c>
    </row>
    <row r="39" spans="1:25" s="29" customFormat="1" x14ac:dyDescent="0.25">
      <c r="A39" s="51" t="s">
        <v>44</v>
      </c>
      <c r="B39" s="48">
        <f>_xlfn.STDEV.S(B26:B37)</f>
        <v>7.3134247611633345</v>
      </c>
      <c r="C39" s="49">
        <f t="shared" ref="C39:Y39" si="6">_xlfn.STDEV.S(C26:C37)</f>
        <v>4.0438974718273348</v>
      </c>
      <c r="D39" s="49">
        <f t="shared" si="6"/>
        <v>1.7205371507089591</v>
      </c>
      <c r="E39" s="49">
        <f t="shared" si="6"/>
        <v>1.4667548300636863</v>
      </c>
      <c r="F39" s="49">
        <f t="shared" si="6"/>
        <v>5.189490320648658</v>
      </c>
      <c r="G39" s="49">
        <f t="shared" si="6"/>
        <v>3.3524151268491882</v>
      </c>
      <c r="H39" s="49">
        <f t="shared" si="6"/>
        <v>1.8158047479427755</v>
      </c>
      <c r="I39" s="49">
        <f t="shared" si="6"/>
        <v>1.4950176933178201</v>
      </c>
      <c r="J39" s="49">
        <f t="shared" si="6"/>
        <v>4.7486339883569615</v>
      </c>
      <c r="K39" s="49">
        <f t="shared" si="6"/>
        <v>3.0689313963298028</v>
      </c>
      <c r="L39" s="49">
        <f t="shared" si="6"/>
        <v>1.3184474886119952</v>
      </c>
      <c r="M39" s="49">
        <f t="shared" si="6"/>
        <v>1.1800022199195868</v>
      </c>
      <c r="N39" s="49">
        <f t="shared" si="6"/>
        <v>3.823499214417506</v>
      </c>
      <c r="O39" s="49">
        <f t="shared" si="6"/>
        <v>2.858488300247445</v>
      </c>
      <c r="P39" s="49">
        <f t="shared" si="6"/>
        <v>1.5672397110022525</v>
      </c>
      <c r="Q39" s="49">
        <f t="shared" si="6"/>
        <v>1.3733335021421638</v>
      </c>
      <c r="R39" s="49">
        <f t="shared" si="6"/>
        <v>3.6617682342708613</v>
      </c>
      <c r="S39" s="49">
        <f t="shared" si="6"/>
        <v>2.7329035811086255</v>
      </c>
      <c r="T39" s="49">
        <f t="shared" si="6"/>
        <v>1.7394378001544237</v>
      </c>
      <c r="U39" s="49">
        <f t="shared" si="6"/>
        <v>1.321655217354589</v>
      </c>
      <c r="V39" s="49">
        <f t="shared" si="6"/>
        <v>3.875859513551525</v>
      </c>
      <c r="W39" s="49">
        <f t="shared" si="6"/>
        <v>2.3083162339810848</v>
      </c>
      <c r="X39" s="49">
        <f t="shared" si="6"/>
        <v>1.3993695654136773</v>
      </c>
      <c r="Y39" s="49">
        <f t="shared" si="6"/>
        <v>5.5778955074309327</v>
      </c>
    </row>
    <row r="40" spans="1:25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2" spans="1:25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 t="s">
        <v>26</v>
      </c>
      <c r="N43" s="27" t="s">
        <v>27</v>
      </c>
      <c r="O43" s="19" t="s">
        <v>28</v>
      </c>
      <c r="P43" s="19" t="s">
        <v>29</v>
      </c>
      <c r="Q43" s="19" t="s">
        <v>30</v>
      </c>
      <c r="R43" s="27" t="s">
        <v>31</v>
      </c>
      <c r="S43" s="19" t="s">
        <v>32</v>
      </c>
      <c r="T43" s="19" t="s">
        <v>33</v>
      </c>
      <c r="U43" s="19" t="s">
        <v>34</v>
      </c>
      <c r="V43" s="27" t="s">
        <v>35</v>
      </c>
      <c r="W43" s="19" t="s">
        <v>36</v>
      </c>
      <c r="X43" s="19" t="s">
        <v>37</v>
      </c>
      <c r="Y43" s="19" t="s">
        <v>38</v>
      </c>
    </row>
    <row r="44" spans="1:25" s="29" customFormat="1" x14ac:dyDescent="0.25">
      <c r="A44" s="42" t="s">
        <v>79</v>
      </c>
      <c r="B44" s="43">
        <f>(B4-$B$19)/$B$20</f>
        <v>-1.040331180166693</v>
      </c>
      <c r="C44" s="44">
        <f t="shared" ref="C44:Y44" si="7">(C4-$B$19)/$B$20</f>
        <v>13.537318590877204</v>
      </c>
      <c r="D44" s="44">
        <f t="shared" si="7"/>
        <v>20.01584595787865</v>
      </c>
      <c r="E44" s="44">
        <f t="shared" si="7"/>
        <v>21.361042983945143</v>
      </c>
      <c r="F44" s="44">
        <f t="shared" si="7"/>
        <v>0.37272940070812716</v>
      </c>
      <c r="G44" s="44">
        <f t="shared" si="7"/>
        <v>15.541159174584978</v>
      </c>
      <c r="H44" s="44">
        <f t="shared" si="7"/>
        <v>20.119628354391516</v>
      </c>
      <c r="I44" s="44">
        <f t="shared" si="7"/>
        <v>21.293179429136817</v>
      </c>
      <c r="J44" s="44">
        <f t="shared" si="7"/>
        <v>1.3187540288452788</v>
      </c>
      <c r="K44" s="44">
        <f t="shared" si="7"/>
        <v>16.978155537642976</v>
      </c>
      <c r="L44" s="44">
        <f t="shared" si="7"/>
        <v>20.299252899773766</v>
      </c>
      <c r="M44" s="44">
        <f t="shared" si="7"/>
        <v>21.396961825649683</v>
      </c>
      <c r="N44" s="44">
        <f t="shared" si="7"/>
        <v>3.0471510962892245</v>
      </c>
      <c r="O44" s="44">
        <f t="shared" si="7"/>
        <v>17.968107938405275</v>
      </c>
      <c r="P44" s="44">
        <f t="shared" si="7"/>
        <v>20.438954137991171</v>
      </c>
      <c r="Q44" s="44">
        <f t="shared" si="7"/>
        <v>21.42890653875347</v>
      </c>
      <c r="R44" s="44">
        <f t="shared" si="7"/>
        <v>5.4501489094965692</v>
      </c>
      <c r="S44" s="44">
        <f t="shared" si="7"/>
        <v>18.283444424974402</v>
      </c>
      <c r="T44" s="44">
        <f t="shared" si="7"/>
        <v>20.446947900482002</v>
      </c>
      <c r="U44" s="44">
        <f t="shared" si="7"/>
        <v>21.460836083427477</v>
      </c>
      <c r="V44" s="44">
        <f t="shared" si="7"/>
        <v>8.7073720138495609</v>
      </c>
      <c r="W44" s="44">
        <f t="shared" si="7"/>
        <v>18.846269011734101</v>
      </c>
      <c r="X44" s="44">
        <f t="shared" si="7"/>
        <v>20.558708891055929</v>
      </c>
      <c r="Y44" s="44">
        <f t="shared" si="7"/>
        <v>-0.24998014679883915</v>
      </c>
    </row>
    <row r="45" spans="1:25" s="29" customFormat="1" x14ac:dyDescent="0.25">
      <c r="A45" s="42" t="s">
        <v>80</v>
      </c>
      <c r="B45" s="45">
        <f t="shared" ref="B45:Y55" si="8">(B5-$B$19)/$B$20</f>
        <v>1.2229502263934717</v>
      </c>
      <c r="C45" s="46">
        <f t="shared" si="8"/>
        <v>14.291750782540518</v>
      </c>
      <c r="D45" s="46">
        <f t="shared" si="8"/>
        <v>20.103655997839624</v>
      </c>
      <c r="E45" s="46">
        <f t="shared" si="8"/>
        <v>21.245277527910915</v>
      </c>
      <c r="F45" s="46">
        <f t="shared" si="8"/>
        <v>1.9414635763522452</v>
      </c>
      <c r="G45" s="46">
        <f t="shared" si="8"/>
        <v>16.155874959601114</v>
      </c>
      <c r="H45" s="46">
        <f t="shared" si="8"/>
        <v>20.283280543221874</v>
      </c>
      <c r="I45" s="46">
        <f t="shared" si="8"/>
        <v>21.205369389175843</v>
      </c>
      <c r="J45" s="46">
        <f t="shared" si="8"/>
        <v>3.2387587011928365</v>
      </c>
      <c r="K45" s="46">
        <f t="shared" si="8"/>
        <v>17.6727179369888</v>
      </c>
      <c r="L45" s="46">
        <f t="shared" si="8"/>
        <v>20.419007652838523</v>
      </c>
      <c r="M45" s="46">
        <f t="shared" si="8"/>
        <v>21.42890653875347</v>
      </c>
      <c r="N45" s="46">
        <f t="shared" si="8"/>
        <v>4.3364676270687568</v>
      </c>
      <c r="O45" s="46">
        <f t="shared" si="8"/>
        <v>18.499002980490964</v>
      </c>
      <c r="P45" s="46">
        <f t="shared" si="8"/>
        <v>20.606610792281831</v>
      </c>
      <c r="Q45" s="46">
        <f t="shared" si="8"/>
        <v>21.504748687622854</v>
      </c>
      <c r="R45" s="46">
        <f t="shared" si="8"/>
        <v>6.3882101120024339</v>
      </c>
      <c r="S45" s="46">
        <f t="shared" si="8"/>
        <v>18.78240992238608</v>
      </c>
      <c r="T45" s="46">
        <f t="shared" si="8"/>
        <v>20.590638435729939</v>
      </c>
      <c r="U45" s="46">
        <f t="shared" si="8"/>
        <v>21.464825380458009</v>
      </c>
      <c r="V45" s="46">
        <f t="shared" si="8"/>
        <v>9.8450042468903245</v>
      </c>
      <c r="W45" s="46">
        <f t="shared" si="8"/>
        <v>19.401115004432743</v>
      </c>
      <c r="X45" s="46">
        <f t="shared" si="8"/>
        <v>20.730354842377118</v>
      </c>
      <c r="Y45" s="46">
        <f t="shared" si="8"/>
        <v>-1.196004774935991</v>
      </c>
    </row>
    <row r="46" spans="1:25" s="29" customFormat="1" x14ac:dyDescent="0.25">
      <c r="A46" s="42" t="s">
        <v>81</v>
      </c>
      <c r="B46" s="45">
        <f t="shared" si="8"/>
        <v>-0.70503304001514466</v>
      </c>
      <c r="C46" s="46">
        <f t="shared" si="8"/>
        <v>13.565258838520686</v>
      </c>
      <c r="D46" s="46">
        <f t="shared" si="8"/>
        <v>19.904069798874954</v>
      </c>
      <c r="E46" s="46">
        <f t="shared" si="8"/>
        <v>21.117544180785099</v>
      </c>
      <c r="F46" s="46">
        <f t="shared" si="8"/>
        <v>0.47651179722099207</v>
      </c>
      <c r="G46" s="46">
        <f t="shared" si="8"/>
        <v>15.397453470907271</v>
      </c>
      <c r="H46" s="46">
        <f t="shared" si="8"/>
        <v>20.007852195387819</v>
      </c>
      <c r="I46" s="46">
        <f t="shared" si="8"/>
        <v>21.117544180785099</v>
      </c>
      <c r="J46" s="46">
        <f t="shared" si="8"/>
        <v>1.6700245255487183</v>
      </c>
      <c r="K46" s="46">
        <f t="shared" si="8"/>
        <v>16.786563101169136</v>
      </c>
      <c r="L46" s="46">
        <f t="shared" si="8"/>
        <v>20.103655997839624</v>
      </c>
      <c r="M46" s="46">
        <f t="shared" si="8"/>
        <v>21.15746748794994</v>
      </c>
      <c r="N46" s="46">
        <f t="shared" si="8"/>
        <v>3.3944322959621354</v>
      </c>
      <c r="O46" s="46">
        <f t="shared" si="8"/>
        <v>17.517044342219496</v>
      </c>
      <c r="P46" s="46">
        <f t="shared" si="8"/>
        <v>20.115639057360987</v>
      </c>
      <c r="Q46" s="46">
        <f t="shared" si="8"/>
        <v>21.197375626685012</v>
      </c>
      <c r="R46" s="46">
        <f t="shared" si="8"/>
        <v>5.569903662561325</v>
      </c>
      <c r="S46" s="46">
        <f t="shared" si="8"/>
        <v>18.143743186756996</v>
      </c>
      <c r="T46" s="46">
        <f t="shared" si="8"/>
        <v>20.283280543221874</v>
      </c>
      <c r="U46" s="46">
        <f t="shared" si="8"/>
        <v>21.329113439271136</v>
      </c>
      <c r="V46" s="46">
        <f t="shared" si="8"/>
        <v>8.7752355686578873</v>
      </c>
      <c r="W46" s="46">
        <f t="shared" si="8"/>
        <v>18.62274703058625</v>
      </c>
      <c r="X46" s="46">
        <f t="shared" si="8"/>
        <v>20.359122692091258</v>
      </c>
      <c r="Y46" s="46">
        <f t="shared" si="8"/>
        <v>8.9307290383238591E-2</v>
      </c>
    </row>
    <row r="47" spans="1:25" s="29" customFormat="1" x14ac:dyDescent="0.25">
      <c r="A47" s="42" t="s">
        <v>82</v>
      </c>
      <c r="B47" s="45">
        <f t="shared" si="8"/>
        <v>1.1830420876584027</v>
      </c>
      <c r="C47" s="46">
        <f t="shared" si="8"/>
        <v>14.539238882731091</v>
      </c>
      <c r="D47" s="46">
        <f t="shared" si="8"/>
        <v>20.183487443739537</v>
      </c>
      <c r="E47" s="46">
        <f t="shared" si="8"/>
        <v>21.353064389884082</v>
      </c>
      <c r="F47" s="46">
        <f t="shared" si="8"/>
        <v>2.168990022960398</v>
      </c>
      <c r="G47" s="46">
        <f t="shared" si="8"/>
        <v>16.235706405501027</v>
      </c>
      <c r="H47" s="46">
        <f t="shared" si="8"/>
        <v>20.299252899773766</v>
      </c>
      <c r="I47" s="46">
        <f t="shared" si="8"/>
        <v>21.297168726167349</v>
      </c>
      <c r="J47" s="46">
        <f t="shared" si="8"/>
        <v>2.9473579968068888</v>
      </c>
      <c r="K47" s="46">
        <f t="shared" si="8"/>
        <v>17.560956946414873</v>
      </c>
      <c r="L47" s="46">
        <f t="shared" si="8"/>
        <v>20.347154800999668</v>
      </c>
      <c r="M47" s="46">
        <f t="shared" si="8"/>
        <v>21.30516248865818</v>
      </c>
      <c r="N47" s="46">
        <f t="shared" si="8"/>
        <v>4.2686192406902057</v>
      </c>
      <c r="O47" s="46">
        <f t="shared" si="8"/>
        <v>18.291423019035459</v>
      </c>
      <c r="P47" s="46">
        <f t="shared" si="8"/>
        <v>20.351144098030197</v>
      </c>
      <c r="Q47" s="46">
        <f t="shared" si="8"/>
        <v>21.30516248865818</v>
      </c>
      <c r="R47" s="46">
        <f t="shared" si="8"/>
        <v>6.775399450410414</v>
      </c>
      <c r="S47" s="46">
        <f t="shared" si="8"/>
        <v>18.950051408246967</v>
      </c>
      <c r="T47" s="46">
        <f t="shared" si="8"/>
        <v>20.570691950577292</v>
      </c>
      <c r="U47" s="46">
        <f t="shared" si="8"/>
        <v>21.512727281683915</v>
      </c>
      <c r="V47" s="46">
        <f t="shared" si="8"/>
        <v>9.924835692790241</v>
      </c>
      <c r="W47" s="46">
        <f t="shared" si="8"/>
        <v>19.349223806176308</v>
      </c>
      <c r="X47" s="46">
        <f t="shared" si="8"/>
        <v>20.618578683373421</v>
      </c>
      <c r="Y47" s="46">
        <f t="shared" si="8"/>
        <v>-0.65314184175871159</v>
      </c>
    </row>
    <row r="48" spans="1:25" s="29" customFormat="1" x14ac:dyDescent="0.25">
      <c r="A48" s="42" t="s">
        <v>83</v>
      </c>
      <c r="B48" s="45">
        <f t="shared" si="8"/>
        <v>-0.68507138643272292</v>
      </c>
      <c r="C48" s="46">
        <f t="shared" si="8"/>
        <v>12.878690201665698</v>
      </c>
      <c r="D48" s="46">
        <f t="shared" si="8"/>
        <v>19.468978559241066</v>
      </c>
      <c r="E48" s="46">
        <f t="shared" si="8"/>
        <v>20.854098892472404</v>
      </c>
      <c r="F48" s="46">
        <f t="shared" si="8"/>
        <v>0.73596778850315614</v>
      </c>
      <c r="G48" s="46">
        <f t="shared" si="8"/>
        <v>14.826635121656736</v>
      </c>
      <c r="H48" s="46">
        <f t="shared" si="8"/>
        <v>19.568771658723406</v>
      </c>
      <c r="I48" s="46">
        <f t="shared" si="8"/>
        <v>20.838126535920512</v>
      </c>
      <c r="J48" s="46">
        <f t="shared" si="8"/>
        <v>1.9374742793217146</v>
      </c>
      <c r="K48" s="46">
        <f t="shared" si="8"/>
        <v>16.435292604465698</v>
      </c>
      <c r="L48" s="46">
        <f t="shared" si="8"/>
        <v>19.896091204813892</v>
      </c>
      <c r="M48" s="46">
        <f t="shared" si="8"/>
        <v>21.073631576589726</v>
      </c>
      <c r="N48" s="46">
        <f t="shared" si="8"/>
        <v>3.0232001456762729</v>
      </c>
      <c r="O48" s="46">
        <f t="shared" si="8"/>
        <v>17.345398390898307</v>
      </c>
      <c r="P48" s="46">
        <f t="shared" si="8"/>
        <v>20.011841492418345</v>
      </c>
      <c r="Q48" s="46">
        <f t="shared" si="8"/>
        <v>21.145484428428581</v>
      </c>
      <c r="R48" s="46">
        <f t="shared" si="8"/>
        <v>5.3144369683096926</v>
      </c>
      <c r="S48" s="46">
        <f t="shared" si="8"/>
        <v>17.812419175206202</v>
      </c>
      <c r="T48" s="46">
        <f t="shared" si="8"/>
        <v>19.920042155426845</v>
      </c>
      <c r="U48" s="46">
        <f t="shared" si="8"/>
        <v>21.13750583436752</v>
      </c>
      <c r="V48" s="46">
        <f t="shared" si="8"/>
        <v>8.4079927154025551</v>
      </c>
      <c r="W48" s="46">
        <f t="shared" si="8"/>
        <v>18.522953931103917</v>
      </c>
      <c r="X48" s="46">
        <f t="shared" si="8"/>
        <v>20.287269840252403</v>
      </c>
      <c r="Y48" s="46">
        <f t="shared" si="8"/>
        <v>1.0393363839806931</v>
      </c>
    </row>
    <row r="49" spans="1:25" s="29" customFormat="1" x14ac:dyDescent="0.25">
      <c r="A49" s="47" t="s">
        <v>84</v>
      </c>
      <c r="B49" s="48">
        <f t="shared" si="8"/>
        <v>1.0353470869501635</v>
      </c>
      <c r="C49" s="49">
        <f t="shared" si="8"/>
        <v>14.359614337348841</v>
      </c>
      <c r="D49" s="49">
        <f t="shared" si="8"/>
        <v>19.904069798874954</v>
      </c>
      <c r="E49" s="49">
        <f t="shared" si="8"/>
        <v>20.941908932433378</v>
      </c>
      <c r="F49" s="49">
        <f t="shared" si="8"/>
        <v>1.622122624322816</v>
      </c>
      <c r="G49" s="49">
        <f t="shared" si="8"/>
        <v>15.808593759928202</v>
      </c>
      <c r="H49" s="49">
        <f t="shared" si="8"/>
        <v>19.788319511270497</v>
      </c>
      <c r="I49" s="49">
        <f t="shared" si="8"/>
        <v>20.762284387051128</v>
      </c>
      <c r="J49" s="49">
        <f t="shared" si="8"/>
        <v>2.8316077092024332</v>
      </c>
      <c r="K49" s="49">
        <f t="shared" si="8"/>
        <v>17.329426034346415</v>
      </c>
      <c r="L49" s="49">
        <f t="shared" si="8"/>
        <v>20.031803146000769</v>
      </c>
      <c r="M49" s="49">
        <f t="shared" si="8"/>
        <v>20.981832239598223</v>
      </c>
      <c r="N49" s="49">
        <f t="shared" si="8"/>
        <v>3.7536813867266337</v>
      </c>
      <c r="O49" s="49">
        <f t="shared" si="8"/>
        <v>17.828391531758097</v>
      </c>
      <c r="P49" s="49">
        <f t="shared" si="8"/>
        <v>19.971933353683276</v>
      </c>
      <c r="Q49" s="49">
        <f t="shared" si="8"/>
        <v>20.870056080594523</v>
      </c>
      <c r="R49" s="49">
        <f t="shared" si="8"/>
        <v>6.0289458528081612</v>
      </c>
      <c r="S49" s="49">
        <f t="shared" si="8"/>
        <v>18.331346326200304</v>
      </c>
      <c r="T49" s="49">
        <f t="shared" si="8"/>
        <v>20.007852195387819</v>
      </c>
      <c r="U49" s="49">
        <f t="shared" si="8"/>
        <v>21.005783190211172</v>
      </c>
      <c r="V49" s="49">
        <f t="shared" si="8"/>
        <v>9.3021413137130455</v>
      </c>
      <c r="W49" s="49">
        <f t="shared" si="8"/>
        <v>18.834301120642511</v>
      </c>
      <c r="X49" s="49">
        <f t="shared" si="8"/>
        <v>20.031803146000769</v>
      </c>
      <c r="Y49" s="49">
        <f t="shared" si="8"/>
        <v>-1.6790130842255515</v>
      </c>
    </row>
    <row r="50" spans="1:25" s="29" customFormat="1" x14ac:dyDescent="0.25">
      <c r="A50" s="42" t="s">
        <v>79</v>
      </c>
      <c r="B50" s="43">
        <f t="shared" si="8"/>
        <v>-0.82079849604937238</v>
      </c>
      <c r="C50" s="44">
        <f t="shared" si="8"/>
        <v>13.720947601719756</v>
      </c>
      <c r="D50" s="44">
        <f t="shared" si="8"/>
        <v>20.031803146000769</v>
      </c>
      <c r="E50" s="44">
        <f t="shared" si="8"/>
        <v>21.40495558814052</v>
      </c>
      <c r="F50" s="44">
        <f t="shared" si="8"/>
        <v>1.1950099787499922</v>
      </c>
      <c r="G50" s="44">
        <f t="shared" si="8"/>
        <v>15.656909462189434</v>
      </c>
      <c r="H50" s="44">
        <f t="shared" si="8"/>
        <v>20.131596245483106</v>
      </c>
      <c r="I50" s="44">
        <f t="shared" si="8"/>
        <v>21.30516248865818</v>
      </c>
      <c r="J50" s="44">
        <f t="shared" si="8"/>
        <v>2.2168919241863003</v>
      </c>
      <c r="K50" s="44">
        <f t="shared" si="8"/>
        <v>17.061991449003191</v>
      </c>
      <c r="L50" s="44">
        <f t="shared" si="8"/>
        <v>20.399045999256099</v>
      </c>
      <c r="M50" s="44">
        <f t="shared" si="8"/>
        <v>21.512727281683915</v>
      </c>
      <c r="N50" s="44">
        <f t="shared" si="8"/>
        <v>3.7496920896961035</v>
      </c>
      <c r="O50" s="44">
        <f t="shared" si="8"/>
        <v>18.067901037887612</v>
      </c>
      <c r="P50" s="44">
        <f t="shared" si="8"/>
        <v>20.474888148125483</v>
      </c>
      <c r="Q50" s="44">
        <f t="shared" si="8"/>
        <v>21.532688935266336</v>
      </c>
      <c r="R50" s="44">
        <f t="shared" si="8"/>
        <v>5.8533106044564418</v>
      </c>
      <c r="S50" s="44">
        <f t="shared" si="8"/>
        <v>18.335335623230833</v>
      </c>
      <c r="T50" s="44">
        <f t="shared" si="8"/>
        <v>20.434964840960642</v>
      </c>
      <c r="U50" s="44">
        <f t="shared" si="8"/>
        <v>21.508737984653379</v>
      </c>
      <c r="V50" s="44">
        <f t="shared" si="8"/>
        <v>9.0067513122965703</v>
      </c>
      <c r="W50" s="44">
        <f t="shared" si="8"/>
        <v>18.866230665316522</v>
      </c>
      <c r="X50" s="44">
        <f t="shared" si="8"/>
        <v>20.578670544638349</v>
      </c>
      <c r="Y50" s="44">
        <f t="shared" si="8"/>
        <v>7.7339399291649083E-2</v>
      </c>
    </row>
    <row r="51" spans="1:25" s="29" customFormat="1" x14ac:dyDescent="0.25">
      <c r="A51" s="42" t="s">
        <v>80</v>
      </c>
      <c r="B51" s="45">
        <f t="shared" si="8"/>
        <v>1.4105685342665555</v>
      </c>
      <c r="C51" s="46">
        <f t="shared" si="8"/>
        <v>14.239859584284082</v>
      </c>
      <c r="D51" s="46">
        <f t="shared" si="8"/>
        <v>20.111634591900678</v>
      </c>
      <c r="E51" s="46">
        <f t="shared" si="8"/>
        <v>21.353064389884082</v>
      </c>
      <c r="F51" s="46">
        <f t="shared" si="8"/>
        <v>2.2727724194732639</v>
      </c>
      <c r="G51" s="46">
        <f t="shared" si="8"/>
        <v>16.143891900079751</v>
      </c>
      <c r="H51" s="46">
        <f t="shared" si="8"/>
        <v>20.243372404486802</v>
      </c>
      <c r="I51" s="46">
        <f t="shared" si="8"/>
        <v>21.249266824941444</v>
      </c>
      <c r="J51" s="46">
        <f t="shared" si="8"/>
        <v>3.4702744448315195</v>
      </c>
      <c r="K51" s="46">
        <f t="shared" si="8"/>
        <v>17.744570788827652</v>
      </c>
      <c r="L51" s="46">
        <f t="shared" si="8"/>
        <v>20.530768643412447</v>
      </c>
      <c r="M51" s="46">
        <f t="shared" si="8"/>
        <v>21.484787034040433</v>
      </c>
      <c r="N51" s="46">
        <f t="shared" si="8"/>
        <v>4.6478299850371272</v>
      </c>
      <c r="O51" s="46">
        <f t="shared" si="8"/>
        <v>18.60278537700383</v>
      </c>
      <c r="P51" s="46">
        <f t="shared" si="8"/>
        <v>20.630561742894784</v>
      </c>
      <c r="Q51" s="46">
        <f t="shared" si="8"/>
        <v>21.532688935266336</v>
      </c>
      <c r="R51" s="46">
        <f t="shared" si="8"/>
        <v>6.5398944097412031</v>
      </c>
      <c r="S51" s="46">
        <f t="shared" si="8"/>
        <v>18.866230665316522</v>
      </c>
      <c r="T51" s="46">
        <f t="shared" si="8"/>
        <v>20.570691950577292</v>
      </c>
      <c r="U51" s="46">
        <f t="shared" si="8"/>
        <v>21.580590836492238</v>
      </c>
      <c r="V51" s="46">
        <f t="shared" si="8"/>
        <v>9.7252646622553396</v>
      </c>
      <c r="W51" s="46">
        <f t="shared" si="8"/>
        <v>19.34124521211525</v>
      </c>
      <c r="X51" s="46">
        <f t="shared" si="8"/>
        <v>20.718371782855755</v>
      </c>
      <c r="Y51" s="46">
        <f t="shared" si="8"/>
        <v>-0.53737638572448387</v>
      </c>
    </row>
    <row r="52" spans="1:25" s="29" customFormat="1" x14ac:dyDescent="0.25">
      <c r="A52" s="42" t="s">
        <v>81</v>
      </c>
      <c r="B52" s="45">
        <f t="shared" si="8"/>
        <v>-0.41763680108949991</v>
      </c>
      <c r="C52" s="46">
        <f t="shared" si="8"/>
        <v>13.693007354076274</v>
      </c>
      <c r="D52" s="46">
        <f t="shared" si="8"/>
        <v>20.019835254909179</v>
      </c>
      <c r="E52" s="46">
        <f t="shared" si="8"/>
        <v>21.205369389175843</v>
      </c>
      <c r="F52" s="46">
        <f t="shared" si="8"/>
        <v>1.3227433258758072</v>
      </c>
      <c r="G52" s="46">
        <f t="shared" si="8"/>
        <v>15.605018263932999</v>
      </c>
      <c r="H52" s="46">
        <f t="shared" si="8"/>
        <v>20.087683641287729</v>
      </c>
      <c r="I52" s="46">
        <f t="shared" si="8"/>
        <v>21.213347983236904</v>
      </c>
      <c r="J52" s="46">
        <f t="shared" si="8"/>
        <v>1.8975509721568711</v>
      </c>
      <c r="K52" s="46">
        <f t="shared" si="8"/>
        <v>16.854426655977463</v>
      </c>
      <c r="L52" s="46">
        <f t="shared" si="8"/>
        <v>20.21543215684332</v>
      </c>
      <c r="M52" s="46">
        <f t="shared" si="8"/>
        <v>21.189397032623951</v>
      </c>
      <c r="N52" s="46">
        <f t="shared" si="8"/>
        <v>3.5580996532222655</v>
      </c>
      <c r="O52" s="46">
        <f t="shared" si="8"/>
        <v>17.608843679210999</v>
      </c>
      <c r="P52" s="46">
        <f t="shared" si="8"/>
        <v>20.155547196096055</v>
      </c>
      <c r="Q52" s="46">
        <f t="shared" si="8"/>
        <v>21.245277527910915</v>
      </c>
      <c r="R52" s="46">
        <f t="shared" si="8"/>
        <v>5.8094131686908419</v>
      </c>
      <c r="S52" s="46">
        <f t="shared" si="8"/>
        <v>18.227563929687438</v>
      </c>
      <c r="T52" s="46">
        <f t="shared" si="8"/>
        <v>20.359122692091258</v>
      </c>
      <c r="U52" s="46">
        <f t="shared" si="8"/>
        <v>21.416923479232103</v>
      </c>
      <c r="V52" s="46">
        <f t="shared" si="8"/>
        <v>8.8111544103624269</v>
      </c>
      <c r="W52" s="46">
        <f t="shared" si="8"/>
        <v>18.682616822903743</v>
      </c>
      <c r="X52" s="46">
        <f t="shared" si="8"/>
        <v>20.426986246899581</v>
      </c>
      <c r="Y52" s="46">
        <f t="shared" si="8"/>
        <v>0.39267588586077562</v>
      </c>
    </row>
    <row r="53" spans="1:25" s="29" customFormat="1" x14ac:dyDescent="0.25">
      <c r="A53" s="42" t="s">
        <v>82</v>
      </c>
      <c r="B53" s="45">
        <f t="shared" si="8"/>
        <v>1.6141440302617569</v>
      </c>
      <c r="C53" s="46">
        <f t="shared" si="8"/>
        <v>14.750792972787352</v>
      </c>
      <c r="D53" s="46">
        <f t="shared" si="8"/>
        <v>20.299252899773766</v>
      </c>
      <c r="E53" s="46">
        <f t="shared" si="8"/>
        <v>21.420912776262636</v>
      </c>
      <c r="F53" s="46">
        <f t="shared" si="8"/>
        <v>2.4444183707944531</v>
      </c>
      <c r="G53" s="46">
        <f t="shared" si="8"/>
        <v>16.351471861535252</v>
      </c>
      <c r="H53" s="46">
        <f t="shared" si="8"/>
        <v>20.315210087895885</v>
      </c>
      <c r="I53" s="46">
        <f t="shared" si="8"/>
        <v>21.30516248865818</v>
      </c>
      <c r="J53" s="46">
        <f t="shared" si="8"/>
        <v>3.1988353940279928</v>
      </c>
      <c r="K53" s="46">
        <f t="shared" si="8"/>
        <v>17.688690293540692</v>
      </c>
      <c r="L53" s="46">
        <f t="shared" si="8"/>
        <v>20.319214553356186</v>
      </c>
      <c r="M53" s="46">
        <f t="shared" si="8"/>
        <v>21.353064389884082</v>
      </c>
      <c r="N53" s="46">
        <f t="shared" si="8"/>
        <v>4.2646299436596751</v>
      </c>
      <c r="O53" s="46">
        <f t="shared" si="8"/>
        <v>18.351307979782725</v>
      </c>
      <c r="P53" s="46">
        <f t="shared" si="8"/>
        <v>20.399045999256099</v>
      </c>
      <c r="Q53" s="46">
        <f t="shared" si="8"/>
        <v>21.384993934558093</v>
      </c>
      <c r="R53" s="46">
        <f t="shared" si="8"/>
        <v>6.8791818469232808</v>
      </c>
      <c r="S53" s="46">
        <f t="shared" si="8"/>
        <v>18.997953309472869</v>
      </c>
      <c r="T53" s="46">
        <f t="shared" si="8"/>
        <v>20.59863219822077</v>
      </c>
      <c r="U53" s="46">
        <f t="shared" si="8"/>
        <v>21.540667529327397</v>
      </c>
      <c r="V53" s="46">
        <f t="shared" si="8"/>
        <v>9.9607697029245532</v>
      </c>
      <c r="W53" s="46">
        <f t="shared" si="8"/>
        <v>19.417087360984635</v>
      </c>
      <c r="X53" s="46">
        <f t="shared" si="8"/>
        <v>20.630561742894784</v>
      </c>
      <c r="Y53" s="46">
        <f t="shared" si="8"/>
        <v>-0.30586064208580166</v>
      </c>
    </row>
    <row r="54" spans="1:25" s="29" customFormat="1" x14ac:dyDescent="0.25">
      <c r="A54" s="42" t="s">
        <v>83</v>
      </c>
      <c r="B54" s="45">
        <f t="shared" si="8"/>
        <v>-1.0443204771972223</v>
      </c>
      <c r="C54" s="46">
        <f t="shared" si="8"/>
        <v>12.858743716513048</v>
      </c>
      <c r="D54" s="46">
        <f t="shared" si="8"/>
        <v>19.429055252076221</v>
      </c>
      <c r="E54" s="46">
        <f t="shared" si="8"/>
        <v>20.766273684081661</v>
      </c>
      <c r="F54" s="46">
        <f t="shared" si="8"/>
        <v>0.29688725183874287</v>
      </c>
      <c r="G54" s="46">
        <f t="shared" si="8"/>
        <v>14.790716279952196</v>
      </c>
      <c r="H54" s="46">
        <f t="shared" si="8"/>
        <v>19.536842114049389</v>
      </c>
      <c r="I54" s="46">
        <f t="shared" si="8"/>
        <v>20.746327198929009</v>
      </c>
      <c r="J54" s="46">
        <f t="shared" si="8"/>
        <v>2.0412566758345805</v>
      </c>
      <c r="K54" s="46">
        <f t="shared" si="8"/>
        <v>16.451264961017589</v>
      </c>
      <c r="L54" s="46">
        <f t="shared" si="8"/>
        <v>19.940003809009266</v>
      </c>
      <c r="M54" s="46">
        <f t="shared" si="8"/>
        <v>21.049695794406546</v>
      </c>
      <c r="N54" s="46">
        <f t="shared" si="8"/>
        <v>2.9393794027458298</v>
      </c>
      <c r="O54" s="46">
        <f t="shared" si="8"/>
        <v>17.365360044480727</v>
      </c>
      <c r="P54" s="46">
        <f t="shared" si="8"/>
        <v>20.01584595787865</v>
      </c>
      <c r="Q54" s="46">
        <f t="shared" si="8"/>
        <v>21.10158699266298</v>
      </c>
      <c r="R54" s="46">
        <f t="shared" si="8"/>
        <v>5.2505778789616704</v>
      </c>
      <c r="S54" s="46">
        <f t="shared" si="8"/>
        <v>17.764532442410076</v>
      </c>
      <c r="T54" s="46">
        <f t="shared" si="8"/>
        <v>19.900080501844418</v>
      </c>
      <c r="U54" s="46">
        <f t="shared" si="8"/>
        <v>21.13750583436752</v>
      </c>
      <c r="V54" s="46">
        <f t="shared" si="8"/>
        <v>8.3241719724721115</v>
      </c>
      <c r="W54" s="46">
        <f t="shared" si="8"/>
        <v>18.479041326908543</v>
      </c>
      <c r="X54" s="46">
        <f t="shared" si="8"/>
        <v>20.339161038508834</v>
      </c>
      <c r="Y54" s="46">
        <f t="shared" si="8"/>
        <v>1.0393363839806931</v>
      </c>
    </row>
    <row r="55" spans="1:25" s="29" customFormat="1" x14ac:dyDescent="0.25">
      <c r="A55" s="47" t="s">
        <v>84</v>
      </c>
      <c r="B55" s="48">
        <f t="shared" si="8"/>
        <v>1.3347263853971711</v>
      </c>
      <c r="C55" s="49">
        <f t="shared" si="8"/>
        <v>14.187968386027652</v>
      </c>
      <c r="D55" s="49">
        <f t="shared" si="8"/>
        <v>19.963954759622219</v>
      </c>
      <c r="E55" s="49">
        <f t="shared" si="8"/>
        <v>21.161456784980473</v>
      </c>
      <c r="F55" s="49">
        <f t="shared" si="8"/>
        <v>2.0452459728651111</v>
      </c>
      <c r="G55" s="49">
        <f t="shared" si="8"/>
        <v>15.632958511576481</v>
      </c>
      <c r="H55" s="49">
        <f t="shared" si="8"/>
        <v>19.840210709526929</v>
      </c>
      <c r="I55" s="49">
        <f t="shared" si="8"/>
        <v>20.874060546054828</v>
      </c>
      <c r="J55" s="49">
        <f t="shared" si="8"/>
        <v>3.1070360570364906</v>
      </c>
      <c r="K55" s="49">
        <f t="shared" si="8"/>
        <v>17.249594588446502</v>
      </c>
      <c r="L55" s="49">
        <f t="shared" si="8"/>
        <v>20.135585542513635</v>
      </c>
      <c r="M55" s="49">
        <f t="shared" si="8"/>
        <v>21.169435379041531</v>
      </c>
      <c r="N55" s="49">
        <f t="shared" si="8"/>
        <v>4.1688261412078704</v>
      </c>
      <c r="O55" s="49">
        <f t="shared" si="8"/>
        <v>17.792472690053554</v>
      </c>
      <c r="P55" s="49">
        <f t="shared" si="8"/>
        <v>20.103655997839624</v>
      </c>
      <c r="Q55" s="49">
        <f t="shared" ref="Q55:Y55" si="9">(Q15-$B$19)/$B$20</f>
        <v>21.081625339080556</v>
      </c>
      <c r="R55" s="49">
        <f t="shared" si="9"/>
        <v>5.9491144069082464</v>
      </c>
      <c r="S55" s="49">
        <f t="shared" si="9"/>
        <v>18.387226821487268</v>
      </c>
      <c r="T55" s="49">
        <f t="shared" si="9"/>
        <v>20.167530255617418</v>
      </c>
      <c r="U55" s="49">
        <f t="shared" si="9"/>
        <v>21.10158699266298</v>
      </c>
      <c r="V55" s="49">
        <f t="shared" si="9"/>
        <v>9.2342777589047227</v>
      </c>
      <c r="W55" s="49">
        <f t="shared" si="9"/>
        <v>18.906153972481366</v>
      </c>
      <c r="X55" s="49">
        <f t="shared" si="9"/>
        <v>20.263318889639446</v>
      </c>
      <c r="Y55" s="49">
        <f t="shared" si="9"/>
        <v>-1.1042054379444877</v>
      </c>
    </row>
    <row r="56" spans="1:25" s="29" customFormat="1" x14ac:dyDescent="0.25">
      <c r="A56" s="50" t="s">
        <v>39</v>
      </c>
      <c r="B56" s="43">
        <f>AVERAGE(B44:B55)</f>
        <v>0.25729891416473888</v>
      </c>
      <c r="C56" s="44">
        <f t="shared" ref="C56" si="10">AVERAGE(C44:C55)</f>
        <v>13.88526593742435</v>
      </c>
      <c r="D56" s="44">
        <f>AVERAGE(D44:D55)</f>
        <v>19.952970288394301</v>
      </c>
      <c r="E56" s="44">
        <f t="shared" ref="E56:Y56" si="11">AVERAGE(E44:E55)</f>
        <v>21.182080793329686</v>
      </c>
      <c r="F56" s="44">
        <f t="shared" si="11"/>
        <v>1.4079052108054257</v>
      </c>
      <c r="G56" s="44">
        <f t="shared" si="11"/>
        <v>15.678865764287119</v>
      </c>
      <c r="H56" s="44">
        <f t="shared" si="11"/>
        <v>20.018501697124893</v>
      </c>
      <c r="I56" s="44">
        <f t="shared" si="11"/>
        <v>21.100583348226273</v>
      </c>
      <c r="J56" s="44">
        <f t="shared" si="11"/>
        <v>2.489651892415969</v>
      </c>
      <c r="K56" s="44">
        <f t="shared" si="11"/>
        <v>17.151137574820087</v>
      </c>
      <c r="L56" s="44">
        <f t="shared" si="11"/>
        <v>20.219751367221431</v>
      </c>
      <c r="M56" s="44">
        <f t="shared" si="11"/>
        <v>21.258589089073308</v>
      </c>
      <c r="N56" s="44">
        <f t="shared" si="11"/>
        <v>3.7626674173318424</v>
      </c>
      <c r="O56" s="44">
        <f t="shared" si="11"/>
        <v>17.936503250935587</v>
      </c>
      <c r="P56" s="44">
        <f t="shared" si="11"/>
        <v>20.272972331154705</v>
      </c>
      <c r="Q56" s="44">
        <f t="shared" si="11"/>
        <v>21.27754962629065</v>
      </c>
      <c r="R56" s="44">
        <f t="shared" si="11"/>
        <v>5.9840447726058565</v>
      </c>
      <c r="S56" s="44">
        <f t="shared" si="11"/>
        <v>18.406854769614664</v>
      </c>
      <c r="T56" s="44">
        <f t="shared" si="11"/>
        <v>20.320872968344798</v>
      </c>
      <c r="U56" s="44">
        <f t="shared" si="11"/>
        <v>21.349733655512903</v>
      </c>
      <c r="V56" s="44">
        <f t="shared" si="11"/>
        <v>9.1687476142099467</v>
      </c>
      <c r="W56" s="44">
        <f t="shared" si="11"/>
        <v>18.939082105448826</v>
      </c>
      <c r="X56" s="44">
        <f t="shared" si="11"/>
        <v>20.461909028382305</v>
      </c>
      <c r="Y56" s="44">
        <f t="shared" si="11"/>
        <v>-0.25729891416473477</v>
      </c>
    </row>
    <row r="57" spans="1:25" s="29" customFormat="1" x14ac:dyDescent="0.25">
      <c r="A57" s="51" t="s">
        <v>44</v>
      </c>
      <c r="B57" s="48">
        <f>_xlfn.STDEV.S(B44:B55)</f>
        <v>1.1093316989623814</v>
      </c>
      <c r="C57" s="49">
        <f t="shared" ref="C57:Y57" si="12">_xlfn.STDEV.S(C44:C55)</f>
        <v>0.61339574814171061</v>
      </c>
      <c r="D57" s="49">
        <f t="shared" si="12"/>
        <v>0.26097846943875058</v>
      </c>
      <c r="E57" s="49">
        <f t="shared" si="12"/>
        <v>0.22248367635315669</v>
      </c>
      <c r="F57" s="49">
        <f t="shared" si="12"/>
        <v>0.78716419490972711</v>
      </c>
      <c r="G57" s="49">
        <f t="shared" si="12"/>
        <v>0.50850873424494403</v>
      </c>
      <c r="H57" s="49">
        <f t="shared" si="12"/>
        <v>0.27542906802242162</v>
      </c>
      <c r="I57" s="49">
        <f t="shared" si="12"/>
        <v>0.22677070891794676</v>
      </c>
      <c r="J57" s="49">
        <f t="shared" si="12"/>
        <v>0.7202932117423696</v>
      </c>
      <c r="K57" s="49">
        <f t="shared" si="12"/>
        <v>0.46550870366074493</v>
      </c>
      <c r="L57" s="49">
        <f t="shared" si="12"/>
        <v>0.19998778141555296</v>
      </c>
      <c r="M57" s="49">
        <f t="shared" si="12"/>
        <v>0.17898780805869111</v>
      </c>
      <c r="N57" s="49">
        <f t="shared" si="12"/>
        <v>0.57996479324365424</v>
      </c>
      <c r="O57" s="49">
        <f t="shared" si="12"/>
        <v>0.43358779041752021</v>
      </c>
      <c r="P57" s="49">
        <f t="shared" si="12"/>
        <v>0.2377256549516871</v>
      </c>
      <c r="Q57" s="49">
        <f t="shared" si="12"/>
        <v>0.20831312783355826</v>
      </c>
      <c r="R57" s="49">
        <f t="shared" si="12"/>
        <v>0.55543274309750601</v>
      </c>
      <c r="S57" s="49">
        <f t="shared" si="12"/>
        <v>0.41453856048822746</v>
      </c>
      <c r="T57" s="49">
        <f t="shared" si="12"/>
        <v>0.26384540117669203</v>
      </c>
      <c r="U57" s="49">
        <f t="shared" si="12"/>
        <v>0.2004743434972108</v>
      </c>
      <c r="V57" s="49">
        <f t="shared" si="12"/>
        <v>0.58790702844718801</v>
      </c>
      <c r="W57" s="49">
        <f t="shared" si="12"/>
        <v>0.35013532691041926</v>
      </c>
      <c r="X57" s="49">
        <f t="shared" si="12"/>
        <v>0.21226238980677911</v>
      </c>
      <c r="Y57" s="49">
        <f t="shared" si="12"/>
        <v>0.84607916290489305</v>
      </c>
    </row>
    <row r="59" spans="1:25" ht="18.75" x14ac:dyDescent="0.3">
      <c r="A59" s="17" t="s">
        <v>41</v>
      </c>
    </row>
    <row r="61" spans="1:25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150</v>
      </c>
      <c r="G61" s="53" t="s">
        <v>86</v>
      </c>
      <c r="H61" s="53" t="s">
        <v>55</v>
      </c>
      <c r="I61" s="53" t="s">
        <v>148</v>
      </c>
    </row>
    <row r="62" spans="1:25" x14ac:dyDescent="0.25">
      <c r="A62" t="s">
        <v>85</v>
      </c>
      <c r="B62" s="32">
        <f>'Cell dilutions'!B32</f>
        <v>0</v>
      </c>
      <c r="C62" s="28">
        <f>B19</f>
        <v>56.648029166666653</v>
      </c>
      <c r="D62" s="31">
        <f>AVERAGE(B26:B37,Y26:Y37)</f>
        <v>1.3618735768735254E-14</v>
      </c>
      <c r="E62" s="31">
        <f>_xlfn.STDEV.S(B26:B37,Y26:Y37)</f>
        <v>6.59264020671531</v>
      </c>
      <c r="F62" s="28">
        <f t="shared" ref="F62:F84" si="13">1/E62^2</f>
        <v>2.3008126180504226E-2</v>
      </c>
      <c r="G62" s="92">
        <f t="shared" ref="G62:G84" si="14">F62/(SUM($F$62:$F$84)/COUNT($F$62:$F$84))</f>
        <v>8.5186801964036982E-2</v>
      </c>
      <c r="H62" s="31">
        <f t="shared" ref="H62:H84" si="15">B62/C62</f>
        <v>0</v>
      </c>
      <c r="I62" s="31" t="e">
        <f t="shared" ref="I62:I84" si="16">C62/B62</f>
        <v>#DIV/0!</v>
      </c>
    </row>
    <row r="63" spans="1:25" x14ac:dyDescent="0.25">
      <c r="A63" t="s">
        <v>19</v>
      </c>
      <c r="B63" s="32">
        <f>'Cell dilutions'!C32</f>
        <v>0.21726616033128443</v>
      </c>
      <c r="C63" s="28">
        <f>F16</f>
        <v>65.929841666666661</v>
      </c>
      <c r="D63" s="31">
        <f>F38</f>
        <v>9.2818125000000133</v>
      </c>
      <c r="E63" s="31">
        <f>F39</f>
        <v>5.189490320648658</v>
      </c>
      <c r="F63" s="28">
        <f t="shared" si="13"/>
        <v>3.7132192008635635E-2</v>
      </c>
      <c r="G63" s="92">
        <f t="shared" si="14"/>
        <v>0.13748067366783362</v>
      </c>
      <c r="H63" s="31">
        <f t="shared" si="15"/>
        <v>3.295414562494416E-3</v>
      </c>
      <c r="I63" s="31">
        <f t="shared" si="16"/>
        <v>303.45195757193733</v>
      </c>
    </row>
    <row r="64" spans="1:25" x14ac:dyDescent="0.25">
      <c r="A64" t="s">
        <v>23</v>
      </c>
      <c r="B64" s="32">
        <f>'Cell dilutions'!D32</f>
        <v>0.44901673135132125</v>
      </c>
      <c r="C64" s="28">
        <f>J16</f>
        <v>73.061408333333333</v>
      </c>
      <c r="D64" s="31">
        <f>J38</f>
        <v>16.41337916666668</v>
      </c>
      <c r="E64" s="31">
        <f>J39</f>
        <v>4.7486339883569615</v>
      </c>
      <c r="F64" s="28">
        <f t="shared" si="13"/>
        <v>4.4346832620561591E-2</v>
      </c>
      <c r="G64" s="92">
        <f t="shared" si="14"/>
        <v>0.16419263431287759</v>
      </c>
      <c r="H64" s="31">
        <f t="shared" si="15"/>
        <v>6.1457442662854215E-3</v>
      </c>
      <c r="I64" s="31">
        <f t="shared" si="16"/>
        <v>162.71422250448029</v>
      </c>
    </row>
    <row r="65" spans="1:9" x14ac:dyDescent="0.25">
      <c r="A65" t="s">
        <v>27</v>
      </c>
      <c r="B65" s="32">
        <f>'Cell dilutions'!E32</f>
        <v>0.8980334627026425</v>
      </c>
      <c r="C65" s="28">
        <f>N16</f>
        <v>81.453941666666665</v>
      </c>
      <c r="D65" s="31">
        <f>N38</f>
        <v>24.805912500000019</v>
      </c>
      <c r="E65" s="31">
        <f>N39</f>
        <v>3.823499214417506</v>
      </c>
      <c r="F65" s="28">
        <f t="shared" si="13"/>
        <v>6.8403447328716435E-2</v>
      </c>
      <c r="G65" s="92">
        <f t="shared" si="14"/>
        <v>0.25326142926781792</v>
      </c>
      <c r="H65" s="31">
        <f t="shared" si="15"/>
        <v>1.102504610983294E-2</v>
      </c>
      <c r="I65" s="31">
        <f t="shared" si="16"/>
        <v>90.702568500654806</v>
      </c>
    </row>
    <row r="66" spans="1:9" x14ac:dyDescent="0.25">
      <c r="A66" t="s">
        <v>31</v>
      </c>
      <c r="B66" s="32">
        <f>'Cell dilutions'!F32</f>
        <v>1.8105513360940371</v>
      </c>
      <c r="C66" s="28">
        <f>R16</f>
        <v>96.098683333333341</v>
      </c>
      <c r="D66" s="31">
        <f>R38</f>
        <v>39.450654166666681</v>
      </c>
      <c r="E66" s="31">
        <f>R39</f>
        <v>3.6617682342708613</v>
      </c>
      <c r="F66" s="28">
        <f t="shared" si="13"/>
        <v>7.457929854134987E-2</v>
      </c>
      <c r="G66" s="92">
        <f t="shared" si="14"/>
        <v>0.27612730761369342</v>
      </c>
      <c r="H66" s="31">
        <f t="shared" si="15"/>
        <v>1.8840542589057711E-2</v>
      </c>
      <c r="I66" s="31">
        <f t="shared" si="16"/>
        <v>53.077027653162403</v>
      </c>
    </row>
    <row r="67" spans="1:9" x14ac:dyDescent="0.25">
      <c r="A67" t="s">
        <v>35</v>
      </c>
      <c r="B67" s="32">
        <f>'Cell dilutions'!G32</f>
        <v>3.6211026721880741</v>
      </c>
      <c r="C67" s="28">
        <f>V16</f>
        <v>117.09428333333334</v>
      </c>
      <c r="D67" s="31">
        <f>V38</f>
        <v>60.446254166666677</v>
      </c>
      <c r="E67" s="31">
        <f>V39</f>
        <v>3.875859513551525</v>
      </c>
      <c r="F67" s="28">
        <f t="shared" si="13"/>
        <v>6.6567760426739425E-2</v>
      </c>
      <c r="G67" s="92">
        <f t="shared" si="14"/>
        <v>0.24646486116140706</v>
      </c>
      <c r="H67" s="31">
        <f t="shared" si="15"/>
        <v>3.092467513447987E-2</v>
      </c>
      <c r="I67" s="31">
        <f t="shared" si="16"/>
        <v>32.33663718863248</v>
      </c>
    </row>
    <row r="68" spans="1:9" x14ac:dyDescent="0.25">
      <c r="A68" t="s">
        <v>16</v>
      </c>
      <c r="B68" s="32">
        <f>'Cell dilutions'!B33</f>
        <v>7.3001429871311574</v>
      </c>
      <c r="C68" s="28">
        <f>C16</f>
        <v>148.18859166666667</v>
      </c>
      <c r="D68" s="31">
        <f>C38</f>
        <v>91.540562500000021</v>
      </c>
      <c r="E68" s="31">
        <f>C39</f>
        <v>4.0438974718273348</v>
      </c>
      <c r="F68" s="28">
        <f t="shared" si="13"/>
        <v>6.1150459940974476E-2</v>
      </c>
      <c r="G68" s="92">
        <f t="shared" si="14"/>
        <v>0.22640749099401056</v>
      </c>
      <c r="H68" s="31">
        <f t="shared" si="15"/>
        <v>4.9262516803938568E-2</v>
      </c>
      <c r="I68" s="31">
        <f t="shared" si="16"/>
        <v>20.29940946744421</v>
      </c>
    </row>
    <row r="69" spans="1:9" x14ac:dyDescent="0.25">
      <c r="A69" t="s">
        <v>20</v>
      </c>
      <c r="B69" s="32">
        <f>'Cell dilutions'!C33</f>
        <v>10.84882360587547</v>
      </c>
      <c r="C69" s="28">
        <f>G16</f>
        <v>160.01315</v>
      </c>
      <c r="D69" s="31">
        <f>G38</f>
        <v>103.36512083333336</v>
      </c>
      <c r="E69" s="31">
        <f>G39</f>
        <v>3.3524151268491882</v>
      </c>
      <c r="F69" s="28">
        <f t="shared" si="13"/>
        <v>8.8978364086590142E-2</v>
      </c>
      <c r="G69" s="92">
        <f t="shared" si="14"/>
        <v>0.32943935638491978</v>
      </c>
      <c r="H69" s="31">
        <f t="shared" si="15"/>
        <v>6.7799575259130079E-2</v>
      </c>
      <c r="I69" s="31">
        <f t="shared" si="16"/>
        <v>14.749354935897436</v>
      </c>
    </row>
    <row r="70" spans="1:9" x14ac:dyDescent="0.25">
      <c r="A70" t="s">
        <v>24</v>
      </c>
      <c r="B70" s="32">
        <f>'Cell dilutions'!D33</f>
        <v>14.49889509944105</v>
      </c>
      <c r="C70" s="28">
        <f>K16</f>
        <v>169.71930833333334</v>
      </c>
      <c r="D70" s="31">
        <f>K38</f>
        <v>113.07127916666668</v>
      </c>
      <c r="E70" s="31">
        <f>K39</f>
        <v>3.0689313963298028</v>
      </c>
      <c r="F70" s="28">
        <f t="shared" si="13"/>
        <v>0.10617582386967622</v>
      </c>
      <c r="G70" s="92">
        <f t="shared" si="14"/>
        <v>0.39311236431842106</v>
      </c>
      <c r="H70" s="31">
        <f t="shared" si="15"/>
        <v>8.5428671857210411E-2</v>
      </c>
      <c r="I70" s="31">
        <f t="shared" si="16"/>
        <v>11.705671857704262</v>
      </c>
    </row>
    <row r="71" spans="1:9" x14ac:dyDescent="0.25">
      <c r="A71" t="s">
        <v>28</v>
      </c>
      <c r="B71" s="32">
        <f>'Cell dilutions'!E33</f>
        <v>18.14896659300663</v>
      </c>
      <c r="C71" s="28">
        <f>O16</f>
        <v>174.89694166666666</v>
      </c>
      <c r="D71" s="31">
        <f>O38</f>
        <v>118.2489125</v>
      </c>
      <c r="E71" s="31">
        <f>O39</f>
        <v>2.858488300247445</v>
      </c>
      <c r="F71" s="28">
        <f t="shared" si="13"/>
        <v>0.12238470969635716</v>
      </c>
      <c r="G71" s="92">
        <f t="shared" si="14"/>
        <v>0.45312521091629621</v>
      </c>
      <c r="H71" s="31">
        <f t="shared" si="15"/>
        <v>0.10376949087878541</v>
      </c>
      <c r="I71" s="31">
        <f t="shared" si="16"/>
        <v>9.6367438206680038</v>
      </c>
    </row>
    <row r="72" spans="1:9" x14ac:dyDescent="0.25">
      <c r="A72" t="s">
        <v>32</v>
      </c>
      <c r="B72" s="32">
        <f>'Cell dilutions'!F33</f>
        <v>21.69764721175094</v>
      </c>
      <c r="C72" s="28">
        <f>S16</f>
        <v>177.99780000000001</v>
      </c>
      <c r="D72" s="31">
        <f>S38</f>
        <v>121.34977083333337</v>
      </c>
      <c r="E72" s="31">
        <f>S39</f>
        <v>2.7329035811086255</v>
      </c>
      <c r="F72" s="28">
        <f t="shared" si="13"/>
        <v>0.13389099856053058</v>
      </c>
      <c r="G72" s="92">
        <f t="shared" si="14"/>
        <v>0.49572685275029732</v>
      </c>
      <c r="H72" s="31">
        <f t="shared" si="15"/>
        <v>0.12189840105749025</v>
      </c>
      <c r="I72" s="31">
        <f t="shared" si="16"/>
        <v>8.2035530517613235</v>
      </c>
    </row>
    <row r="73" spans="1:9" x14ac:dyDescent="0.25">
      <c r="A73" t="s">
        <v>36</v>
      </c>
      <c r="B73" s="32">
        <f>'Cell dilutions'!G33</f>
        <v>25.34771870531652</v>
      </c>
      <c r="C73" s="28">
        <f>W16</f>
        <v>181.50658333333334</v>
      </c>
      <c r="D73" s="31">
        <f>W38</f>
        <v>124.85855416666669</v>
      </c>
      <c r="E73" s="31">
        <f>W39</f>
        <v>2.3083162339810848</v>
      </c>
      <c r="F73" s="28">
        <f t="shared" si="13"/>
        <v>0.18767628071557463</v>
      </c>
      <c r="G73" s="92">
        <f t="shared" si="14"/>
        <v>0.69486502435003161</v>
      </c>
      <c r="H73" s="31">
        <f t="shared" si="15"/>
        <v>0.13965178694794736</v>
      </c>
      <c r="I73" s="31">
        <f t="shared" si="16"/>
        <v>7.1606674132478636</v>
      </c>
    </row>
    <row r="74" spans="1:9" x14ac:dyDescent="0.25">
      <c r="A74" t="s">
        <v>17</v>
      </c>
      <c r="B74" s="32">
        <f>'Cell dilutions'!B34</f>
        <v>28.815286624203821</v>
      </c>
      <c r="C74" s="28">
        <f>D16</f>
        <v>188.19078333333331</v>
      </c>
      <c r="D74" s="31">
        <f>D38</f>
        <v>131.5427541666667</v>
      </c>
      <c r="E74" s="31">
        <f>D39</f>
        <v>1.7205371507089591</v>
      </c>
      <c r="F74" s="28">
        <f t="shared" si="13"/>
        <v>0.33780952495223571</v>
      </c>
      <c r="G74" s="92">
        <f t="shared" si="14"/>
        <v>1.250728237402289</v>
      </c>
      <c r="H74" s="31">
        <f t="shared" si="15"/>
        <v>0.15311741687776859</v>
      </c>
      <c r="I74" s="31">
        <f t="shared" si="16"/>
        <v>6.5309356727085168</v>
      </c>
    </row>
    <row r="75" spans="1:9" x14ac:dyDescent="0.25">
      <c r="A75" t="s">
        <v>21</v>
      </c>
      <c r="B75" s="32">
        <f>'Cell dilutions'!C34</f>
        <v>32.591082802547767</v>
      </c>
      <c r="C75" s="28">
        <f>H16</f>
        <v>188.62280833333332</v>
      </c>
      <c r="D75" s="31">
        <f>H38</f>
        <v>131.97477916666668</v>
      </c>
      <c r="E75" s="31">
        <f>H39</f>
        <v>1.8158047479427755</v>
      </c>
      <c r="F75" s="28">
        <f t="shared" si="13"/>
        <v>0.30329252398844053</v>
      </c>
      <c r="G75" s="92">
        <f t="shared" si="14"/>
        <v>1.1229302193269703</v>
      </c>
      <c r="H75" s="31">
        <f t="shared" si="15"/>
        <v>0.17278442140970016</v>
      </c>
      <c r="I75" s="31">
        <f t="shared" si="16"/>
        <v>5.7875588079138005</v>
      </c>
    </row>
    <row r="76" spans="1:9" x14ac:dyDescent="0.25">
      <c r="A76" t="s">
        <v>25</v>
      </c>
      <c r="B76" s="32">
        <f>'Cell dilutions'!D34</f>
        <v>36.168152866242039</v>
      </c>
      <c r="C76" s="28">
        <f>L16</f>
        <v>189.94957499999998</v>
      </c>
      <c r="D76" s="31">
        <f>L38</f>
        <v>133.30154583333334</v>
      </c>
      <c r="E76" s="31">
        <f>L39</f>
        <v>1.3184474886119952</v>
      </c>
      <c r="F76" s="28">
        <f t="shared" si="13"/>
        <v>0.57527344263685221</v>
      </c>
      <c r="G76" s="92">
        <f t="shared" si="14"/>
        <v>2.1299302884821607</v>
      </c>
      <c r="H76" s="31">
        <f t="shared" si="15"/>
        <v>0.1904092329042697</v>
      </c>
      <c r="I76" s="31">
        <f t="shared" si="16"/>
        <v>5.251846167054099</v>
      </c>
    </row>
    <row r="77" spans="1:9" x14ac:dyDescent="0.25">
      <c r="A77" t="s">
        <v>29</v>
      </c>
      <c r="B77" s="32">
        <f>'Cell dilutions'!E34</f>
        <v>40.540127388535034</v>
      </c>
      <c r="C77" s="28">
        <f>P16</f>
        <v>190.30044166666667</v>
      </c>
      <c r="D77" s="31">
        <f>P38</f>
        <v>133.6524125</v>
      </c>
      <c r="E77" s="31">
        <f>P39</f>
        <v>1.5672397110022525</v>
      </c>
      <c r="F77" s="28">
        <f t="shared" si="13"/>
        <v>0.40712628777377796</v>
      </c>
      <c r="G77" s="92">
        <f t="shared" si="14"/>
        <v>1.5073711861127448</v>
      </c>
      <c r="H77" s="31">
        <f t="shared" si="15"/>
        <v>0.21303222963373766</v>
      </c>
      <c r="I77" s="31">
        <f t="shared" si="16"/>
        <v>4.6941253993317416</v>
      </c>
    </row>
    <row r="78" spans="1:9" x14ac:dyDescent="0.25">
      <c r="A78" t="s">
        <v>33</v>
      </c>
      <c r="B78" s="32">
        <f>'Cell dilutions'!F34</f>
        <v>45.110828025477709</v>
      </c>
      <c r="C78" s="28">
        <f>T16</f>
        <v>190.61623333333338</v>
      </c>
      <c r="D78" s="31">
        <f>T38</f>
        <v>133.96820416666671</v>
      </c>
      <c r="E78" s="31">
        <f>T39</f>
        <v>1.7394378001544237</v>
      </c>
      <c r="F78" s="28">
        <f t="shared" si="13"/>
        <v>0.33050816489674095</v>
      </c>
      <c r="G78" s="92">
        <f t="shared" si="14"/>
        <v>1.223695200976985</v>
      </c>
      <c r="H78" s="31">
        <f t="shared" si="15"/>
        <v>0.23665785036572276</v>
      </c>
      <c r="I78" s="31">
        <f t="shared" si="16"/>
        <v>4.2255095212545664</v>
      </c>
    </row>
    <row r="79" spans="1:9" x14ac:dyDescent="0.25">
      <c r="A79" t="s">
        <v>37</v>
      </c>
      <c r="B79" s="32">
        <f>'Cell dilutions'!G34</f>
        <v>49.681528662420384</v>
      </c>
      <c r="C79" s="28">
        <f>X16</f>
        <v>191.54603333333333</v>
      </c>
      <c r="D79" s="31">
        <f>X38</f>
        <v>134.89800416666671</v>
      </c>
      <c r="E79" s="31">
        <f>X39</f>
        <v>1.3993695654136773</v>
      </c>
      <c r="F79" s="28">
        <f t="shared" si="13"/>
        <v>0.51066389262320622</v>
      </c>
      <c r="G79" s="92">
        <f t="shared" si="14"/>
        <v>1.8907156345456013</v>
      </c>
      <c r="H79" s="31">
        <f t="shared" si="15"/>
        <v>0.25937122162150605</v>
      </c>
      <c r="I79" s="31">
        <f t="shared" si="16"/>
        <v>3.8554778504273504</v>
      </c>
    </row>
    <row r="80" spans="1:9" x14ac:dyDescent="0.25">
      <c r="A80" t="s">
        <v>18</v>
      </c>
      <c r="B80" s="32">
        <f>'Cell dilutions'!B35</f>
        <v>58.655999999999999</v>
      </c>
      <c r="C80" s="28">
        <f>E16</f>
        <v>196.29386666666667</v>
      </c>
      <c r="D80" s="31">
        <f>E38</f>
        <v>139.6458375</v>
      </c>
      <c r="E80" s="31">
        <f>E39</f>
        <v>1.4667548300636863</v>
      </c>
      <c r="F80" s="28">
        <f t="shared" si="13"/>
        <v>0.46482014939186034</v>
      </c>
      <c r="G80" s="92">
        <f t="shared" si="14"/>
        <v>1.720980739782727</v>
      </c>
      <c r="H80" s="31">
        <f t="shared" si="15"/>
        <v>0.29881728347430109</v>
      </c>
      <c r="I80" s="31">
        <f t="shared" si="16"/>
        <v>3.3465266412074923</v>
      </c>
    </row>
    <row r="81" spans="1:9" x14ac:dyDescent="0.25">
      <c r="A81" t="s">
        <v>22</v>
      </c>
      <c r="B81" s="32">
        <f>'Cell dilutions'!C35</f>
        <v>67.826086956521735</v>
      </c>
      <c r="C81" s="28">
        <f>I16</f>
        <v>195.75658333333331</v>
      </c>
      <c r="D81" s="31">
        <f>I38</f>
        <v>139.10855416666666</v>
      </c>
      <c r="E81" s="31">
        <f>I39</f>
        <v>1.4950176933178201</v>
      </c>
      <c r="F81" s="28">
        <f t="shared" si="13"/>
        <v>0.44741169804803071</v>
      </c>
      <c r="G81" s="92">
        <f t="shared" si="14"/>
        <v>1.6565265427962739</v>
      </c>
      <c r="H81" s="31">
        <f t="shared" si="15"/>
        <v>0.34648176731317293</v>
      </c>
      <c r="I81" s="31">
        <f t="shared" si="16"/>
        <v>2.886154754273504</v>
      </c>
    </row>
    <row r="82" spans="1:9" x14ac:dyDescent="0.25">
      <c r="A82" t="s">
        <v>26</v>
      </c>
      <c r="B82" s="32">
        <f>'Cell dilutions'!D35</f>
        <v>76.959999999999994</v>
      </c>
      <c r="C82" s="28">
        <f>M16</f>
        <v>196.79825833333337</v>
      </c>
      <c r="D82" s="31">
        <f>M38</f>
        <v>140.15022916666669</v>
      </c>
      <c r="E82" s="31">
        <f>M39</f>
        <v>1.1800022199195868</v>
      </c>
      <c r="F82" s="28">
        <f t="shared" si="13"/>
        <v>0.71818172754599741</v>
      </c>
      <c r="G82" s="92">
        <f t="shared" si="14"/>
        <v>2.6590433361970587</v>
      </c>
      <c r="H82" s="31">
        <f t="shared" si="15"/>
        <v>0.39106037142689815</v>
      </c>
      <c r="I82" s="31">
        <f t="shared" si="16"/>
        <v>2.5571499263686768</v>
      </c>
    </row>
    <row r="83" spans="1:9" x14ac:dyDescent="0.25">
      <c r="A83" t="s">
        <v>30</v>
      </c>
      <c r="B83" s="32">
        <f>'Cell dilutions'!E35</f>
        <v>85.695999999999998</v>
      </c>
      <c r="C83" s="28">
        <f>Q16</f>
        <v>196.92325833333334</v>
      </c>
      <c r="D83" s="31">
        <f>Q38</f>
        <v>140.27522916666666</v>
      </c>
      <c r="E83" s="31">
        <f>Q39</f>
        <v>1.3733335021421638</v>
      </c>
      <c r="F83" s="28">
        <f t="shared" si="13"/>
        <v>0.53021006854189157</v>
      </c>
      <c r="G83" s="92">
        <f t="shared" si="14"/>
        <v>1.9630846838143841</v>
      </c>
      <c r="H83" s="31">
        <f t="shared" si="15"/>
        <v>0.43517459910673323</v>
      </c>
      <c r="I83" s="31">
        <f t="shared" si="16"/>
        <v>2.2979282385797859</v>
      </c>
    </row>
    <row r="84" spans="1:9" x14ac:dyDescent="0.25">
      <c r="A84" t="s">
        <v>34</v>
      </c>
      <c r="B84" s="32">
        <f>'Cell dilutions'!F35</f>
        <v>94.847999999999999</v>
      </c>
      <c r="C84" s="28">
        <f>U16</f>
        <v>197.39914166666665</v>
      </c>
      <c r="D84" s="31">
        <f>U38</f>
        <v>140.75111250000003</v>
      </c>
      <c r="E84" s="31">
        <f>U39</f>
        <v>1.321655217354589</v>
      </c>
      <c r="F84" s="28">
        <f t="shared" si="13"/>
        <v>0.57248439177784438</v>
      </c>
      <c r="G84" s="92">
        <f t="shared" si="14"/>
        <v>2.1196039228611632</v>
      </c>
      <c r="H84" s="31">
        <f t="shared" si="15"/>
        <v>0.48048841144488263</v>
      </c>
      <c r="I84" s="31">
        <f t="shared" si="16"/>
        <v>2.0812156467892486</v>
      </c>
    </row>
    <row r="85" spans="1:9" x14ac:dyDescent="0.25">
      <c r="F85" s="93">
        <f>SUM(F62:F84)</f>
        <v>6.2120761661530883</v>
      </c>
      <c r="G85" s="93">
        <f>SUM(G62:G84)</f>
        <v>23</v>
      </c>
    </row>
    <row r="87" spans="1:9" ht="18.75" x14ac:dyDescent="0.3">
      <c r="A87" s="18" t="s">
        <v>57</v>
      </c>
    </row>
    <row r="88" spans="1:9" x14ac:dyDescent="0.25">
      <c r="A88" t="s">
        <v>58</v>
      </c>
      <c r="B88">
        <f>SLOPE(H63:H84,B63:B84)</f>
        <v>4.9682269492163957E-3</v>
      </c>
    </row>
    <row r="89" spans="1:9" x14ac:dyDescent="0.25">
      <c r="A89" t="s">
        <v>59</v>
      </c>
      <c r="B89">
        <f>INTERCEPT(H63:H84,B63:B84)</f>
        <v>1.0441453886306684E-2</v>
      </c>
    </row>
    <row r="90" spans="1:9" x14ac:dyDescent="0.25">
      <c r="A90" s="23" t="s">
        <v>52</v>
      </c>
      <c r="B90">
        <f>1/B88</f>
        <v>201.2790498947966</v>
      </c>
    </row>
    <row r="91" spans="1:9" x14ac:dyDescent="0.25">
      <c r="A91" s="23" t="s">
        <v>53</v>
      </c>
      <c r="B91">
        <f>B90*B89</f>
        <v>2.1016459177561408</v>
      </c>
    </row>
    <row r="96" spans="1:9" ht="18.75" x14ac:dyDescent="0.3">
      <c r="A96" s="18" t="s">
        <v>56</v>
      </c>
    </row>
    <row r="97" spans="1:10" x14ac:dyDescent="0.25">
      <c r="F97" s="29"/>
      <c r="G97" s="53" t="s">
        <v>60</v>
      </c>
      <c r="H97" s="53" t="s">
        <v>61</v>
      </c>
      <c r="I97" s="53" t="s">
        <v>62</v>
      </c>
      <c r="J97" s="29"/>
    </row>
    <row r="98" spans="1:10" x14ac:dyDescent="0.25">
      <c r="A98" t="s">
        <v>151</v>
      </c>
      <c r="F98" s="54" t="s">
        <v>54</v>
      </c>
      <c r="G98" s="54" t="s">
        <v>43</v>
      </c>
      <c r="H98" s="54" t="s">
        <v>43</v>
      </c>
      <c r="I98" s="54" t="s">
        <v>43</v>
      </c>
      <c r="J98" s="54" t="s">
        <v>63</v>
      </c>
    </row>
    <row r="99" spans="1:10" x14ac:dyDescent="0.25">
      <c r="A99" t="s">
        <v>152</v>
      </c>
      <c r="F99" s="31">
        <v>0</v>
      </c>
      <c r="G99" s="31">
        <f t="shared" ref="G99:G130" si="17">$B$103*F99/($B$104+F99)</f>
        <v>0</v>
      </c>
      <c r="H99" s="31">
        <f t="shared" ref="H99:H130" si="18">F99*$C$103/($D$104+F99)</f>
        <v>0</v>
      </c>
      <c r="I99" s="31">
        <f t="shared" ref="I99:I130" si="19">F99*$D$103/($C$104+F99)</f>
        <v>0</v>
      </c>
      <c r="J99" s="31" t="e">
        <f>(G99-H99)/G99*100</f>
        <v>#DIV/0!</v>
      </c>
    </row>
    <row r="100" spans="1:10" x14ac:dyDescent="0.25">
      <c r="F100" s="31">
        <v>0.5</v>
      </c>
      <c r="G100" s="31">
        <f t="shared" si="17"/>
        <v>14.555513166647104</v>
      </c>
      <c r="H100" s="31">
        <f t="shared" si="18"/>
        <v>13.445502124477999</v>
      </c>
      <c r="I100" s="31">
        <f t="shared" si="19"/>
        <v>15.839937962904349</v>
      </c>
      <c r="J100" s="31">
        <f>((I100-H100)*0.5)/((I100+H100)*0.5)*100</f>
        <v>8.1761989278009679</v>
      </c>
    </row>
    <row r="101" spans="1:10" x14ac:dyDescent="0.25">
      <c r="A101" t="s">
        <v>153</v>
      </c>
      <c r="F101" s="31">
        <v>1</v>
      </c>
      <c r="G101" s="31">
        <f t="shared" si="17"/>
        <v>26.517108030081623</v>
      </c>
      <c r="H101" s="31">
        <f t="shared" si="18"/>
        <v>24.643982819994317</v>
      </c>
      <c r="I101" s="31">
        <f t="shared" si="19"/>
        <v>28.656467713920328</v>
      </c>
      <c r="J101" s="31">
        <f t="shared" ref="J101:J164" si="20">((I101-H101)*0.5)/((I101+H101)*0.5)*100</f>
        <v>7.5280506144556876</v>
      </c>
    </row>
    <row r="102" spans="1:10" x14ac:dyDescent="0.25">
      <c r="A102" t="s">
        <v>154</v>
      </c>
      <c r="F102" s="31">
        <v>1.5</v>
      </c>
      <c r="G102" s="31">
        <f t="shared" si="17"/>
        <v>36.521443531760319</v>
      </c>
      <c r="H102" s="31">
        <f t="shared" si="18"/>
        <v>34.115289109613336</v>
      </c>
      <c r="I102" s="31">
        <f t="shared" si="19"/>
        <v>39.239802408043076</v>
      </c>
      <c r="J102" s="31">
        <f t="shared" si="20"/>
        <v>6.9858999456040225</v>
      </c>
    </row>
    <row r="103" spans="1:10" x14ac:dyDescent="0.25">
      <c r="A103" t="s">
        <v>187</v>
      </c>
      <c r="B103" s="22">
        <v>148.79810000000001</v>
      </c>
      <c r="C103" s="105">
        <v>147.4622</v>
      </c>
      <c r="D103" s="105">
        <v>150.13409999999999</v>
      </c>
      <c r="F103" s="31">
        <v>2</v>
      </c>
      <c r="G103" s="31">
        <f t="shared" si="17"/>
        <v>45.012584324046351</v>
      </c>
      <c r="H103" s="31">
        <f t="shared" si="18"/>
        <v>42.230393630883341</v>
      </c>
      <c r="I103" s="31">
        <f t="shared" si="19"/>
        <v>48.126845218060296</v>
      </c>
      <c r="J103" s="31">
        <f t="shared" si="20"/>
        <v>6.5257102389266848</v>
      </c>
    </row>
    <row r="104" spans="1:10" x14ac:dyDescent="0.25">
      <c r="A104" t="s">
        <v>188</v>
      </c>
      <c r="B104" s="22">
        <v>4.6113999999999997</v>
      </c>
      <c r="C104" s="105">
        <v>4.2390999999999996</v>
      </c>
      <c r="D104" s="105">
        <v>4.9836999999999998</v>
      </c>
      <c r="F104" s="31">
        <v>2.5</v>
      </c>
      <c r="G104" s="31">
        <f t="shared" si="17"/>
        <v>52.309706949405182</v>
      </c>
      <c r="H104" s="31">
        <f t="shared" si="18"/>
        <v>49.26112751713724</v>
      </c>
      <c r="I104" s="31">
        <f t="shared" si="19"/>
        <v>55.695159591043314</v>
      </c>
      <c r="J104" s="31">
        <f t="shared" si="20"/>
        <v>6.1302016784134024</v>
      </c>
    </row>
    <row r="105" spans="1:10" x14ac:dyDescent="0.25">
      <c r="F105" s="31">
        <v>3</v>
      </c>
      <c r="G105" s="31">
        <f t="shared" si="17"/>
        <v>58.648119925375106</v>
      </c>
      <c r="H105" s="31">
        <f t="shared" si="18"/>
        <v>55.411225371694826</v>
      </c>
      <c r="I105" s="31">
        <f t="shared" si="19"/>
        <v>62.217996712298486</v>
      </c>
      <c r="J105" s="31">
        <f t="shared" si="20"/>
        <v>5.7866329641653804</v>
      </c>
    </row>
    <row r="106" spans="1:10" x14ac:dyDescent="0.25">
      <c r="F106" s="31">
        <v>3.5</v>
      </c>
      <c r="G106" s="31">
        <f t="shared" si="17"/>
        <v>64.205112557634934</v>
      </c>
      <c r="H106" s="31">
        <f t="shared" si="18"/>
        <v>60.836392140221847</v>
      </c>
      <c r="I106" s="31">
        <f t="shared" si="19"/>
        <v>67.897992014575337</v>
      </c>
      <c r="J106" s="31">
        <f t="shared" si="20"/>
        <v>5.4854030807047174</v>
      </c>
    </row>
    <row r="107" spans="1:10" x14ac:dyDescent="0.25">
      <c r="A107" t="s">
        <v>155</v>
      </c>
      <c r="F107" s="31">
        <v>4</v>
      </c>
      <c r="G107" s="31">
        <f t="shared" si="17"/>
        <v>69.116798662238438</v>
      </c>
      <c r="H107" s="31">
        <f t="shared" si="18"/>
        <v>65.65766888921047</v>
      </c>
      <c r="I107" s="31">
        <f t="shared" si="19"/>
        <v>72.888592200604421</v>
      </c>
      <c r="J107" s="31">
        <f t="shared" si="20"/>
        <v>5.2191399858177236</v>
      </c>
    </row>
    <row r="108" spans="1:10" x14ac:dyDescent="0.25">
      <c r="A108" t="s">
        <v>189</v>
      </c>
      <c r="F108" s="31">
        <v>4.5</v>
      </c>
      <c r="G108" s="31">
        <f t="shared" si="17"/>
        <v>73.489414360032484</v>
      </c>
      <c r="H108" s="31">
        <f t="shared" si="18"/>
        <v>69.970570557904622</v>
      </c>
      <c r="I108" s="31">
        <f t="shared" si="19"/>
        <v>77.308126694968578</v>
      </c>
      <c r="J108" s="31">
        <f t="shared" si="20"/>
        <v>4.9820892457145973</v>
      </c>
    </row>
    <row r="109" spans="1:10" x14ac:dyDescent="0.25">
      <c r="A109" t="s">
        <v>190</v>
      </c>
      <c r="F109" s="31">
        <v>5</v>
      </c>
      <c r="G109" s="31">
        <f t="shared" si="17"/>
        <v>77.407089497887924</v>
      </c>
      <c r="H109" s="31">
        <f t="shared" si="18"/>
        <v>73.851477908991654</v>
      </c>
      <c r="I109" s="31">
        <f t="shared" si="19"/>
        <v>81.249309997727039</v>
      </c>
      <c r="J109" s="31">
        <f t="shared" si="20"/>
        <v>4.7696934287558976</v>
      </c>
    </row>
    <row r="110" spans="1:10" x14ac:dyDescent="0.25">
      <c r="A110" t="s">
        <v>191</v>
      </c>
      <c r="F110" s="31">
        <v>5.5</v>
      </c>
      <c r="G110" s="31">
        <f t="shared" si="17"/>
        <v>80.937313329509266</v>
      </c>
      <c r="H110" s="31">
        <f t="shared" si="18"/>
        <v>77.362200368190628</v>
      </c>
      <c r="I110" s="31">
        <f t="shared" si="19"/>
        <v>84.785816964606582</v>
      </c>
      <c r="J110" s="31">
        <f t="shared" si="20"/>
        <v>4.5782962496417774</v>
      </c>
    </row>
    <row r="111" spans="1:10" x14ac:dyDescent="0.25">
      <c r="F111" s="31">
        <v>6</v>
      </c>
      <c r="G111" s="31">
        <f t="shared" si="17"/>
        <v>84.134854967299333</v>
      </c>
      <c r="H111" s="31">
        <f t="shared" si="18"/>
        <v>80.553292606316631</v>
      </c>
      <c r="I111" s="31">
        <f t="shared" si="19"/>
        <v>87.976931566250926</v>
      </c>
      <c r="J111" s="31">
        <f t="shared" si="20"/>
        <v>4.4049303300829967</v>
      </c>
    </row>
    <row r="112" spans="1:10" ht="18.75" x14ac:dyDescent="0.3">
      <c r="A112" s="26" t="s">
        <v>65</v>
      </c>
      <c r="F112" s="31">
        <v>6.5</v>
      </c>
      <c r="G112" s="31">
        <f t="shared" si="17"/>
        <v>87.044625339741174</v>
      </c>
      <c r="H112" s="31">
        <f t="shared" si="18"/>
        <v>83.466504697963202</v>
      </c>
      <c r="I112" s="31">
        <f t="shared" si="19"/>
        <v>90.870897002542108</v>
      </c>
      <c r="J112" s="31">
        <f t="shared" si="20"/>
        <v>4.2471622453677096</v>
      </c>
    </row>
    <row r="113" spans="1:10" x14ac:dyDescent="0.25">
      <c r="F113" s="31">
        <v>7</v>
      </c>
      <c r="G113" s="31">
        <f t="shared" si="17"/>
        <v>89.703799714074108</v>
      </c>
      <c r="H113" s="31">
        <f t="shared" si="18"/>
        <v>86.13661890734916</v>
      </c>
      <c r="I113" s="31">
        <f t="shared" si="19"/>
        <v>93.507371586692869</v>
      </c>
      <c r="J113" s="31">
        <f t="shared" si="20"/>
        <v>4.1029775942258215</v>
      </c>
    </row>
    <row r="114" spans="1:10" ht="15.75" x14ac:dyDescent="0.25">
      <c r="A114" s="25" t="s">
        <v>64</v>
      </c>
      <c r="F114" s="31">
        <v>7.5</v>
      </c>
      <c r="G114" s="31">
        <f t="shared" si="17"/>
        <v>92.143414469012669</v>
      </c>
      <c r="H114" s="31">
        <f t="shared" si="18"/>
        <v>88.592845069971247</v>
      </c>
      <c r="I114" s="31">
        <f t="shared" si="19"/>
        <v>95.919257012888536</v>
      </c>
      <c r="J114" s="31">
        <f t="shared" si="20"/>
        <v>3.9706945290922877</v>
      </c>
    </row>
    <row r="115" spans="1:10" x14ac:dyDescent="0.25">
      <c r="F115" s="31">
        <v>8</v>
      </c>
      <c r="G115" s="31">
        <f t="shared" si="17"/>
        <v>94.38958402715005</v>
      </c>
      <c r="H115" s="31">
        <f t="shared" si="18"/>
        <v>90.859893558846863</v>
      </c>
      <c r="I115" s="31">
        <f t="shared" si="19"/>
        <v>98.13407848616319</v>
      </c>
      <c r="J115" s="31">
        <f t="shared" si="20"/>
        <v>3.8488978503419862</v>
      </c>
    </row>
    <row r="116" spans="1:10" x14ac:dyDescent="0.25">
      <c r="F116" s="31">
        <v>8.5</v>
      </c>
      <c r="G116" s="31">
        <f t="shared" si="17"/>
        <v>96.464439342861937</v>
      </c>
      <c r="H116" s="31">
        <f t="shared" si="18"/>
        <v>92.958809525575333</v>
      </c>
      <c r="I116" s="31">
        <f t="shared" si="19"/>
        <v>100.17503983797913</v>
      </c>
      <c r="J116" s="31">
        <f t="shared" si="20"/>
        <v>3.7363881764816838</v>
      </c>
    </row>
    <row r="117" spans="1:10" x14ac:dyDescent="0.25">
      <c r="F117" s="31">
        <v>9</v>
      </c>
      <c r="G117" s="31">
        <f t="shared" si="17"/>
        <v>98.386859544205592</v>
      </c>
      <c r="H117" s="31">
        <f t="shared" si="18"/>
        <v>94.907628167080247</v>
      </c>
      <c r="I117" s="31">
        <f t="shared" si="19"/>
        <v>102.06183955102686</v>
      </c>
      <c r="J117" s="31">
        <f t="shared" si="20"/>
        <v>3.6321423146583141</v>
      </c>
    </row>
    <row r="118" spans="1:10" x14ac:dyDescent="0.25">
      <c r="A118">
        <v>0</v>
      </c>
      <c r="B118">
        <f>B103</f>
        <v>148.79810000000001</v>
      </c>
      <c r="F118" s="31">
        <v>9.5</v>
      </c>
      <c r="G118" s="31">
        <f t="shared" si="17"/>
        <v>100.17304803208754</v>
      </c>
      <c r="H118" s="31">
        <f t="shared" si="18"/>
        <v>96.721894267348816</v>
      </c>
      <c r="I118" s="31">
        <f t="shared" si="19"/>
        <v>103.81130860100005</v>
      </c>
      <c r="J118" s="31">
        <f t="shared" si="20"/>
        <v>3.5352820541670966</v>
      </c>
    </row>
    <row r="119" spans="1:10" x14ac:dyDescent="0.25">
      <c r="A119">
        <v>150</v>
      </c>
      <c r="B119">
        <f>B103</f>
        <v>148.79810000000001</v>
      </c>
      <c r="F119" s="31">
        <v>10</v>
      </c>
      <c r="G119" s="31">
        <f t="shared" si="17"/>
        <v>101.83699029524891</v>
      </c>
      <c r="H119" s="31">
        <f t="shared" si="18"/>
        <v>98.415077717786659</v>
      </c>
      <c r="I119" s="31">
        <f t="shared" si="19"/>
        <v>105.43791391309843</v>
      </c>
      <c r="J119" s="31">
        <f t="shared" si="20"/>
        <v>3.445049365784123</v>
      </c>
    </row>
    <row r="120" spans="1:10" x14ac:dyDescent="0.25">
      <c r="F120" s="31">
        <v>10.5</v>
      </c>
      <c r="G120" s="31">
        <f t="shared" si="17"/>
        <v>103.3908208372487</v>
      </c>
      <c r="H120" s="31">
        <f t="shared" si="18"/>
        <v>99.998908529615022</v>
      </c>
      <c r="I120" s="31">
        <f t="shared" si="19"/>
        <v>106.9541593448718</v>
      </c>
      <c r="J120" s="31">
        <f t="shared" si="20"/>
        <v>3.3607865235778993</v>
      </c>
    </row>
    <row r="121" spans="1:10" x14ac:dyDescent="0.25">
      <c r="A121">
        <v>0</v>
      </c>
      <c r="B121">
        <f>C103</f>
        <v>147.4622</v>
      </c>
      <c r="F121" s="31">
        <v>11</v>
      </c>
      <c r="G121" s="31">
        <f t="shared" si="17"/>
        <v>104.84511959209296</v>
      </c>
      <c r="H121" s="31">
        <f t="shared" si="18"/>
        <v>101.48364896738553</v>
      </c>
      <c r="I121" s="31">
        <f t="shared" si="19"/>
        <v>108.37090773077149</v>
      </c>
      <c r="J121" s="31">
        <f t="shared" si="20"/>
        <v>3.2819200458402262</v>
      </c>
    </row>
    <row r="122" spans="1:10" x14ac:dyDescent="0.25">
      <c r="A122">
        <v>150</v>
      </c>
      <c r="B122">
        <f>C103</f>
        <v>147.4622</v>
      </c>
      <c r="F122" s="31">
        <v>11.5</v>
      </c>
      <c r="G122" s="31">
        <f t="shared" si="17"/>
        <v>106.20915314621945</v>
      </c>
      <c r="H122" s="31">
        <f t="shared" si="18"/>
        <v>102.87831615474681</v>
      </c>
      <c r="I122" s="31">
        <f t="shared" si="19"/>
        <v>109.69764154240076</v>
      </c>
      <c r="J122" s="31">
        <f t="shared" si="20"/>
        <v>3.2079476256526123</v>
      </c>
    </row>
    <row r="123" spans="1:10" x14ac:dyDescent="0.25">
      <c r="F123" s="31">
        <v>12</v>
      </c>
      <c r="G123" s="31">
        <f t="shared" si="17"/>
        <v>107.49107239606536</v>
      </c>
      <c r="H123" s="31">
        <f t="shared" si="18"/>
        <v>104.19086535913847</v>
      </c>
      <c r="I123" s="31">
        <f t="shared" si="19"/>
        <v>110.94267539457235</v>
      </c>
      <c r="J123" s="31">
        <f t="shared" si="20"/>
        <v>3.138427421302699</v>
      </c>
    </row>
    <row r="124" spans="1:10" x14ac:dyDescent="0.25">
      <c r="A124">
        <v>0</v>
      </c>
      <c r="B124">
        <f>D103</f>
        <v>150.13409999999999</v>
      </c>
      <c r="F124" s="31">
        <v>12.5</v>
      </c>
      <c r="G124" s="31">
        <f t="shared" si="17"/>
        <v>108.69807555197121</v>
      </c>
      <c r="H124" s="31">
        <f t="shared" si="18"/>
        <v>105.42834182695883</v>
      </c>
      <c r="I124" s="31">
        <f t="shared" si="19"/>
        <v>112.11333046579564</v>
      </c>
      <c r="J124" s="31">
        <f t="shared" si="20"/>
        <v>3.0729692239565751</v>
      </c>
    </row>
    <row r="125" spans="1:10" x14ac:dyDescent="0.25">
      <c r="A125">
        <v>150</v>
      </c>
      <c r="B125">
        <f>D103</f>
        <v>150.13409999999999</v>
      </c>
      <c r="F125" s="31">
        <v>13</v>
      </c>
      <c r="G125" s="31">
        <f t="shared" si="17"/>
        <v>109.83654337531372</v>
      </c>
      <c r="H125" s="31">
        <f t="shared" si="18"/>
        <v>106.59700728993478</v>
      </c>
      <c r="I125" s="31">
        <f t="shared" si="19"/>
        <v>113.21607856558636</v>
      </c>
      <c r="J125" s="31">
        <f t="shared" si="20"/>
        <v>3.0112271295814321</v>
      </c>
    </row>
    <row r="126" spans="1:10" x14ac:dyDescent="0.25">
      <c r="F126" s="31">
        <v>13.5</v>
      </c>
      <c r="G126" s="31">
        <f t="shared" si="17"/>
        <v>110.91215201475315</v>
      </c>
      <c r="H126" s="31">
        <f t="shared" si="18"/>
        <v>107.70244593885423</v>
      </c>
      <c r="I126" s="31">
        <f t="shared" si="19"/>
        <v>114.25666183740999</v>
      </c>
      <c r="J126" s="31">
        <f t="shared" si="20"/>
        <v>2.9528934244781913</v>
      </c>
    </row>
    <row r="127" spans="1:10" x14ac:dyDescent="0.25">
      <c r="F127" s="31">
        <v>14</v>
      </c>
      <c r="G127" s="31">
        <f t="shared" si="17"/>
        <v>111.92996765423344</v>
      </c>
      <c r="H127" s="31">
        <f t="shared" si="18"/>
        <v>108.74965365023679</v>
      </c>
      <c r="I127" s="31">
        <f t="shared" si="19"/>
        <v>115.24019277266969</v>
      </c>
      <c r="J127" s="31">
        <f t="shared" si="20"/>
        <v>2.8976934562374579</v>
      </c>
    </row>
    <row r="128" spans="1:10" x14ac:dyDescent="0.25">
      <c r="F128" s="31">
        <v>14.5</v>
      </c>
      <c r="G128" s="31">
        <f t="shared" si="17"/>
        <v>112.89452630367217</v>
      </c>
      <c r="H128" s="31">
        <f t="shared" si="18"/>
        <v>109.74311347434009</v>
      </c>
      <c r="I128" s="31">
        <f t="shared" si="19"/>
        <v>116.1712382131479</v>
      </c>
      <c r="J128" s="31">
        <f t="shared" si="20"/>
        <v>2.8453813096832237</v>
      </c>
    </row>
    <row r="129" spans="6:10" x14ac:dyDescent="0.25">
      <c r="F129" s="31">
        <v>15</v>
      </c>
      <c r="G129" s="31">
        <f t="shared" si="17"/>
        <v>113.80990138388897</v>
      </c>
      <c r="H129" s="31">
        <f t="shared" si="18"/>
        <v>110.68685979072946</v>
      </c>
      <c r="I129" s="31">
        <f t="shared" si="19"/>
        <v>117.05389025474162</v>
      </c>
      <c r="J129" s="31">
        <f t="shared" si="20"/>
        <v>2.795736144164322</v>
      </c>
    </row>
    <row r="130" spans="6:10" x14ac:dyDescent="0.25">
      <c r="F130" s="31">
        <v>15.5</v>
      </c>
      <c r="G130" s="31">
        <f t="shared" si="17"/>
        <v>114.67976122994919</v>
      </c>
      <c r="H130" s="31">
        <f t="shared" si="18"/>
        <v>111.58453306775631</v>
      </c>
      <c r="I130" s="31">
        <f t="shared" si="19"/>
        <v>117.89182637506268</v>
      </c>
      <c r="J130" s="31">
        <f t="shared" si="20"/>
        <v>2.7485590771183643</v>
      </c>
    </row>
    <row r="131" spans="6:10" x14ac:dyDescent="0.25">
      <c r="F131" s="31">
        <v>16</v>
      </c>
      <c r="G131" s="31">
        <f t="shared" ref="G131:G162" si="21">$B$103*F131/($B$104+F131)</f>
        <v>115.50741822486586</v>
      </c>
      <c r="H131" s="31">
        <f t="shared" ref="H131:H162" si="22">F131*$C$103/($D$104+F131)</f>
        <v>112.43942679317756</v>
      </c>
      <c r="I131" s="31">
        <f t="shared" ref="I131:I162" si="23">F131*$D$103/($C$104+F131)</f>
        <v>118.6883606484478</v>
      </c>
      <c r="J131" s="31">
        <f t="shared" si="20"/>
        <v>2.7036705211607219</v>
      </c>
    </row>
    <row r="132" spans="6:10" x14ac:dyDescent="0.25">
      <c r="F132" s="31">
        <v>16.5</v>
      </c>
      <c r="G132" s="31">
        <f t="shared" si="21"/>
        <v>116.29587095123962</v>
      </c>
      <c r="H132" s="31">
        <f t="shared" si="22"/>
        <v>113.25452785134777</v>
      </c>
      <c r="I132" s="31">
        <f t="shared" si="23"/>
        <v>119.44648755249744</v>
      </c>
      <c r="J132" s="31">
        <f t="shared" si="20"/>
        <v>2.6609078995223641</v>
      </c>
    </row>
    <row r="133" spans="6:10" x14ac:dyDescent="0.25">
      <c r="F133" s="31">
        <v>17</v>
      </c>
      <c r="G133" s="31">
        <f t="shared" si="21"/>
        <v>117.04784049159241</v>
      </c>
      <c r="H133" s="31">
        <f t="shared" si="22"/>
        <v>114.0325513903483</v>
      </c>
      <c r="I133" s="31">
        <f t="shared" si="23"/>
        <v>120.16891958698815</v>
      </c>
      <c r="J133" s="31">
        <f t="shared" si="20"/>
        <v>2.6201236785714568</v>
      </c>
    </row>
    <row r="134" spans="6:10" x14ac:dyDescent="0.25">
      <c r="F134" s="31">
        <v>17.5</v>
      </c>
      <c r="G134" s="31">
        <f t="shared" si="21"/>
        <v>117.76580180359453</v>
      </c>
      <c r="H134" s="31">
        <f t="shared" si="22"/>
        <v>114.77597103679554</v>
      </c>
      <c r="I134" s="31">
        <f t="shared" si="23"/>
        <v>120.85811970136757</v>
      </c>
      <c r="J134" s="31">
        <f t="shared" si="20"/>
        <v>2.5811836672353672</v>
      </c>
    </row>
    <row r="135" spans="6:10" x14ac:dyDescent="0.25">
      <c r="F135" s="31">
        <v>18</v>
      </c>
      <c r="G135" s="31">
        <f t="shared" si="21"/>
        <v>118.45201093253846</v>
      </c>
      <c r="H135" s="31">
        <f t="shared" si="22"/>
        <v>115.48704516679211</v>
      </c>
      <c r="I135" s="31">
        <f t="shared" si="23"/>
        <v>121.51632934786029</v>
      </c>
      <c r="J135" s="31">
        <f t="shared" si="20"/>
        <v>2.5439655420161222</v>
      </c>
    </row>
    <row r="136" spans="6:10" x14ac:dyDescent="0.25">
      <c r="F136" s="31">
        <v>18.5</v>
      </c>
      <c r="G136" s="31">
        <f t="shared" si="21"/>
        <v>119.10852869146828</v>
      </c>
      <c r="H136" s="31">
        <f t="shared" si="22"/>
        <v>116.16783982081188</v>
      </c>
      <c r="I136" s="31">
        <f t="shared" si="23"/>
        <v>122.14559283348945</v>
      </c>
      <c r="J136" s="31">
        <f t="shared" si="20"/>
        <v>2.508357563439962</v>
      </c>
    </row>
    <row r="137" spans="6:10" x14ac:dyDescent="0.25">
      <c r="F137" s="31">
        <v>19</v>
      </c>
      <c r="G137" s="31">
        <f t="shared" si="21"/>
        <v>119.73724133257664</v>
      </c>
      <c r="H137" s="31">
        <f t="shared" si="22"/>
        <v>116.82024875227758</v>
      </c>
      <c r="I137" s="31">
        <f t="shared" si="23"/>
        <v>122.74777852842836</v>
      </c>
      <c r="J137" s="31">
        <f t="shared" si="20"/>
        <v>2.474257455568305</v>
      </c>
    </row>
    <row r="138" spans="6:10" x14ac:dyDescent="0.25">
      <c r="F138" s="31">
        <v>19.5</v>
      </c>
      <c r="G138" s="31">
        <f t="shared" si="21"/>
        <v>120.33987864661529</v>
      </c>
      <c r="H138" s="31">
        <f t="shared" si="22"/>
        <v>117.44601101957629</v>
      </c>
      <c r="I138" s="31">
        <f t="shared" si="23"/>
        <v>123.32459739417247</v>
      </c>
      <c r="J138" s="31">
        <f t="shared" si="20"/>
        <v>2.4415714249034126</v>
      </c>
    </row>
    <row r="139" spans="6:10" x14ac:dyDescent="0.25">
      <c r="F139" s="31">
        <v>20</v>
      </c>
      <c r="G139" s="31">
        <f t="shared" si="21"/>
        <v>120.91802985608295</v>
      </c>
      <c r="H139" s="31">
        <f t="shared" si="22"/>
        <v>118.0467264656556</v>
      </c>
      <c r="I139" s="31">
        <f t="shared" si="23"/>
        <v>123.87761921853533</v>
      </c>
      <c r="J139" s="31">
        <f t="shared" si="20"/>
        <v>2.4102132988679883</v>
      </c>
    </row>
    <row r="140" spans="6:10" x14ac:dyDescent="0.25">
      <c r="F140" s="31">
        <v>20.5</v>
      </c>
      <c r="G140" s="31">
        <f t="shared" si="21"/>
        <v>121.47315760969121</v>
      </c>
      <c r="H140" s="31">
        <f t="shared" si="22"/>
        <v>118.62386937532619</v>
      </c>
      <c r="I140" s="31">
        <f t="shared" si="23"/>
        <v>124.4082868818995</v>
      </c>
      <c r="J140" s="31">
        <f t="shared" si="20"/>
        <v>2.3801037671949334</v>
      </c>
    </row>
    <row r="141" spans="6:10" x14ac:dyDescent="0.25">
      <c r="F141" s="31">
        <v>21</v>
      </c>
      <c r="G141" s="31">
        <f t="shared" si="21"/>
        <v>122.00661033758405</v>
      </c>
      <c r="H141" s="31">
        <f t="shared" si="22"/>
        <v>119.17880055573302</v>
      </c>
      <c r="I141" s="31">
        <f t="shared" si="23"/>
        <v>124.91792892773513</v>
      </c>
      <c r="J141" s="31">
        <f t="shared" si="20"/>
        <v>2.3511697121656052</v>
      </c>
    </row>
    <row r="142" spans="6:10" x14ac:dyDescent="0.25">
      <c r="F142" s="31">
        <v>21.5</v>
      </c>
      <c r="G142" s="31">
        <f t="shared" si="21"/>
        <v>122.51963318703707</v>
      </c>
      <c r="H142" s="31">
        <f t="shared" si="22"/>
        <v>119.71277804838448</v>
      </c>
      <c r="I142" s="31">
        <f t="shared" si="23"/>
        <v>125.40777066797206</v>
      </c>
      <c r="J142" s="31">
        <f t="shared" si="20"/>
        <v>2.3233436157886511</v>
      </c>
    </row>
    <row r="143" spans="6:10" x14ac:dyDescent="0.25">
      <c r="F143" s="31">
        <v>22</v>
      </c>
      <c r="G143" s="31">
        <f t="shared" si="21"/>
        <v>123.01337772533576</v>
      </c>
      <c r="H143" s="31">
        <f t="shared" si="22"/>
        <v>120.226966650237</v>
      </c>
      <c r="I143" s="31">
        <f t="shared" si="23"/>
        <v>125.87894401865917</v>
      </c>
      <c r="J143" s="31">
        <f t="shared" si="20"/>
        <v>2.2965630338014003</v>
      </c>
    </row>
    <row r="144" spans="6:10" x14ac:dyDescent="0.25">
      <c r="F144" s="31">
        <v>22.5</v>
      </c>
      <c r="G144" s="31">
        <f t="shared" si="21"/>
        <v>123.48891056898574</v>
      </c>
      <c r="H144" s="31">
        <f t="shared" si="22"/>
        <v>120.72244639549989</v>
      </c>
      <c r="I144" s="31">
        <f t="shared" si="23"/>
        <v>126.33249623210952</v>
      </c>
      <c r="J144" s="31">
        <f t="shared" si="20"/>
        <v>2.2707701278681833</v>
      </c>
    </row>
    <row r="145" spans="6:10" x14ac:dyDescent="0.25">
      <c r="F145" s="31">
        <v>23</v>
      </c>
      <c r="G145" s="31">
        <f t="shared" si="21"/>
        <v>123.94722107535293</v>
      </c>
      <c r="H145" s="31">
        <f t="shared" si="22"/>
        <v>121.20022012814603</v>
      </c>
      <c r="I145" s="31">
        <f t="shared" si="23"/>
        <v>126.76939766732379</v>
      </c>
      <c r="J145" s="31">
        <f t="shared" si="20"/>
        <v>2.2459112485995458</v>
      </c>
    </row>
    <row r="146" spans="6:10" x14ac:dyDescent="0.25">
      <c r="F146" s="31">
        <v>23.5</v>
      </c>
      <c r="G146" s="31">
        <f t="shared" si="21"/>
        <v>124.389228213465</v>
      </c>
      <c r="H146" s="31">
        <f t="shared" si="22"/>
        <v>121.66122027686011</v>
      </c>
      <c r="I146" s="31">
        <f t="shared" si="23"/>
        <v>127.19054872003777</v>
      </c>
      <c r="J146" s="31">
        <f t="shared" si="20"/>
        <v>2.2219365630656172</v>
      </c>
    </row>
    <row r="147" spans="6:10" x14ac:dyDescent="0.25">
      <c r="F147" s="31">
        <v>24</v>
      </c>
      <c r="G147" s="31">
        <f t="shared" si="21"/>
        <v>124.81578671438659</v>
      </c>
      <c r="H147" s="31">
        <f t="shared" si="22"/>
        <v>122.10631492873581</v>
      </c>
      <c r="I147" s="31">
        <f t="shared" si="23"/>
        <v>127.5967860165515</v>
      </c>
      <c r="J147" s="31">
        <f t="shared" si="20"/>
        <v>2.1987997213613757</v>
      </c>
    </row>
    <row r="148" spans="6:10" x14ac:dyDescent="0.25">
      <c r="F148" s="31">
        <v>24.5</v>
      </c>
      <c r="G148" s="31">
        <f t="shared" si="21"/>
        <v>125.22769258778349</v>
      </c>
      <c r="H148" s="31">
        <f t="shared" si="22"/>
        <v>122.53631328496763</v>
      </c>
      <c r="I148" s="31">
        <f t="shared" si="23"/>
        <v>127.98888796100086</v>
      </c>
      <c r="J148" s="31">
        <f t="shared" si="20"/>
        <v>2.1764575575292411</v>
      </c>
    </row>
    <row r="149" spans="6:10" x14ac:dyDescent="0.25">
      <c r="F149" s="31">
        <v>25</v>
      </c>
      <c r="G149" s="31">
        <f t="shared" si="21"/>
        <v>125.62568807959099</v>
      </c>
      <c r="H149" s="31">
        <f t="shared" si="22"/>
        <v>122.95197057067674</v>
      </c>
      <c r="I149" s="31">
        <f t="shared" si="23"/>
        <v>128.36757971346586</v>
      </c>
      <c r="J149" s="31">
        <f t="shared" si="20"/>
        <v>2.1548698207784551</v>
      </c>
    </row>
    <row r="150" spans="6:10" x14ac:dyDescent="0.25">
      <c r="F150" s="31">
        <v>25.5</v>
      </c>
      <c r="G150" s="31">
        <f t="shared" si="21"/>
        <v>126.01046613574927</v>
      </c>
      <c r="H150" s="31">
        <f t="shared" si="22"/>
        <v>123.35399246154502</v>
      </c>
      <c r="I150" s="31">
        <f t="shared" si="23"/>
        <v>128.73353766590111</v>
      </c>
      <c r="J150" s="31">
        <f t="shared" si="20"/>
        <v>2.1339989334801257</v>
      </c>
    </row>
    <row r="151" spans="6:10" x14ac:dyDescent="0.25">
      <c r="F151" s="31">
        <v>26</v>
      </c>
      <c r="G151" s="31">
        <f t="shared" si="21"/>
        <v>126.3826744284809</v>
      </c>
      <c r="H151" s="31">
        <f t="shared" si="22"/>
        <v>123.7430390818398</v>
      </c>
      <c r="I151" s="31">
        <f t="shared" si="23"/>
        <v>129.08739347401212</v>
      </c>
      <c r="J151" s="31">
        <f t="shared" si="20"/>
        <v>2.1138097728768139</v>
      </c>
    </row>
    <row r="152" spans="6:10" x14ac:dyDescent="0.25">
      <c r="F152" s="31">
        <v>26.5</v>
      </c>
      <c r="G152" s="31">
        <f t="shared" si="21"/>
        <v>126.74291899432363</v>
      </c>
      <c r="H152" s="31">
        <f t="shared" si="22"/>
        <v>124.11972862147714</v>
      </c>
      <c r="I152" s="31">
        <f t="shared" si="23"/>
        <v>129.42973769563844</v>
      </c>
      <c r="J152" s="31">
        <f t="shared" si="20"/>
        <v>2.0942694738390992</v>
      </c>
    </row>
    <row r="153" spans="6:10" x14ac:dyDescent="0.25">
      <c r="F153" s="31">
        <v>27</v>
      </c>
      <c r="G153" s="31">
        <f t="shared" si="21"/>
        <v>127.09176752690486</v>
      </c>
      <c r="H153" s="31">
        <f t="shared" si="22"/>
        <v>124.48464061381266</v>
      </c>
      <c r="I153" s="31">
        <f t="shared" si="23"/>
        <v>129.7611230797302</v>
      </c>
      <c r="J153" s="31">
        <f t="shared" si="20"/>
        <v>2.0753472503390809</v>
      </c>
    </row>
    <row r="154" spans="6:10" x14ac:dyDescent="0.25">
      <c r="F154" s="31">
        <v>27.5</v>
      </c>
      <c r="G154" s="31">
        <f t="shared" si="21"/>
        <v>127.42975236208947</v>
      </c>
      <c r="H154" s="31">
        <f t="shared" si="22"/>
        <v>124.83831891071522</v>
      </c>
      <c r="I154" s="31">
        <f t="shared" si="23"/>
        <v>130.08206754444834</v>
      </c>
      <c r="J154" s="31">
        <f t="shared" si="20"/>
        <v>2.0570142336008939</v>
      </c>
    </row>
    <row r="155" spans="6:10" x14ac:dyDescent="0.25">
      <c r="F155" s="31">
        <v>28</v>
      </c>
      <c r="G155" s="31">
        <f t="shared" si="21"/>
        <v>127.75737318851689</v>
      </c>
      <c r="H155" s="31">
        <f t="shared" si="22"/>
        <v>125.18127438704573</v>
      </c>
      <c r="I155" s="31">
        <f t="shared" si="23"/>
        <v>130.39305687813865</v>
      </c>
      <c r="J155" s="31">
        <f t="shared" si="20"/>
        <v>2.0392433251386124</v>
      </c>
    </row>
    <row r="156" spans="6:10" x14ac:dyDescent="0.25">
      <c r="F156" s="31">
        <v>28.5</v>
      </c>
      <c r="G156" s="31">
        <f t="shared" si="21"/>
        <v>128.07509951255457</v>
      </c>
      <c r="H156" s="31">
        <f t="shared" si="22"/>
        <v>125.51398740282586</v>
      </c>
      <c r="I156" s="31">
        <f t="shared" si="23"/>
        <v>130.69454719280614</v>
      </c>
      <c r="J156" s="31">
        <f t="shared" si="20"/>
        <v>2.022009063108158</v>
      </c>
    </row>
    <row r="157" spans="6:10" x14ac:dyDescent="0.25">
      <c r="F157" s="31">
        <v>29</v>
      </c>
      <c r="G157" s="31">
        <f t="shared" si="21"/>
        <v>128.38337290324117</v>
      </c>
      <c r="H157" s="31">
        <f t="shared" si="22"/>
        <v>125.83691004805246</v>
      </c>
      <c r="I157" s="31">
        <f t="shared" si="23"/>
        <v>130.98696715615043</v>
      </c>
      <c r="J157" s="31">
        <f t="shared" si="20"/>
        <v>2.0052875005866819</v>
      </c>
    </row>
    <row r="158" spans="6:10" x14ac:dyDescent="0.25">
      <c r="F158" s="31">
        <v>29.5</v>
      </c>
      <c r="G158" s="31">
        <f t="shared" si="21"/>
        <v>128.68260903979314</v>
      </c>
      <c r="H158" s="31">
        <f t="shared" si="22"/>
        <v>126.15046819221836</v>
      </c>
      <c r="I158" s="31">
        <f t="shared" si="23"/>
        <v>131.27072002513404</v>
      </c>
      <c r="J158" s="31">
        <f t="shared" si="20"/>
        <v>1.9890560945559865</v>
      </c>
    </row>
    <row r="159" spans="6:10" x14ac:dyDescent="0.25">
      <c r="F159" s="31">
        <v>30</v>
      </c>
      <c r="G159" s="31">
        <f t="shared" si="21"/>
        <v>128.97319958164073</v>
      </c>
      <c r="H159" s="31">
        <f t="shared" si="22"/>
        <v>126.45506335807819</v>
      </c>
      <c r="I159" s="31">
        <f t="shared" si="23"/>
        <v>131.54618550137121</v>
      </c>
      <c r="J159" s="31">
        <f t="shared" si="20"/>
        <v>1.9732936045075102</v>
      </c>
    </row>
    <row r="160" spans="6:10" x14ac:dyDescent="0.25">
      <c r="F160" s="31">
        <v>30.5</v>
      </c>
      <c r="G160" s="31">
        <f t="shared" si="21"/>
        <v>129.25551387868327</v>
      </c>
      <c r="H160" s="31">
        <f t="shared" si="22"/>
        <v>126.75107443699501</v>
      </c>
      <c r="I160" s="31">
        <f t="shared" si="23"/>
        <v>131.81372142628911</v>
      </c>
      <c r="J160" s="31">
        <f t="shared" si="20"/>
        <v>1.9579799997100009</v>
      </c>
    </row>
    <row r="161" spans="6:10" x14ac:dyDescent="0.25">
      <c r="F161" s="31">
        <v>31</v>
      </c>
      <c r="G161" s="31">
        <f t="shared" si="21"/>
        <v>129.52990053746834</v>
      </c>
      <c r="H161" s="31">
        <f t="shared" si="22"/>
        <v>127.03885926127664</v>
      </c>
      <c r="I161" s="31">
        <f t="shared" si="23"/>
        <v>132.07366533197498</v>
      </c>
      <c r="J161" s="31">
        <f t="shared" si="20"/>
        <v>1.9430963742882945</v>
      </c>
    </row>
    <row r="162" spans="6:10" x14ac:dyDescent="0.25">
      <c r="F162" s="31">
        <v>31.5</v>
      </c>
      <c r="G162" s="31">
        <f t="shared" si="21"/>
        <v>129.79668885725837</v>
      </c>
      <c r="H162" s="31">
        <f t="shared" si="22"/>
        <v>127.31875604722109</v>
      </c>
      <c r="I162" s="31">
        <f t="shared" si="23"/>
        <v>132.32633586184318</v>
      </c>
      <c r="J162" s="31">
        <f t="shared" si="20"/>
        <v>1.9286248693566295</v>
      </c>
    </row>
    <row r="163" spans="6:10" x14ac:dyDescent="0.25">
      <c r="F163" s="31">
        <v>32</v>
      </c>
      <c r="G163" s="31">
        <f t="shared" ref="G163:G194" si="24">$B$103*F163/($B$104+F163)</f>
        <v>130.0561901484237</v>
      </c>
      <c r="H163" s="31">
        <f t="shared" ref="H163:H194" si="25">F163*$C$103/($D$104+F163)</f>
        <v>127.59108472110687</v>
      </c>
      <c r="I163" s="31">
        <f t="shared" ref="I163:I194" si="26">F163*$D$103/($C$104+F163)</f>
        <v>132.57203407369389</v>
      </c>
      <c r="J163" s="31">
        <f t="shared" si="20"/>
        <v>1.9145486015316633</v>
      </c>
    </row>
    <row r="164" spans="6:10" x14ac:dyDescent="0.25">
      <c r="F164" s="31">
        <v>32.5</v>
      </c>
      <c r="G164" s="31">
        <f t="shared" si="24"/>
        <v>130.3086989442597</v>
      </c>
      <c r="H164" s="31">
        <f t="shared" si="25"/>
        <v>127.85614813905778</v>
      </c>
      <c r="I164" s="31">
        <f t="shared" si="26"/>
        <v>132.81104463636831</v>
      </c>
      <c r="J164" s="31">
        <f t="shared" si="20"/>
        <v>1.9008515972239535</v>
      </c>
    </row>
    <row r="165" spans="6:10" x14ac:dyDescent="0.25">
      <c r="F165" s="31">
        <v>33</v>
      </c>
      <c r="G165" s="31">
        <f t="shared" si="24"/>
        <v>130.55449411614563</v>
      </c>
      <c r="H165" s="31">
        <f t="shared" si="25"/>
        <v>128.11423321056137</v>
      </c>
      <c r="I165" s="31">
        <f t="shared" si="26"/>
        <v>133.04363693000099</v>
      </c>
      <c r="J165" s="31">
        <f t="shared" ref="J165:J228" si="27">((I165-H165)*0.5)/((I165+H165)*0.5)*100</f>
        <v>1.8875187321701157</v>
      </c>
    </row>
    <row r="166" spans="6:10" x14ac:dyDescent="0.25">
      <c r="F166" s="31">
        <v>33.5</v>
      </c>
      <c r="G166" s="31">
        <f t="shared" si="24"/>
        <v>130.79383990092202</v>
      </c>
      <c r="H166" s="31">
        <f t="shared" si="25"/>
        <v>128.3656119344034</v>
      </c>
      <c r="I166" s="31">
        <f t="shared" si="26"/>
        <v>133.27006605880902</v>
      </c>
      <c r="J166" s="31">
        <f t="shared" si="27"/>
        <v>1.8745356757241851</v>
      </c>
    </row>
    <row r="167" spans="6:10" x14ac:dyDescent="0.25">
      <c r="F167" s="31">
        <v>34</v>
      </c>
      <c r="G167" s="31">
        <f t="shared" si="24"/>
        <v>131.02698684844373</v>
      </c>
      <c r="H167" s="31">
        <f t="shared" si="25"/>
        <v>128.61054235488166</v>
      </c>
      <c r="I167" s="31">
        <f t="shared" si="26"/>
        <v>133.49057378442484</v>
      </c>
      <c r="J167" s="31">
        <f t="shared" si="27"/>
        <v>1.8618888394772986</v>
      </c>
    </row>
    <row r="168" spans="6:10" x14ac:dyDescent="0.25">
      <c r="F168" s="31">
        <v>34.5</v>
      </c>
      <c r="G168" s="31">
        <f t="shared" si="24"/>
        <v>131.25417269645166</v>
      </c>
      <c r="H168" s="31">
        <f t="shared" si="25"/>
        <v>128.84926944536605</v>
      </c>
      <c r="I168" s="31">
        <f t="shared" si="26"/>
        <v>133.70538938695012</v>
      </c>
      <c r="J168" s="31">
        <f t="shared" si="27"/>
        <v>1.8495653298178538</v>
      </c>
    </row>
    <row r="169" spans="6:10" x14ac:dyDescent="0.25">
      <c r="F169" s="31">
        <v>35</v>
      </c>
      <c r="G169" s="31">
        <f t="shared" si="24"/>
        <v>131.47562317918579</v>
      </c>
      <c r="H169" s="31">
        <f t="shared" si="25"/>
        <v>129.08202592556466</v>
      </c>
      <c r="I169" s="31">
        <f t="shared" si="26"/>
        <v>133.91473046017873</v>
      </c>
      <c r="J169" s="31">
        <f t="shared" si="27"/>
        <v>1.8375529040844243</v>
      </c>
    </row>
    <row r="170" spans="6:10" x14ac:dyDescent="0.25">
      <c r="F170" s="31">
        <v>35.5</v>
      </c>
      <c r="G170" s="31">
        <f t="shared" si="24"/>
        <v>131.69155277552017</v>
      </c>
      <c r="H170" s="31">
        <f t="shared" si="25"/>
        <v>129.3090330182271</v>
      </c>
      <c r="I170" s="31">
        <f t="shared" si="26"/>
        <v>134.11880364678615</v>
      </c>
      <c r="J170" s="31">
        <f t="shared" si="27"/>
        <v>1.8258399299977444</v>
      </c>
    </row>
    <row r="171" spans="6:10" x14ac:dyDescent="0.25">
      <c r="F171" s="31">
        <v>36</v>
      </c>
      <c r="G171" s="31">
        <f t="shared" si="24"/>
        <v>131.90216540183297</v>
      </c>
      <c r="H171" s="31">
        <f t="shared" si="25"/>
        <v>129.53050115045738</v>
      </c>
      <c r="I171" s="31">
        <f t="shared" si="26"/>
        <v>134.31780531870743</v>
      </c>
      <c r="J171" s="31">
        <f t="shared" si="27"/>
        <v>1.814415348089234</v>
      </c>
    </row>
    <row r="172" spans="6:10" x14ac:dyDescent="0.25">
      <c r="F172" s="31">
        <v>36.5</v>
      </c>
      <c r="G172" s="31">
        <f t="shared" si="24"/>
        <v>132.10765505431581</v>
      </c>
      <c r="H172" s="31">
        <f t="shared" si="25"/>
        <v>129.74663060430964</v>
      </c>
      <c r="I172" s="31">
        <f t="shared" si="26"/>
        <v>134.51192220741251</v>
      </c>
      <c r="J172" s="31">
        <f t="shared" si="27"/>
        <v>1.8032686368709594</v>
      </c>
    </row>
    <row r="173" spans="6:10" x14ac:dyDescent="0.25">
      <c r="F173" s="31">
        <v>37</v>
      </c>
      <c r="G173" s="31">
        <f t="shared" si="24"/>
        <v>132.30820640497555</v>
      </c>
      <c r="H173" s="31">
        <f t="shared" si="25"/>
        <v>129.95761212089454</v>
      </c>
      <c r="I173" s="31">
        <f t="shared" si="26"/>
        <v>134.70133198833145</v>
      </c>
      <c r="J173" s="31">
        <f t="shared" si="27"/>
        <v>1.7923897805166005</v>
      </c>
    </row>
    <row r="174" spans="6:10" x14ac:dyDescent="0.25">
      <c r="F174" s="31">
        <v>37.5</v>
      </c>
      <c r="G174" s="31">
        <f t="shared" si="24"/>
        <v>132.50399535517698</v>
      </c>
      <c r="H174" s="31">
        <f t="shared" si="25"/>
        <v>130.16362746182654</v>
      </c>
      <c r="I174" s="31">
        <f t="shared" si="26"/>
        <v>134.8862038232736</v>
      </c>
      <c r="J174" s="31">
        <f t="shared" si="27"/>
        <v>1.781769238844465</v>
      </c>
    </row>
    <row r="175" spans="6:10" x14ac:dyDescent="0.25">
      <c r="F175" s="31">
        <v>38</v>
      </c>
      <c r="G175" s="31">
        <f t="shared" si="24"/>
        <v>132.69518955021425</v>
      </c>
      <c r="H175" s="31">
        <f t="shared" si="25"/>
        <v>130.36484993148565</v>
      </c>
      <c r="I175" s="31">
        <f t="shared" si="26"/>
        <v>135.06669886432238</v>
      </c>
      <c r="J175" s="31">
        <f t="shared" si="27"/>
        <v>1.7713979194137839</v>
      </c>
    </row>
    <row r="176" spans="6:10" x14ac:dyDescent="0.25">
      <c r="F176" s="31">
        <v>38.5</v>
      </c>
      <c r="G176" s="31">
        <f t="shared" si="24"/>
        <v>132.88194885807465</v>
      </c>
      <c r="H176" s="31">
        <f t="shared" si="25"/>
        <v>130.5614448632476</v>
      </c>
      <c r="I176" s="31">
        <f t="shared" si="26"/>
        <v>135.24297072235962</v>
      </c>
      <c r="J176" s="31">
        <f t="shared" si="27"/>
        <v>1.7612671515625151</v>
      </c>
    </row>
    <row r="177" spans="6:10" x14ac:dyDescent="0.25">
      <c r="F177" s="31">
        <v>39</v>
      </c>
      <c r="G177" s="31">
        <f t="shared" si="24"/>
        <v>133.06442581526846</v>
      </c>
      <c r="H177" s="31">
        <f t="shared" si="25"/>
        <v>130.75357007254959</v>
      </c>
      <c r="I177" s="31">
        <f t="shared" si="26"/>
        <v>135.41516590308308</v>
      </c>
      <c r="J177" s="31">
        <f t="shared" si="27"/>
        <v>1.751368662230957</v>
      </c>
    </row>
    <row r="178" spans="6:10" x14ac:dyDescent="0.25">
      <c r="F178" s="31">
        <v>39.5</v>
      </c>
      <c r="G178" s="31">
        <f t="shared" si="24"/>
        <v>133.24276604233825</v>
      </c>
      <c r="H178" s="31">
        <f t="shared" si="25"/>
        <v>130.9413762794012</v>
      </c>
      <c r="I178" s="31">
        <f t="shared" si="26"/>
        <v>135.58342421311824</v>
      </c>
      <c r="J178" s="31">
        <f t="shared" si="27"/>
        <v>1.7416945534294945</v>
      </c>
    </row>
    <row r="179" spans="6:10" x14ac:dyDescent="0.25">
      <c r="F179" s="31">
        <v>40</v>
      </c>
      <c r="G179" s="31">
        <f t="shared" si="24"/>
        <v>133.41710863142603</v>
      </c>
      <c r="H179" s="31">
        <f t="shared" si="25"/>
        <v>131.12500750271764</v>
      </c>
      <c r="I179" s="31">
        <f t="shared" si="26"/>
        <v>135.74787913859006</v>
      </c>
      <c r="J179" s="31">
        <f t="shared" si="27"/>
        <v>1.7322372812213893</v>
      </c>
    </row>
    <row r="180" spans="6:10" x14ac:dyDescent="0.25">
      <c r="F180" s="31">
        <v>40.5</v>
      </c>
      <c r="G180" s="31">
        <f t="shared" si="24"/>
        <v>133.58758650806669</v>
      </c>
      <c r="H180" s="31">
        <f t="shared" si="25"/>
        <v>131.30460142864368</v>
      </c>
      <c r="I180" s="31">
        <f t="shared" si="26"/>
        <v>135.90865819830972</v>
      </c>
      <c r="J180" s="31">
        <f t="shared" si="27"/>
        <v>1.722989636103238</v>
      </c>
    </row>
    <row r="181" spans="6:10" x14ac:dyDescent="0.25">
      <c r="F181" s="31">
        <v>41</v>
      </c>
      <c r="G181" s="31">
        <f t="shared" si="24"/>
        <v>133.7543267691849</v>
      </c>
      <c r="H181" s="31">
        <f t="shared" si="25"/>
        <v>131.48028975484792</v>
      </c>
      <c r="I181" s="31">
        <f t="shared" si="26"/>
        <v>136.06588327353992</v>
      </c>
      <c r="J181" s="31">
        <f t="shared" si="27"/>
        <v>1.7139447246757873</v>
      </c>
    </row>
    <row r="182" spans="6:10" x14ac:dyDescent="0.25">
      <c r="F182" s="31">
        <v>41.5</v>
      </c>
      <c r="G182" s="31">
        <f t="shared" si="24"/>
        <v>133.91745099910216</v>
      </c>
      <c r="H182" s="31">
        <f t="shared" si="25"/>
        <v>131.6521985125969</v>
      </c>
      <c r="I182" s="31">
        <f t="shared" si="26"/>
        <v>136.21967091613084</v>
      </c>
      <c r="J182" s="31">
        <f t="shared" si="27"/>
        <v>1.7050959525069509</v>
      </c>
    </row>
    <row r="183" spans="6:10" x14ac:dyDescent="0.25">
      <c r="F183" s="31">
        <v>42</v>
      </c>
      <c r="G183" s="31">
        <f t="shared" si="24"/>
        <v>134.07707556520506</v>
      </c>
      <c r="H183" s="31">
        <f t="shared" si="25"/>
        <v>131.8204483682639</v>
      </c>
      <c r="I183" s="31">
        <f t="shared" si="26"/>
        <v>136.37013263666464</v>
      </c>
      <c r="J183" s="31">
        <f t="shared" si="27"/>
        <v>1.6964370080980322</v>
      </c>
    </row>
    <row r="184" spans="6:10" x14ac:dyDescent="0.25">
      <c r="F184" s="31">
        <v>42.5</v>
      </c>
      <c r="G184" s="31">
        <f t="shared" si="24"/>
        <v>134.23331189478554</v>
      </c>
      <c r="H184" s="31">
        <f t="shared" si="25"/>
        <v>131.98515490578873</v>
      </c>
      <c r="I184" s="31">
        <f t="shared" si="26"/>
        <v>136.51737517410476</v>
      </c>
      <c r="J184" s="31">
        <f t="shared" si="27"/>
        <v>1.6879618478706522</v>
      </c>
    </row>
    <row r="185" spans="6:10" x14ac:dyDescent="0.25">
      <c r="F185" s="31">
        <v>43</v>
      </c>
      <c r="G185" s="31">
        <f t="shared" si="24"/>
        <v>134.38626673443753</v>
      </c>
      <c r="H185" s="31">
        <f t="shared" si="25"/>
        <v>132.14642889147774</v>
      </c>
      <c r="I185" s="31">
        <f t="shared" si="26"/>
        <v>136.66150074832075</v>
      </c>
      <c r="J185" s="31">
        <f t="shared" si="27"/>
        <v>1.6796646820996635</v>
      </c>
    </row>
    <row r="186" spans="6:10" x14ac:dyDescent="0.25">
      <c r="F186" s="31">
        <v>43.5</v>
      </c>
      <c r="G186" s="31">
        <f t="shared" si="24"/>
        <v>134.53604239327893</v>
      </c>
      <c r="H186" s="31">
        <f t="shared" si="25"/>
        <v>132.30437652241889</v>
      </c>
      <c r="I186" s="31">
        <f t="shared" si="26"/>
        <v>136.80260729674418</v>
      </c>
      <c r="J186" s="31">
        <f t="shared" si="27"/>
        <v>1.6715399617231987</v>
      </c>
    </row>
    <row r="187" spans="6:10" x14ac:dyDescent="0.25">
      <c r="F187" s="31">
        <v>44</v>
      </c>
      <c r="G187" s="31">
        <f t="shared" si="24"/>
        <v>134.68273697116314</v>
      </c>
      <c r="H187" s="31">
        <f t="shared" si="25"/>
        <v>132.45909965968272</v>
      </c>
      <c r="I187" s="31">
        <f t="shared" si="26"/>
        <v>136.9407886963065</v>
      </c>
      <c r="J187" s="31">
        <f t="shared" si="27"/>
        <v>1.6635823659665379</v>
      </c>
    </row>
    <row r="188" spans="6:10" x14ac:dyDescent="0.25">
      <c r="F188" s="31">
        <v>44.5</v>
      </c>
      <c r="G188" s="31">
        <f t="shared" si="24"/>
        <v>134.82644457295046</v>
      </c>
      <c r="H188" s="31">
        <f t="shared" si="25"/>
        <v>132.61069604738532</v>
      </c>
      <c r="I188" s="31">
        <f t="shared" si="26"/>
        <v>137.07613497171673</v>
      </c>
      <c r="J188" s="31">
        <f t="shared" si="27"/>
        <v>1.655786790722132</v>
      </c>
    </row>
    <row r="189" spans="6:10" x14ac:dyDescent="0.25">
      <c r="F189" s="31">
        <v>45</v>
      </c>
      <c r="G189" s="31">
        <f t="shared" si="24"/>
        <v>134.96725550982234</v>
      </c>
      <c r="H189" s="31">
        <f t="shared" si="25"/>
        <v>132.75925951860307</v>
      </c>
      <c r="I189" s="31">
        <f t="shared" si="26"/>
        <v>137.20873249104878</v>
      </c>
      <c r="J189" s="31">
        <f t="shared" si="27"/>
        <v>1.6481483376320505</v>
      </c>
    </row>
    <row r="190" spans="6:10" x14ac:dyDescent="0.25">
      <c r="F190" s="31">
        <v>45.5</v>
      </c>
      <c r="G190" s="31">
        <f t="shared" si="24"/>
        <v>135.10525648854352</v>
      </c>
      <c r="H190" s="31">
        <f t="shared" si="25"/>
        <v>132.90488018905111</v>
      </c>
      <c r="I190" s="31">
        <f t="shared" si="26"/>
        <v>137.33866414953224</v>
      </c>
      <c r="J190" s="31">
        <f t="shared" si="27"/>
        <v>1.6406623038240327</v>
      </c>
    </row>
    <row r="191" spans="6:10" x14ac:dyDescent="0.25">
      <c r="F191" s="31">
        <v>46</v>
      </c>
      <c r="G191" s="31">
        <f t="shared" si="24"/>
        <v>135.2405307895059</v>
      </c>
      <c r="H191" s="31">
        <f t="shared" si="25"/>
        <v>133.04764463936513</v>
      </c>
      <c r="I191" s="31">
        <f t="shared" si="26"/>
        <v>137.46600954236837</v>
      </c>
      <c r="J191" s="31">
        <f t="shared" si="27"/>
        <v>1.6333241722559926</v>
      </c>
    </row>
    <row r="192" spans="6:10" x14ac:dyDescent="0.25">
      <c r="F192" s="31">
        <v>46.5</v>
      </c>
      <c r="G192" s="31">
        <f t="shared" si="24"/>
        <v>135.37315843432188</v>
      </c>
      <c r="H192" s="31">
        <f t="shared" si="25"/>
        <v>133.18763608676144</v>
      </c>
      <c r="I192" s="31">
        <f t="shared" si="26"/>
        <v>137.59084512732784</v>
      </c>
      <c r="J192" s="31">
        <f t="shared" si="27"/>
        <v>1.6261296026271106</v>
      </c>
    </row>
    <row r="193" spans="6:10" x14ac:dyDescent="0.25">
      <c r="F193" s="31">
        <v>47</v>
      </c>
      <c r="G193" s="31">
        <f t="shared" si="24"/>
        <v>135.503216343676</v>
      </c>
      <c r="H193" s="31">
        <f t="shared" si="25"/>
        <v>133.32493454679062</v>
      </c>
      <c r="I193" s="31">
        <f t="shared" si="26"/>
        <v>137.71324437782863</v>
      </c>
      <c r="J193" s="31">
        <f t="shared" si="27"/>
        <v>1.6190744228171947</v>
      </c>
    </row>
    <row r="194" spans="6:10" x14ac:dyDescent="0.25">
      <c r="F194" s="31">
        <v>47.5</v>
      </c>
      <c r="G194" s="31">
        <f t="shared" si="24"/>
        <v>135.63077848608941</v>
      </c>
      <c r="H194" s="31">
        <f t="shared" si="25"/>
        <v>133.45961698584512</v>
      </c>
      <c r="I194" s="31">
        <f t="shared" si="26"/>
        <v>137.83327792713828</v>
      </c>
      <c r="J194" s="31">
        <f t="shared" si="27"/>
        <v>1.6121546208189526</v>
      </c>
    </row>
    <row r="195" spans="6:10" x14ac:dyDescent="0.25">
      <c r="F195" s="31">
        <v>48</v>
      </c>
      <c r="G195" s="31">
        <f t="shared" ref="G195:G226" si="28">$B$103*F195/($B$104+F195)</f>
        <v>135.75591601820139</v>
      </c>
      <c r="H195" s="31">
        <f t="shared" ref="H195:H229" si="29">F195*$C$103/($D$104+F195)</f>
        <v>133.59175746503169</v>
      </c>
      <c r="I195" s="31">
        <f t="shared" ref="I195:I229" si="30">F195*$D$103/($C$104+F195)</f>
        <v>137.95101370429427</v>
      </c>
      <c r="J195" s="31">
        <f t="shared" si="27"/>
        <v>1.6053663371300999</v>
      </c>
    </row>
    <row r="196" spans="6:10" x14ac:dyDescent="0.25">
      <c r="F196" s="31">
        <v>48.5</v>
      </c>
      <c r="G196" s="31">
        <f t="shared" si="28"/>
        <v>135.87869741712703</v>
      </c>
      <c r="H196" s="31">
        <f t="shared" si="29"/>
        <v>133.72142727597381</v>
      </c>
      <c r="I196" s="31">
        <f t="shared" si="30"/>
        <v>138.06651706229343</v>
      </c>
      <c r="J196" s="31">
        <f t="shared" si="27"/>
        <v>1.5987058575753899</v>
      </c>
    </row>
    <row r="197" spans="6:10" x14ac:dyDescent="0.25">
      <c r="F197" s="31">
        <v>49</v>
      </c>
      <c r="G197" s="31">
        <f t="shared" si="28"/>
        <v>135.99918860540856</v>
      </c>
      <c r="H197" s="31">
        <f t="shared" si="29"/>
        <v>133.84869506906713</v>
      </c>
      <c r="I197" s="31">
        <f t="shared" si="30"/>
        <v>138.17985089905727</v>
      </c>
      <c r="J197" s="31">
        <f t="shared" si="27"/>
        <v>1.5921696065300632</v>
      </c>
    </row>
    <row r="198" spans="6:10" x14ac:dyDescent="0.25">
      <c r="F198" s="31">
        <v>49.5</v>
      </c>
      <c r="G198" s="31">
        <f t="shared" si="28"/>
        <v>136.11745306903907</v>
      </c>
      <c r="H198" s="31">
        <f t="shared" si="29"/>
        <v>133.97362697467315</v>
      </c>
      <c r="I198" s="31">
        <f t="shared" si="30"/>
        <v>138.29107577164484</v>
      </c>
      <c r="J198" s="31">
        <f t="shared" si="27"/>
        <v>1.5857541405190749</v>
      </c>
    </row>
    <row r="199" spans="6:10" x14ac:dyDescent="0.25">
      <c r="F199" s="31">
        <v>50</v>
      </c>
      <c r="G199" s="31">
        <f t="shared" si="28"/>
        <v>136.2335519690028</v>
      </c>
      <c r="H199" s="31">
        <f t="shared" si="29"/>
        <v>134.09628671769997</v>
      </c>
      <c r="I199" s="31">
        <f t="shared" si="30"/>
        <v>138.40025000414829</v>
      </c>
      <c r="J199" s="31">
        <f t="shared" si="27"/>
        <v>1.5794561421680036</v>
      </c>
    </row>
    <row r="200" spans="6:10" x14ac:dyDescent="0.25">
      <c r="F200" s="31">
        <v>55</v>
      </c>
      <c r="G200" s="31">
        <f t="shared" si="28"/>
        <v>137.28742321099656</v>
      </c>
      <c r="H200" s="31">
        <f t="shared" si="29"/>
        <v>135.21041549620981</v>
      </c>
      <c r="I200" s="31">
        <f t="shared" si="30"/>
        <v>139.39063051261752</v>
      </c>
      <c r="J200" s="31">
        <f t="shared" si="27"/>
        <v>1.5222866326129498</v>
      </c>
    </row>
    <row r="201" spans="6:10" x14ac:dyDescent="0.25">
      <c r="F201" s="31">
        <v>60</v>
      </c>
      <c r="G201" s="31">
        <f t="shared" si="28"/>
        <v>138.17818527380618</v>
      </c>
      <c r="H201" s="31">
        <f t="shared" si="29"/>
        <v>136.15309685351866</v>
      </c>
      <c r="I201" s="31">
        <f t="shared" si="30"/>
        <v>140.22684003978884</v>
      </c>
      <c r="J201" s="31">
        <f t="shared" si="27"/>
        <v>1.4739648731603801</v>
      </c>
    </row>
    <row r="202" spans="6:10" x14ac:dyDescent="0.25">
      <c r="F202" s="31">
        <v>65</v>
      </c>
      <c r="G202" s="31">
        <f t="shared" si="28"/>
        <v>138.94098524092317</v>
      </c>
      <c r="H202" s="31">
        <f t="shared" si="29"/>
        <v>136.96107807960996</v>
      </c>
      <c r="I202" s="31">
        <f t="shared" si="30"/>
        <v>140.94227827918039</v>
      </c>
      <c r="J202" s="31">
        <f t="shared" si="27"/>
        <v>1.4325844249360014</v>
      </c>
    </row>
    <row r="203" spans="6:10" x14ac:dyDescent="0.25">
      <c r="F203" s="31">
        <v>70</v>
      </c>
      <c r="G203" s="31">
        <f t="shared" si="28"/>
        <v>139.60154882497849</v>
      </c>
      <c r="H203" s="31">
        <f t="shared" si="29"/>
        <v>137.66130505696572</v>
      </c>
      <c r="I203" s="31">
        <f t="shared" si="30"/>
        <v>141.56134705296805</v>
      </c>
      <c r="J203" s="31">
        <f t="shared" si="27"/>
        <v>1.3967498576966564</v>
      </c>
    </row>
    <row r="204" spans="6:10" x14ac:dyDescent="0.25">
      <c r="F204" s="31">
        <v>75</v>
      </c>
      <c r="G204" s="31">
        <f t="shared" si="28"/>
        <v>140.17913891729074</v>
      </c>
      <c r="H204" s="31">
        <f t="shared" si="29"/>
        <v>138.27398582461174</v>
      </c>
      <c r="I204" s="31">
        <f t="shared" si="30"/>
        <v>142.10228914765563</v>
      </c>
      <c r="J204" s="31">
        <f t="shared" si="27"/>
        <v>1.3654162868889492</v>
      </c>
    </row>
    <row r="205" spans="6:10" x14ac:dyDescent="0.25">
      <c r="F205" s="31">
        <v>80</v>
      </c>
      <c r="G205" s="31">
        <f t="shared" si="28"/>
        <v>140.68846514772241</v>
      </c>
      <c r="H205" s="31">
        <f t="shared" si="29"/>
        <v>138.81457267687802</v>
      </c>
      <c r="I205" s="31">
        <f t="shared" si="30"/>
        <v>142.57901615758004</v>
      </c>
      <c r="J205" s="31">
        <f t="shared" si="27"/>
        <v>1.3377858025459934</v>
      </c>
    </row>
    <row r="206" spans="6:10" x14ac:dyDescent="0.25">
      <c r="F206" s="31">
        <v>85</v>
      </c>
      <c r="G206" s="31">
        <f t="shared" si="28"/>
        <v>141.14095416431391</v>
      </c>
      <c r="H206" s="31">
        <f t="shared" si="29"/>
        <v>139.29508344289022</v>
      </c>
      <c r="I206" s="31">
        <f t="shared" si="30"/>
        <v>143.00232185219261</v>
      </c>
      <c r="J206" s="31">
        <f t="shared" si="27"/>
        <v>1.3132385703039846</v>
      </c>
    </row>
    <row r="207" spans="6:10" x14ac:dyDescent="0.25">
      <c r="F207" s="31">
        <v>90</v>
      </c>
      <c r="G207" s="31">
        <f t="shared" si="28"/>
        <v>141.54561712436345</v>
      </c>
      <c r="H207" s="31">
        <f t="shared" si="29"/>
        <v>139.72500544830325</v>
      </c>
      <c r="I207" s="31">
        <f t="shared" si="30"/>
        <v>143.38070928096724</v>
      </c>
      <c r="J207" s="31">
        <f t="shared" si="27"/>
        <v>1.2912857785862357</v>
      </c>
    </row>
    <row r="208" spans="6:10" x14ac:dyDescent="0.25">
      <c r="F208" s="31">
        <v>95</v>
      </c>
      <c r="G208" s="31">
        <f t="shared" si="28"/>
        <v>141.90965592291644</v>
      </c>
      <c r="H208" s="31">
        <f t="shared" si="29"/>
        <v>140.11192824430381</v>
      </c>
      <c r="I208" s="31">
        <f t="shared" si="30"/>
        <v>143.7209678443275</v>
      </c>
      <c r="J208" s="31">
        <f t="shared" si="27"/>
        <v>1.2715367562245896</v>
      </c>
    </row>
    <row r="209" spans="6:10" x14ac:dyDescent="0.25">
      <c r="F209" s="31">
        <v>100</v>
      </c>
      <c r="G209" s="31">
        <f t="shared" si="28"/>
        <v>142.23889556969891</v>
      </c>
      <c r="H209" s="31">
        <f t="shared" si="29"/>
        <v>140.4619955288297</v>
      </c>
      <c r="I209" s="31">
        <f t="shared" si="30"/>
        <v>144.02858428363254</v>
      </c>
      <c r="J209" s="31">
        <f t="shared" si="27"/>
        <v>1.2536755196442539</v>
      </c>
    </row>
    <row r="210" spans="6:10" x14ac:dyDescent="0.25">
      <c r="F210" s="31">
        <v>105</v>
      </c>
      <c r="G210" s="31">
        <f t="shared" si="28"/>
        <v>142.53809822700924</v>
      </c>
      <c r="H210" s="31">
        <f t="shared" si="29"/>
        <v>140.78023379828102</v>
      </c>
      <c r="I210" s="31">
        <f t="shared" si="30"/>
        <v>144.30804080224021</v>
      </c>
      <c r="J210" s="31">
        <f t="shared" si="27"/>
        <v>1.2374437387516277</v>
      </c>
    </row>
    <row r="211" spans="6:10" x14ac:dyDescent="0.25">
      <c r="F211" s="31">
        <v>110</v>
      </c>
      <c r="G211" s="31">
        <f t="shared" si="28"/>
        <v>142.81119504691506</v>
      </c>
      <c r="H211" s="31">
        <f t="shared" si="29"/>
        <v>141.07079525184872</v>
      </c>
      <c r="I211" s="31">
        <f t="shared" si="30"/>
        <v>144.56303489785898</v>
      </c>
      <c r="J211" s="31">
        <f t="shared" si="27"/>
        <v>1.2226281614400833</v>
      </c>
    </row>
    <row r="212" spans="6:10" x14ac:dyDescent="0.25">
      <c r="F212" s="31">
        <v>115</v>
      </c>
      <c r="G212" s="31">
        <f t="shared" si="28"/>
        <v>143.0614598608494</v>
      </c>
      <c r="H212" s="31">
        <f t="shared" si="29"/>
        <v>141.33713996151144</v>
      </c>
      <c r="I212" s="31">
        <f t="shared" si="30"/>
        <v>144.79664388610783</v>
      </c>
      <c r="J212" s="31">
        <f t="shared" si="27"/>
        <v>1.2090511920950766</v>
      </c>
    </row>
    <row r="213" spans="6:10" x14ac:dyDescent="0.25">
      <c r="F213" s="31">
        <v>120</v>
      </c>
      <c r="G213" s="31">
        <f t="shared" si="28"/>
        <v>143.29164105370776</v>
      </c>
      <c r="H213" s="31">
        <f t="shared" si="29"/>
        <v>141.58217431553075</v>
      </c>
      <c r="I213" s="31">
        <f t="shared" si="30"/>
        <v>145.01144969659308</v>
      </c>
      <c r="J213" s="31">
        <f t="shared" si="27"/>
        <v>1.196563738248851</v>
      </c>
    </row>
    <row r="214" spans="6:10" x14ac:dyDescent="0.25">
      <c r="F214" s="31">
        <v>125</v>
      </c>
      <c r="G214" s="31">
        <f t="shared" si="28"/>
        <v>143.50406291421896</v>
      </c>
      <c r="H214" s="31">
        <f t="shared" si="29"/>
        <v>141.80835750944155</v>
      </c>
      <c r="I214" s="31">
        <f t="shared" si="30"/>
        <v>145.20963470033448</v>
      </c>
      <c r="J214" s="31">
        <f t="shared" si="27"/>
        <v>1.1850397129135366</v>
      </c>
    </row>
    <row r="215" spans="6:10" x14ac:dyDescent="0.25">
      <c r="F215" s="31">
        <v>130</v>
      </c>
      <c r="G215" s="31">
        <f t="shared" si="28"/>
        <v>143.70070439799304</v>
      </c>
      <c r="H215" s="31">
        <f t="shared" si="29"/>
        <v>142.01778436952017</v>
      </c>
      <c r="I215" s="31">
        <f t="shared" si="30"/>
        <v>145.39305612150258</v>
      </c>
      <c r="J215" s="31">
        <f t="shared" si="27"/>
        <v>1.174371762114462</v>
      </c>
    </row>
    <row r="216" spans="6:10" x14ac:dyDescent="0.25">
      <c r="F216" s="31">
        <v>135</v>
      </c>
      <c r="G216" s="31">
        <f t="shared" si="28"/>
        <v>143.88326096579505</v>
      </c>
      <c r="H216" s="31">
        <f t="shared" si="29"/>
        <v>142.21225042629965</v>
      </c>
      <c r="I216" s="31">
        <f t="shared" si="30"/>
        <v>145.5633044166473</v>
      </c>
      <c r="J216" s="31">
        <f t="shared" si="27"/>
        <v>1.1644679104785269</v>
      </c>
    </row>
    <row r="217" spans="6:10" x14ac:dyDescent="0.25">
      <c r="F217" s="31">
        <v>140</v>
      </c>
      <c r="G217" s="31">
        <f t="shared" si="28"/>
        <v>144.05319359331284</v>
      </c>
      <c r="H217" s="31">
        <f t="shared" si="29"/>
        <v>142.39330352308568</v>
      </c>
      <c r="I217" s="31">
        <f t="shared" si="30"/>
        <v>145.72174951174819</v>
      </c>
      <c r="J217" s="31">
        <f t="shared" si="27"/>
        <v>1.1552489026875283</v>
      </c>
    </row>
    <row r="218" spans="6:10" x14ac:dyDescent="0.25">
      <c r="F218" s="31">
        <v>145</v>
      </c>
      <c r="G218" s="31">
        <f t="shared" si="28"/>
        <v>144.21176795351155</v>
      </c>
      <c r="H218" s="31">
        <f t="shared" si="29"/>
        <v>142.56228510164772</v>
      </c>
      <c r="I218" s="31">
        <f t="shared" si="30"/>
        <v>145.86957774470631</v>
      </c>
      <c r="J218" s="31">
        <f t="shared" si="27"/>
        <v>1.1466460780098915</v>
      </c>
    </row>
    <row r="219" spans="6:10" x14ac:dyDescent="0.25">
      <c r="F219" s="31">
        <v>150</v>
      </c>
      <c r="G219" s="31">
        <f t="shared" si="28"/>
        <v>144.36008599624608</v>
      </c>
      <c r="H219" s="31">
        <f t="shared" si="29"/>
        <v>142.72036349629025</v>
      </c>
      <c r="I219" s="31">
        <f t="shared" si="30"/>
        <v>146.00782162240313</v>
      </c>
      <c r="J219" s="31">
        <f t="shared" si="27"/>
        <v>1.1385996572386721</v>
      </c>
    </row>
    <row r="220" spans="6:10" x14ac:dyDescent="0.25">
      <c r="F220" s="31">
        <v>155</v>
      </c>
      <c r="G220" s="31">
        <f t="shared" si="28"/>
        <v>144.49911159227975</v>
      </c>
      <c r="H220" s="31">
        <f t="shared" si="29"/>
        <v>142.86856098465032</v>
      </c>
      <c r="I220" s="31">
        <f t="shared" si="30"/>
        <v>146.13738397165017</v>
      </c>
      <c r="J220" s="31">
        <f t="shared" si="27"/>
        <v>1.1310573516036557</v>
      </c>
    </row>
    <row r="221" spans="6:10" x14ac:dyDescent="0.25">
      <c r="F221" s="31">
        <v>160</v>
      </c>
      <c r="G221" s="31">
        <f t="shared" si="28"/>
        <v>144.62969150374761</v>
      </c>
      <c r="H221" s="31">
        <f t="shared" si="29"/>
        <v>143.00777591968176</v>
      </c>
      <c r="I221" s="31">
        <f t="shared" si="30"/>
        <v>146.2590576787135</v>
      </c>
      <c r="J221" s="31">
        <f t="shared" si="27"/>
        <v>1.1239732252006709</v>
      </c>
    </row>
    <row r="222" spans="6:10" x14ac:dyDescent="0.25">
      <c r="F222" s="31">
        <v>165</v>
      </c>
      <c r="G222" s="31">
        <f t="shared" si="28"/>
        <v>144.75257264547076</v>
      </c>
      <c r="H222" s="31">
        <f t="shared" si="29"/>
        <v>143.13880095562104</v>
      </c>
      <c r="I222" s="31">
        <f t="shared" si="30"/>
        <v>146.37354192973135</v>
      </c>
      <c r="J222" s="31">
        <f t="shared" si="27"/>
        <v>1.1173067586245451</v>
      </c>
    </row>
    <row r="223" spans="6:10" x14ac:dyDescent="0.25">
      <c r="F223" s="31">
        <v>170</v>
      </c>
      <c r="G223" s="31">
        <f t="shared" si="28"/>
        <v>144.86841638060287</v>
      </c>
      <c r="H223" s="31">
        <f t="shared" si="29"/>
        <v>143.26233814921048</v>
      </c>
      <c r="I223" s="31">
        <f t="shared" si="30"/>
        <v>146.48145565490179</v>
      </c>
      <c r="J223" s="31">
        <f t="shared" si="27"/>
        <v>1.1110220734762901</v>
      </c>
    </row>
    <row r="224" spans="6:10" x14ac:dyDescent="0.25">
      <c r="F224" s="31">
        <v>175</v>
      </c>
      <c r="G224" s="31">
        <f t="shared" si="28"/>
        <v>144.977810428514</v>
      </c>
      <c r="H224" s="31">
        <f t="shared" si="29"/>
        <v>143.37901154382314</v>
      </c>
      <c r="I224" s="31">
        <f t="shared" si="30"/>
        <v>146.58334872246064</v>
      </c>
      <c r="J224" s="31">
        <f t="shared" si="27"/>
        <v>1.1050872863963563</v>
      </c>
    </row>
    <row r="225" spans="6:10" x14ac:dyDescent="0.25">
      <c r="F225" s="31">
        <v>180</v>
      </c>
      <c r="G225" s="31">
        <f t="shared" si="28"/>
        <v>145.08127883760156</v>
      </c>
      <c r="H225" s="31">
        <f t="shared" si="29"/>
        <v>143.48937771273901</v>
      </c>
      <c r="I225" s="31">
        <f t="shared" si="30"/>
        <v>146.67971130992279</v>
      </c>
      <c r="J225" s="31">
        <f t="shared" si="27"/>
        <v>1.099473968067846</v>
      </c>
    </row>
    <row r="226" spans="6:10" x14ac:dyDescent="0.25">
      <c r="F226" s="31">
        <v>185</v>
      </c>
      <c r="G226" s="31">
        <f t="shared" si="28"/>
        <v>145.17929038021975</v>
      </c>
      <c r="H226" s="31">
        <f t="shared" si="29"/>
        <v>143.59393463755046</v>
      </c>
      <c r="I226" s="31">
        <f t="shared" si="30"/>
        <v>146.77098178970414</v>
      </c>
      <c r="J226" s="31">
        <f t="shared" si="27"/>
        <v>1.0941566878137723</v>
      </c>
    </row>
    <row r="227" spans="6:10" x14ac:dyDescent="0.25">
      <c r="F227" s="31">
        <v>190</v>
      </c>
      <c r="G227" s="31">
        <f t="shared" ref="G227:G258" si="31">$B$103*F227/($B$104+F227)</f>
        <v>145.2722656535023</v>
      </c>
      <c r="H227" s="31">
        <f t="shared" si="29"/>
        <v>143.6931292205451</v>
      </c>
      <c r="I227" s="31">
        <f t="shared" si="30"/>
        <v>146.85755339681864</v>
      </c>
      <c r="J227" s="31">
        <f t="shared" si="27"/>
        <v>1.0891126283949852</v>
      </c>
    </row>
    <row r="228" spans="6:10" x14ac:dyDescent="0.25">
      <c r="F228" s="31">
        <v>195</v>
      </c>
      <c r="G228" s="31">
        <f t="shared" si="31"/>
        <v>145.36058311298854</v>
      </c>
      <c r="H228" s="31">
        <f t="shared" si="29"/>
        <v>143.78736367013911</v>
      </c>
      <c r="I228" s="31">
        <f t="shared" si="30"/>
        <v>146.93977989260139</v>
      </c>
      <c r="J228" s="31">
        <f t="shared" si="27"/>
        <v>1.0843212587000739</v>
      </c>
    </row>
    <row r="229" spans="6:10" x14ac:dyDescent="0.25">
      <c r="F229" s="31">
        <v>200</v>
      </c>
      <c r="G229" s="31">
        <f t="shared" si="31"/>
        <v>145.44458422160253</v>
      </c>
      <c r="H229" s="31">
        <f t="shared" si="29"/>
        <v>143.877000951783</v>
      </c>
      <c r="I229" s="31">
        <f t="shared" si="30"/>
        <v>147.01798039650586</v>
      </c>
      <c r="J229" s="31">
        <f t="shared" ref="J229" si="32">((I229-H229)*0.5)/((I229+H229)*0.5)*100</f>
        <v>1.0797640544242189</v>
      </c>
    </row>
  </sheetData>
  <sortState ref="AE60:AG81">
    <sortCondition ref="AE60"/>
  </sortState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A31" zoomScale="85" zoomScaleNormal="85" workbookViewId="0">
      <selection activeCell="I65" sqref="I65"/>
    </sheetView>
  </sheetViews>
  <sheetFormatPr defaultRowHeight="15" x14ac:dyDescent="0.25"/>
  <cols>
    <col min="2" max="2" width="17.42578125" bestFit="1" customWidth="1"/>
    <col min="3" max="3" width="28.85546875" bestFit="1" customWidth="1"/>
    <col min="4" max="4" width="28.85546875" customWidth="1"/>
    <col min="5" max="5" width="28.42578125" bestFit="1" customWidth="1"/>
    <col min="6" max="6" width="28.42578125" customWidth="1"/>
    <col min="8" max="10" width="17.42578125" bestFit="1" customWidth="1"/>
  </cols>
  <sheetData>
    <row r="1" spans="1:10" x14ac:dyDescent="0.25">
      <c r="A1" s="1" t="s">
        <v>42</v>
      </c>
      <c r="B1" s="53" t="s">
        <v>40</v>
      </c>
      <c r="C1" s="55" t="s">
        <v>103</v>
      </c>
      <c r="D1" s="55" t="s">
        <v>47</v>
      </c>
      <c r="E1" s="55" t="s">
        <v>104</v>
      </c>
      <c r="F1" s="55" t="s">
        <v>47</v>
      </c>
      <c r="G1" s="55" t="s">
        <v>105</v>
      </c>
      <c r="I1" s="31">
        <v>0</v>
      </c>
      <c r="J1" s="31">
        <v>0</v>
      </c>
    </row>
    <row r="2" spans="1:10" x14ac:dyDescent="0.25">
      <c r="A2" t="s">
        <v>85</v>
      </c>
      <c r="B2" s="32">
        <v>0</v>
      </c>
      <c r="C2" s="28">
        <v>66.605254166666668</v>
      </c>
      <c r="D2" s="31">
        <v>5.3982817689060685</v>
      </c>
      <c r="E2" s="28">
        <v>56.648029166666653</v>
      </c>
      <c r="F2" s="31">
        <v>6.59264020671531</v>
      </c>
      <c r="G2" s="22">
        <f>C2-E2</f>
        <v>9.9572250000000153</v>
      </c>
      <c r="I2" s="31">
        <v>200</v>
      </c>
      <c r="J2" s="31">
        <v>200</v>
      </c>
    </row>
    <row r="3" spans="1:10" x14ac:dyDescent="0.25">
      <c r="A3" t="s">
        <v>19</v>
      </c>
      <c r="B3" s="32">
        <v>0.21726616033128443</v>
      </c>
      <c r="C3" s="28">
        <v>75.048258333333351</v>
      </c>
      <c r="D3" s="31">
        <v>3.4477337967947297</v>
      </c>
      <c r="E3" s="28">
        <v>65.929841666666661</v>
      </c>
      <c r="F3" s="31">
        <v>5.189490320648658</v>
      </c>
      <c r="G3" s="22">
        <f t="shared" ref="G3:G24" si="0">C3-E3</f>
        <v>9.1184166666666897</v>
      </c>
    </row>
    <row r="4" spans="1:10" x14ac:dyDescent="0.25">
      <c r="A4" t="s">
        <v>23</v>
      </c>
      <c r="B4" s="32">
        <v>0.44901673135132125</v>
      </c>
      <c r="C4" s="28">
        <v>81.149133333333339</v>
      </c>
      <c r="D4" s="31">
        <v>3.3613300688143046</v>
      </c>
      <c r="E4" s="28">
        <v>73.061408333333333</v>
      </c>
      <c r="F4" s="31">
        <v>4.7486339883569615</v>
      </c>
      <c r="G4" s="22">
        <f t="shared" si="0"/>
        <v>8.087725000000006</v>
      </c>
    </row>
    <row r="5" spans="1:10" x14ac:dyDescent="0.25">
      <c r="A5" t="s">
        <v>27</v>
      </c>
      <c r="B5" s="32">
        <v>0.8980334627026425</v>
      </c>
      <c r="C5" s="28">
        <v>90.142541666666673</v>
      </c>
      <c r="D5" s="31">
        <v>3.4775962268781013</v>
      </c>
      <c r="E5" s="28">
        <v>81.453941666666665</v>
      </c>
      <c r="F5" s="31">
        <v>3.823499214417506</v>
      </c>
      <c r="G5" s="22">
        <f t="shared" si="0"/>
        <v>8.6886000000000081</v>
      </c>
    </row>
    <row r="6" spans="1:10" x14ac:dyDescent="0.25">
      <c r="A6" t="s">
        <v>31</v>
      </c>
      <c r="B6" s="32">
        <v>1.8105513360940371</v>
      </c>
      <c r="C6" s="28">
        <v>102.71270833333334</v>
      </c>
      <c r="D6" s="31">
        <v>2.5886992937690945</v>
      </c>
      <c r="E6" s="28">
        <v>96.098683333333341</v>
      </c>
      <c r="F6" s="31">
        <v>3.6617682342708613</v>
      </c>
      <c r="G6" s="22">
        <f t="shared" si="0"/>
        <v>6.614024999999998</v>
      </c>
    </row>
    <row r="7" spans="1:10" x14ac:dyDescent="0.25">
      <c r="A7" t="s">
        <v>35</v>
      </c>
      <c r="B7" s="32">
        <v>3.6211026721880741</v>
      </c>
      <c r="C7" s="28">
        <v>124.41228333333333</v>
      </c>
      <c r="D7" s="31">
        <v>3.8324450645018042</v>
      </c>
      <c r="E7" s="28">
        <v>117.09428333333334</v>
      </c>
      <c r="F7" s="31">
        <v>3.875859513551525</v>
      </c>
      <c r="G7" s="22">
        <f t="shared" si="0"/>
        <v>7.3179999999999978</v>
      </c>
    </row>
    <row r="8" spans="1:10" x14ac:dyDescent="0.25">
      <c r="A8" t="s">
        <v>16</v>
      </c>
      <c r="B8" s="32">
        <v>7.3001429871311574</v>
      </c>
      <c r="C8" s="28">
        <v>152.33552499999999</v>
      </c>
      <c r="D8" s="31">
        <v>3.2844418214377189</v>
      </c>
      <c r="E8" s="28">
        <v>148.18859166666667</v>
      </c>
      <c r="F8" s="31">
        <v>4.0438974718273348</v>
      </c>
      <c r="G8" s="22">
        <f t="shared" si="0"/>
        <v>4.1469333333333225</v>
      </c>
    </row>
    <row r="9" spans="1:10" x14ac:dyDescent="0.25">
      <c r="A9" t="s">
        <v>20</v>
      </c>
      <c r="B9" s="32">
        <v>10.84882360587547</v>
      </c>
      <c r="C9" s="28">
        <v>164.11185</v>
      </c>
      <c r="D9" s="31">
        <v>2.0960969683936574</v>
      </c>
      <c r="E9" s="28">
        <v>160.01315</v>
      </c>
      <c r="F9" s="31">
        <v>3.3524151268491882</v>
      </c>
      <c r="G9" s="22">
        <f t="shared" si="0"/>
        <v>4.098700000000008</v>
      </c>
    </row>
    <row r="10" spans="1:10" x14ac:dyDescent="0.25">
      <c r="A10" t="s">
        <v>24</v>
      </c>
      <c r="B10" s="32">
        <v>14.49889509944105</v>
      </c>
      <c r="C10" s="28">
        <v>173.51755</v>
      </c>
      <c r="D10" s="31">
        <v>1.2556835621213747</v>
      </c>
      <c r="E10" s="28">
        <v>169.71930833333334</v>
      </c>
      <c r="F10" s="31">
        <v>3.0689313963298028</v>
      </c>
      <c r="G10" s="22">
        <f t="shared" si="0"/>
        <v>3.7982416666666552</v>
      </c>
    </row>
    <row r="11" spans="1:10" x14ac:dyDescent="0.25">
      <c r="A11" t="s">
        <v>28</v>
      </c>
      <c r="B11" s="32">
        <v>18.14896659300663</v>
      </c>
      <c r="C11" s="28">
        <v>178.87937499999998</v>
      </c>
      <c r="D11" s="31">
        <v>1.4071700511859095</v>
      </c>
      <c r="E11" s="28">
        <v>174.89694166666666</v>
      </c>
      <c r="F11" s="31">
        <v>2.858488300247445</v>
      </c>
      <c r="G11" s="22">
        <f t="shared" si="0"/>
        <v>3.9824333333333186</v>
      </c>
    </row>
    <row r="12" spans="1:10" x14ac:dyDescent="0.25">
      <c r="A12" t="s">
        <v>32</v>
      </c>
      <c r="B12" s="32">
        <v>21.69764721175094</v>
      </c>
      <c r="C12" s="28">
        <v>181.67762500000001</v>
      </c>
      <c r="D12" s="31">
        <v>1.1515134761181984</v>
      </c>
      <c r="E12" s="28">
        <v>177.99780000000001</v>
      </c>
      <c r="F12" s="31">
        <v>2.7329035811086255</v>
      </c>
      <c r="G12" s="22">
        <f t="shared" si="0"/>
        <v>3.6798249999999939</v>
      </c>
    </row>
    <row r="13" spans="1:10" x14ac:dyDescent="0.25">
      <c r="A13" t="s">
        <v>36</v>
      </c>
      <c r="B13" s="32">
        <v>25.34771870531652</v>
      </c>
      <c r="C13" s="28">
        <v>185.54385833333333</v>
      </c>
      <c r="D13" s="31">
        <v>1.7990966331408638</v>
      </c>
      <c r="E13" s="28">
        <v>181.50658333333334</v>
      </c>
      <c r="F13" s="31">
        <v>2.3083162339810848</v>
      </c>
      <c r="G13" s="22">
        <f t="shared" si="0"/>
        <v>4.037274999999994</v>
      </c>
    </row>
    <row r="14" spans="1:10" x14ac:dyDescent="0.25">
      <c r="A14" t="s">
        <v>17</v>
      </c>
      <c r="B14" s="32">
        <v>28.815286624203821</v>
      </c>
      <c r="C14" s="28">
        <v>189.04387499999999</v>
      </c>
      <c r="D14" s="31">
        <v>2.0522884535539618</v>
      </c>
      <c r="E14" s="28">
        <v>188.19078333333331</v>
      </c>
      <c r="F14" s="31">
        <v>1.7205371507089591</v>
      </c>
      <c r="G14" s="22">
        <f t="shared" si="0"/>
        <v>0.85309166666667124</v>
      </c>
    </row>
    <row r="15" spans="1:10" x14ac:dyDescent="0.25">
      <c r="A15" t="s">
        <v>21</v>
      </c>
      <c r="B15" s="32">
        <v>32.591082802547767</v>
      </c>
      <c r="C15" s="28">
        <v>190.34870000000001</v>
      </c>
      <c r="D15" s="31">
        <v>1.3501828879485513</v>
      </c>
      <c r="E15" s="28">
        <v>188.62280833333332</v>
      </c>
      <c r="F15" s="31">
        <v>1.8158047479427755</v>
      </c>
      <c r="G15" s="22">
        <f t="shared" si="0"/>
        <v>1.7258916666666835</v>
      </c>
    </row>
    <row r="16" spans="1:10" x14ac:dyDescent="0.25">
      <c r="A16" t="s">
        <v>25</v>
      </c>
      <c r="B16" s="32">
        <v>36.168152866242039</v>
      </c>
      <c r="C16" s="28">
        <v>191.54605000000001</v>
      </c>
      <c r="D16" s="31">
        <v>1.2837318655884742</v>
      </c>
      <c r="E16" s="28">
        <v>189.94957499999998</v>
      </c>
      <c r="F16" s="31">
        <v>1.3184474886119952</v>
      </c>
      <c r="G16" s="22">
        <f t="shared" si="0"/>
        <v>1.5964750000000265</v>
      </c>
    </row>
    <row r="17" spans="1:7" x14ac:dyDescent="0.25">
      <c r="A17" t="s">
        <v>29</v>
      </c>
      <c r="B17" s="32">
        <v>40.540127388535034</v>
      </c>
      <c r="C17" s="28">
        <v>192.46272500000001</v>
      </c>
      <c r="D17" s="31">
        <v>1.2801938923637506</v>
      </c>
      <c r="E17" s="28">
        <v>190.30044166666667</v>
      </c>
      <c r="F17" s="31">
        <v>1.5672397110022525</v>
      </c>
      <c r="G17" s="22">
        <f t="shared" si="0"/>
        <v>2.1622833333333347</v>
      </c>
    </row>
    <row r="18" spans="1:7" x14ac:dyDescent="0.25">
      <c r="A18" t="s">
        <v>33</v>
      </c>
      <c r="B18" s="32">
        <v>45.110828025477709</v>
      </c>
      <c r="C18" s="28">
        <v>192.71270833333332</v>
      </c>
      <c r="D18" s="31">
        <v>1.4025123855932371</v>
      </c>
      <c r="E18" s="28">
        <v>190.61623333333338</v>
      </c>
      <c r="F18" s="31">
        <v>1.7394378001544237</v>
      </c>
      <c r="G18" s="22">
        <f t="shared" si="0"/>
        <v>2.0964749999999412</v>
      </c>
    </row>
    <row r="19" spans="1:7" x14ac:dyDescent="0.25">
      <c r="A19" t="s">
        <v>37</v>
      </c>
      <c r="B19" s="32">
        <v>49.681528662420384</v>
      </c>
      <c r="C19" s="28">
        <v>194.10745</v>
      </c>
      <c r="D19" s="31">
        <v>1.6385753670906842</v>
      </c>
      <c r="E19" s="28">
        <v>191.54603333333333</v>
      </c>
      <c r="F19" s="31">
        <v>1.3993695654136773</v>
      </c>
      <c r="G19" s="22">
        <f t="shared" si="0"/>
        <v>2.5614166666666733</v>
      </c>
    </row>
    <row r="20" spans="1:7" x14ac:dyDescent="0.25">
      <c r="A20" t="s">
        <v>18</v>
      </c>
      <c r="B20" s="32">
        <v>58.655999999999999</v>
      </c>
      <c r="C20" s="28">
        <v>196.81139999999996</v>
      </c>
      <c r="D20" s="31">
        <v>1.637498725051554</v>
      </c>
      <c r="E20" s="28">
        <v>196.29386666666667</v>
      </c>
      <c r="F20" s="31">
        <v>1.4667548300636863</v>
      </c>
      <c r="G20" s="22">
        <f t="shared" si="0"/>
        <v>0.5175333333332901</v>
      </c>
    </row>
    <row r="21" spans="1:7" x14ac:dyDescent="0.25">
      <c r="A21" t="s">
        <v>22</v>
      </c>
      <c r="B21" s="32">
        <v>67.826086956521735</v>
      </c>
      <c r="C21" s="28">
        <v>197.12060833333331</v>
      </c>
      <c r="D21" s="31">
        <v>1.3712744751828085</v>
      </c>
      <c r="E21" s="28">
        <v>195.75658333333331</v>
      </c>
      <c r="F21" s="31">
        <v>1.4950176933178201</v>
      </c>
      <c r="G21" s="22">
        <f t="shared" si="0"/>
        <v>1.364024999999998</v>
      </c>
    </row>
    <row r="22" spans="1:7" x14ac:dyDescent="0.25">
      <c r="A22" t="s">
        <v>26</v>
      </c>
      <c r="B22" s="32">
        <v>76.959999999999994</v>
      </c>
      <c r="C22" s="28">
        <v>198.01316666666665</v>
      </c>
      <c r="D22" s="31">
        <v>1.4112470309709191</v>
      </c>
      <c r="E22" s="28">
        <v>196.79825833333337</v>
      </c>
      <c r="F22" s="31">
        <v>1.1800022199195868</v>
      </c>
      <c r="G22" s="22">
        <f t="shared" si="0"/>
        <v>1.214908333333284</v>
      </c>
    </row>
    <row r="23" spans="1:7" x14ac:dyDescent="0.25">
      <c r="A23" t="s">
        <v>30</v>
      </c>
      <c r="B23" s="32">
        <v>85.695999999999998</v>
      </c>
      <c r="C23" s="28">
        <v>198.48026666666667</v>
      </c>
      <c r="D23" s="31">
        <v>1.3645176019607068</v>
      </c>
      <c r="E23" s="28">
        <v>196.92325833333334</v>
      </c>
      <c r="F23" s="31">
        <v>1.3733335021421638</v>
      </c>
      <c r="G23" s="22">
        <f t="shared" si="0"/>
        <v>1.5570083333333287</v>
      </c>
    </row>
    <row r="24" spans="1:7" x14ac:dyDescent="0.25">
      <c r="A24" t="s">
        <v>34</v>
      </c>
      <c r="B24" s="32">
        <v>94.847999999999999</v>
      </c>
      <c r="C24" s="28">
        <v>198.725875</v>
      </c>
      <c r="D24" s="31">
        <v>1.410000871776</v>
      </c>
      <c r="E24" s="28">
        <v>197.39914166666665</v>
      </c>
      <c r="F24" s="31">
        <v>1.321655217354589</v>
      </c>
      <c r="G24" s="22">
        <f t="shared" si="0"/>
        <v>1.3267333333333511</v>
      </c>
    </row>
    <row r="28" spans="1:7" x14ac:dyDescent="0.25">
      <c r="A28" s="1" t="s">
        <v>42</v>
      </c>
      <c r="B28" s="53" t="s">
        <v>40</v>
      </c>
      <c r="C28" s="55" t="s">
        <v>103</v>
      </c>
      <c r="D28" s="55" t="s">
        <v>47</v>
      </c>
      <c r="E28" s="55" t="s">
        <v>104</v>
      </c>
      <c r="F28" s="55" t="s">
        <v>47</v>
      </c>
      <c r="G28" s="55" t="s">
        <v>105</v>
      </c>
    </row>
    <row r="29" spans="1:7" x14ac:dyDescent="0.25">
      <c r="A29" t="s">
        <v>85</v>
      </c>
      <c r="B29" s="32">
        <v>0</v>
      </c>
      <c r="C29" s="31">
        <v>-2.0724163126336257E-15</v>
      </c>
      <c r="D29" s="31">
        <v>5.3982817689060685</v>
      </c>
      <c r="E29" s="31">
        <v>1.3618735768735254E-14</v>
      </c>
      <c r="F29" s="31">
        <v>6.59264020671531</v>
      </c>
      <c r="G29" s="22">
        <f>C29-E29</f>
        <v>-1.569115208136888E-14</v>
      </c>
    </row>
    <row r="30" spans="1:7" x14ac:dyDescent="0.25">
      <c r="A30" t="s">
        <v>19</v>
      </c>
      <c r="B30" s="32">
        <v>0.21726616033128443</v>
      </c>
      <c r="C30" s="31">
        <v>8.4430041666666646</v>
      </c>
      <c r="D30" s="31">
        <v>3.4477337967947297</v>
      </c>
      <c r="E30" s="31">
        <v>9.2818125000000133</v>
      </c>
      <c r="F30" s="31">
        <v>5.189490320648658</v>
      </c>
      <c r="G30" s="22">
        <f t="shared" ref="G30:G51" si="1">C30-E30</f>
        <v>-0.8388083333333487</v>
      </c>
    </row>
    <row r="31" spans="1:7" x14ac:dyDescent="0.25">
      <c r="A31" t="s">
        <v>23</v>
      </c>
      <c r="B31" s="32">
        <v>0.44901673135132125</v>
      </c>
      <c r="C31" s="31">
        <v>14.543879166666665</v>
      </c>
      <c r="D31" s="31">
        <v>3.3613300688143046</v>
      </c>
      <c r="E31" s="31">
        <v>16.41337916666668</v>
      </c>
      <c r="F31" s="31">
        <v>4.7486339883569615</v>
      </c>
      <c r="G31" s="22">
        <f t="shared" si="1"/>
        <v>-1.8695000000000146</v>
      </c>
    </row>
    <row r="32" spans="1:7" x14ac:dyDescent="0.25">
      <c r="A32" t="s">
        <v>27</v>
      </c>
      <c r="B32" s="32">
        <v>0.8980334627026425</v>
      </c>
      <c r="C32" s="31">
        <v>23.537287500000001</v>
      </c>
      <c r="D32" s="31">
        <v>3.4775962268781013</v>
      </c>
      <c r="E32" s="31">
        <v>24.805912500000019</v>
      </c>
      <c r="F32" s="31">
        <v>3.823499214417506</v>
      </c>
      <c r="G32" s="22">
        <f t="shared" si="1"/>
        <v>-1.2686250000000179</v>
      </c>
    </row>
    <row r="33" spans="1:12" x14ac:dyDescent="0.25">
      <c r="A33" t="s">
        <v>31</v>
      </c>
      <c r="B33" s="32">
        <v>1.8105513360940371</v>
      </c>
      <c r="C33" s="31">
        <v>36.107454166666663</v>
      </c>
      <c r="D33" s="31">
        <v>2.5886992937690945</v>
      </c>
      <c r="E33" s="31">
        <v>39.450654166666681</v>
      </c>
      <c r="F33" s="31">
        <v>3.6617682342708613</v>
      </c>
      <c r="G33" s="22">
        <f t="shared" si="1"/>
        <v>-3.3432000000000173</v>
      </c>
    </row>
    <row r="34" spans="1:12" x14ac:dyDescent="0.25">
      <c r="A34" t="s">
        <v>35</v>
      </c>
      <c r="B34" s="32">
        <v>3.6211026721880741</v>
      </c>
      <c r="C34" s="31">
        <v>57.807029166666659</v>
      </c>
      <c r="D34" s="31">
        <v>3.8324450645018042</v>
      </c>
      <c r="E34" s="31">
        <v>60.446254166666677</v>
      </c>
      <c r="F34" s="31">
        <v>3.875859513551525</v>
      </c>
      <c r="G34" s="22">
        <f t="shared" si="1"/>
        <v>-2.6392250000000175</v>
      </c>
    </row>
    <row r="35" spans="1:12" x14ac:dyDescent="0.25">
      <c r="A35" t="s">
        <v>16</v>
      </c>
      <c r="B35" s="32">
        <v>7.3001429871311574</v>
      </c>
      <c r="C35" s="31">
        <v>85.730270833333336</v>
      </c>
      <c r="D35" s="31">
        <v>3.2844418214377189</v>
      </c>
      <c r="E35" s="31">
        <v>91.540562500000021</v>
      </c>
      <c r="F35" s="31">
        <v>4.0438974718273348</v>
      </c>
      <c r="G35" s="22">
        <f t="shared" si="1"/>
        <v>-5.8102916666666857</v>
      </c>
    </row>
    <row r="36" spans="1:12" x14ac:dyDescent="0.25">
      <c r="A36" t="s">
        <v>20</v>
      </c>
      <c r="B36" s="32">
        <v>10.84882360587547</v>
      </c>
      <c r="C36" s="31">
        <v>97.506595833333321</v>
      </c>
      <c r="D36" s="31">
        <v>2.0960969683936574</v>
      </c>
      <c r="E36" s="31">
        <v>103.36512083333336</v>
      </c>
      <c r="F36" s="31">
        <v>3.3524151268491882</v>
      </c>
      <c r="G36" s="22">
        <f t="shared" si="1"/>
        <v>-5.8585250000000428</v>
      </c>
    </row>
    <row r="37" spans="1:12" x14ac:dyDescent="0.25">
      <c r="A37" t="s">
        <v>24</v>
      </c>
      <c r="B37" s="32">
        <v>14.49889509944105</v>
      </c>
      <c r="C37" s="31">
        <v>106.91229583333335</v>
      </c>
      <c r="D37" s="31">
        <v>1.2556835621213747</v>
      </c>
      <c r="E37" s="31">
        <v>113.07127916666668</v>
      </c>
      <c r="F37" s="31">
        <v>3.0689313963298028</v>
      </c>
      <c r="G37" s="22">
        <f t="shared" si="1"/>
        <v>-6.1589833333333388</v>
      </c>
    </row>
    <row r="38" spans="1:12" x14ac:dyDescent="0.25">
      <c r="A38" t="s">
        <v>28</v>
      </c>
      <c r="B38" s="32">
        <v>18.14896659300663</v>
      </c>
      <c r="C38" s="31">
        <v>112.27412083333333</v>
      </c>
      <c r="D38" s="31">
        <v>1.4071700511859095</v>
      </c>
      <c r="E38" s="31">
        <v>118.2489125</v>
      </c>
      <c r="F38" s="31">
        <v>2.858488300247445</v>
      </c>
      <c r="G38" s="22">
        <f t="shared" si="1"/>
        <v>-5.9747916666666754</v>
      </c>
    </row>
    <row r="39" spans="1:12" x14ac:dyDescent="0.25">
      <c r="A39" t="s">
        <v>32</v>
      </c>
      <c r="B39" s="32">
        <v>21.69764721175094</v>
      </c>
      <c r="C39" s="31">
        <v>115.07237083333335</v>
      </c>
      <c r="D39" s="31">
        <v>1.1515134761181984</v>
      </c>
      <c r="E39" s="31">
        <v>121.34977083333337</v>
      </c>
      <c r="F39" s="31">
        <v>2.7329035811086255</v>
      </c>
      <c r="G39" s="22">
        <f t="shared" si="1"/>
        <v>-6.2774000000000143</v>
      </c>
    </row>
    <row r="40" spans="1:12" ht="18.75" x14ac:dyDescent="0.3">
      <c r="A40" t="s">
        <v>36</v>
      </c>
      <c r="B40" s="32">
        <v>25.34771870531652</v>
      </c>
      <c r="C40" s="31">
        <v>118.93860416666666</v>
      </c>
      <c r="D40" s="31">
        <v>1.7990966331408638</v>
      </c>
      <c r="E40" s="31">
        <v>124.85855416666669</v>
      </c>
      <c r="F40" s="31">
        <v>2.3083162339810848</v>
      </c>
      <c r="G40" s="22">
        <f t="shared" si="1"/>
        <v>-5.9199500000000285</v>
      </c>
      <c r="H40" s="124"/>
      <c r="I40" s="124"/>
      <c r="J40" s="124"/>
    </row>
    <row r="41" spans="1:12" x14ac:dyDescent="0.25">
      <c r="A41" t="s">
        <v>17</v>
      </c>
      <c r="B41" s="32">
        <v>28.815286624203821</v>
      </c>
      <c r="C41" s="31">
        <v>122.43862083333333</v>
      </c>
      <c r="D41" s="31">
        <v>2.0522884535539618</v>
      </c>
      <c r="E41" s="31">
        <v>131.5427541666667</v>
      </c>
      <c r="F41" s="31">
        <v>1.7205371507089591</v>
      </c>
      <c r="G41" s="22">
        <f t="shared" si="1"/>
        <v>-9.1041333333333654</v>
      </c>
      <c r="H41" s="53"/>
      <c r="I41" s="53"/>
      <c r="J41" s="53"/>
    </row>
    <row r="42" spans="1:12" x14ac:dyDescent="0.25">
      <c r="A42" t="s">
        <v>21</v>
      </c>
      <c r="B42" s="32">
        <v>32.591082802547767</v>
      </c>
      <c r="C42" s="31">
        <v>123.74344583333334</v>
      </c>
      <c r="D42" s="31">
        <v>1.3501828879485513</v>
      </c>
      <c r="E42" s="31">
        <v>131.97477916666668</v>
      </c>
      <c r="F42" s="31">
        <v>1.8158047479427755</v>
      </c>
      <c r="G42" s="22">
        <f t="shared" si="1"/>
        <v>-8.2313333333333389</v>
      </c>
      <c r="H42" s="54"/>
      <c r="I42" s="54"/>
      <c r="J42" s="54"/>
    </row>
    <row r="43" spans="1:12" x14ac:dyDescent="0.25">
      <c r="A43" t="s">
        <v>25</v>
      </c>
      <c r="B43" s="32">
        <v>36.168152866242039</v>
      </c>
      <c r="C43" s="31">
        <v>124.9407958333333</v>
      </c>
      <c r="D43" s="31">
        <v>1.2837318655884742</v>
      </c>
      <c r="E43" s="31">
        <v>133.30154583333334</v>
      </c>
      <c r="F43" s="31">
        <v>1.3184474886119952</v>
      </c>
      <c r="G43" s="22">
        <f t="shared" si="1"/>
        <v>-8.3607500000000385</v>
      </c>
      <c r="H43" s="31"/>
      <c r="I43" s="31"/>
      <c r="J43" s="31"/>
      <c r="L43" s="22"/>
    </row>
    <row r="44" spans="1:12" x14ac:dyDescent="0.25">
      <c r="A44" t="s">
        <v>29</v>
      </c>
      <c r="B44" s="32">
        <v>40.540127388535034</v>
      </c>
      <c r="C44" s="31">
        <v>125.85747083333331</v>
      </c>
      <c r="D44" s="31">
        <v>1.2801938923637506</v>
      </c>
      <c r="E44" s="31">
        <v>133.6524125</v>
      </c>
      <c r="F44" s="31">
        <v>1.5672397110022525</v>
      </c>
      <c r="G44" s="22">
        <f t="shared" si="1"/>
        <v>-7.7949416666666878</v>
      </c>
      <c r="H44" s="31"/>
      <c r="I44" s="31"/>
      <c r="J44" s="31"/>
      <c r="L44" s="22"/>
    </row>
    <row r="45" spans="1:12" x14ac:dyDescent="0.25">
      <c r="A45" t="s">
        <v>33</v>
      </c>
      <c r="B45" s="32">
        <v>45.110828025477709</v>
      </c>
      <c r="C45" s="31">
        <v>126.10745416666667</v>
      </c>
      <c r="D45" s="31">
        <v>1.4025123855932371</v>
      </c>
      <c r="E45" s="31">
        <v>133.96820416666671</v>
      </c>
      <c r="F45" s="31">
        <v>1.7394378001544237</v>
      </c>
      <c r="G45" s="22">
        <f t="shared" si="1"/>
        <v>-7.8607500000000385</v>
      </c>
      <c r="H45" s="31"/>
      <c r="I45" s="31"/>
      <c r="J45" s="31"/>
      <c r="L45" s="22"/>
    </row>
    <row r="46" spans="1:12" x14ac:dyDescent="0.25">
      <c r="A46" t="s">
        <v>37</v>
      </c>
      <c r="B46" s="32">
        <v>49.681528662420384</v>
      </c>
      <c r="C46" s="31">
        <v>127.50219583333335</v>
      </c>
      <c r="D46" s="31">
        <v>1.6385753670906842</v>
      </c>
      <c r="E46" s="31">
        <v>134.89800416666671</v>
      </c>
      <c r="F46" s="31">
        <v>1.3993695654136773</v>
      </c>
      <c r="G46" s="22">
        <f t="shared" si="1"/>
        <v>-7.3958083333333633</v>
      </c>
      <c r="H46" s="31"/>
      <c r="I46" s="31"/>
      <c r="J46" s="31"/>
      <c r="L46" s="22"/>
    </row>
    <row r="47" spans="1:12" x14ac:dyDescent="0.25">
      <c r="A47" t="s">
        <v>18</v>
      </c>
      <c r="B47" s="32">
        <v>58.655999999999999</v>
      </c>
      <c r="C47" s="31">
        <v>130.20614583333335</v>
      </c>
      <c r="D47" s="31">
        <v>1.637498725051554</v>
      </c>
      <c r="E47" s="31">
        <v>139.6458375</v>
      </c>
      <c r="F47" s="31">
        <v>1.4667548300636863</v>
      </c>
      <c r="G47" s="22">
        <f t="shared" si="1"/>
        <v>-9.4396916666666471</v>
      </c>
      <c r="H47" s="31"/>
      <c r="I47" s="31"/>
      <c r="J47" s="31"/>
      <c r="L47" s="22"/>
    </row>
    <row r="48" spans="1:12" x14ac:dyDescent="0.25">
      <c r="A48" t="s">
        <v>22</v>
      </c>
      <c r="B48" s="32">
        <v>67.826086956521735</v>
      </c>
      <c r="C48" s="31">
        <v>130.5153541666667</v>
      </c>
      <c r="D48" s="31">
        <v>1.3712744751828085</v>
      </c>
      <c r="E48" s="31">
        <v>139.10855416666666</v>
      </c>
      <c r="F48" s="31">
        <v>1.4950176933178201</v>
      </c>
      <c r="G48" s="22">
        <f t="shared" si="1"/>
        <v>-8.5931999999999675</v>
      </c>
      <c r="H48" s="31"/>
      <c r="I48" s="31"/>
      <c r="J48" s="31"/>
      <c r="L48" s="22"/>
    </row>
    <row r="49" spans="1:12" x14ac:dyDescent="0.25">
      <c r="A49" t="s">
        <v>26</v>
      </c>
      <c r="B49" s="32">
        <v>76.959999999999994</v>
      </c>
      <c r="C49" s="31">
        <v>131.40791249999998</v>
      </c>
      <c r="D49" s="31">
        <v>1.4112470309709191</v>
      </c>
      <c r="E49" s="31">
        <v>140.15022916666669</v>
      </c>
      <c r="F49" s="31">
        <v>1.1800022199195868</v>
      </c>
      <c r="G49" s="22">
        <f t="shared" si="1"/>
        <v>-8.74231666666671</v>
      </c>
      <c r="H49" s="31"/>
      <c r="I49" s="31"/>
      <c r="J49" s="31"/>
      <c r="L49" s="22"/>
    </row>
    <row r="50" spans="1:12" x14ac:dyDescent="0.25">
      <c r="A50" t="s">
        <v>30</v>
      </c>
      <c r="B50" s="32">
        <v>85.695999999999998</v>
      </c>
      <c r="C50" s="31">
        <v>131.8750125</v>
      </c>
      <c r="D50" s="31">
        <v>1.3645176019607068</v>
      </c>
      <c r="E50" s="31">
        <v>140.27522916666666</v>
      </c>
      <c r="F50" s="31">
        <v>1.3733335021421638</v>
      </c>
      <c r="G50" s="22">
        <f t="shared" si="1"/>
        <v>-8.4002166666666653</v>
      </c>
      <c r="H50" s="31"/>
      <c r="I50" s="31"/>
      <c r="J50" s="31"/>
      <c r="L50" s="22"/>
    </row>
    <row r="51" spans="1:12" x14ac:dyDescent="0.25">
      <c r="A51" t="s">
        <v>34</v>
      </c>
      <c r="B51" s="32">
        <v>94.847999999999999</v>
      </c>
      <c r="C51" s="31">
        <v>132.12062083333333</v>
      </c>
      <c r="D51" s="31">
        <v>1.410000871776</v>
      </c>
      <c r="E51" s="31">
        <v>140.75111250000003</v>
      </c>
      <c r="F51" s="31">
        <v>1.321655217354589</v>
      </c>
      <c r="G51" s="22">
        <f t="shared" si="1"/>
        <v>-8.6304916666666998</v>
      </c>
      <c r="H51" s="31"/>
      <c r="I51" s="31"/>
      <c r="J51" s="31"/>
      <c r="L51" s="22"/>
    </row>
    <row r="52" spans="1:12" x14ac:dyDescent="0.25">
      <c r="A52" s="29"/>
      <c r="B52" s="31"/>
      <c r="C52" s="31"/>
      <c r="D52" s="31"/>
      <c r="E52" s="31"/>
      <c r="F52" s="31"/>
      <c r="H52" s="31"/>
      <c r="I52" s="31"/>
      <c r="J52" s="31"/>
      <c r="L52" s="22"/>
    </row>
    <row r="53" spans="1:12" x14ac:dyDescent="0.25">
      <c r="A53" s="29"/>
      <c r="B53" s="31"/>
      <c r="C53" s="31"/>
      <c r="D53" s="31"/>
      <c r="E53" s="31"/>
      <c r="F53" s="31"/>
      <c r="H53" s="31"/>
      <c r="I53" s="31"/>
      <c r="J53" s="31"/>
      <c r="L53" s="22"/>
    </row>
    <row r="54" spans="1:12" x14ac:dyDescent="0.25">
      <c r="A54" s="29"/>
      <c r="B54" s="31"/>
      <c r="C54" s="31"/>
      <c r="D54" s="31"/>
      <c r="E54" s="31"/>
      <c r="F54" s="31"/>
      <c r="H54" s="31"/>
      <c r="I54" s="31"/>
      <c r="J54" s="31"/>
      <c r="L54" s="22"/>
    </row>
    <row r="55" spans="1:12" x14ac:dyDescent="0.25">
      <c r="A55" s="1" t="s">
        <v>42</v>
      </c>
      <c r="B55" s="53" t="s">
        <v>40</v>
      </c>
      <c r="C55" s="55" t="s">
        <v>103</v>
      </c>
      <c r="D55" s="55" t="s">
        <v>47</v>
      </c>
      <c r="E55" s="55" t="s">
        <v>104</v>
      </c>
      <c r="F55" s="55" t="s">
        <v>47</v>
      </c>
      <c r="G55" s="55" t="s">
        <v>105</v>
      </c>
      <c r="J55" s="31"/>
      <c r="L55" s="22"/>
    </row>
    <row r="56" spans="1:12" x14ac:dyDescent="0.25">
      <c r="A56" t="s">
        <v>85</v>
      </c>
      <c r="B56" s="32">
        <v>0</v>
      </c>
      <c r="C56" s="31">
        <v>-4.2558549277297669E-16</v>
      </c>
      <c r="D56" s="31">
        <v>1</v>
      </c>
      <c r="E56" s="31">
        <v>2.0539125955565396E-15</v>
      </c>
      <c r="F56" s="31">
        <v>0.99999999999998157</v>
      </c>
      <c r="H56" s="31">
        <v>0</v>
      </c>
      <c r="I56" s="31">
        <v>0</v>
      </c>
      <c r="J56" s="31"/>
      <c r="L56" s="22"/>
    </row>
    <row r="57" spans="1:12" x14ac:dyDescent="0.25">
      <c r="A57" t="s">
        <v>19</v>
      </c>
      <c r="B57" s="32">
        <v>0.21726616033128443</v>
      </c>
      <c r="C57" s="31">
        <v>1.5640169461509219</v>
      </c>
      <c r="D57" s="31">
        <v>0.6386724414152597</v>
      </c>
      <c r="E57" s="31">
        <v>1.4079052108054257</v>
      </c>
      <c r="F57" s="31">
        <v>0.78716419490972711</v>
      </c>
      <c r="H57" s="31">
        <v>1.5</v>
      </c>
      <c r="I57" s="31">
        <v>1.5</v>
      </c>
      <c r="J57" s="31"/>
      <c r="L57" s="22"/>
    </row>
    <row r="58" spans="1:12" x14ac:dyDescent="0.25">
      <c r="A58" t="s">
        <v>23</v>
      </c>
      <c r="B58" s="32">
        <v>0.44901673135132125</v>
      </c>
      <c r="C58" s="31">
        <v>2.6941682167164651</v>
      </c>
      <c r="D58" s="31">
        <v>0.62266665815323807</v>
      </c>
      <c r="E58" s="31">
        <v>2.489651892415969</v>
      </c>
      <c r="F58" s="31">
        <v>0.7202932117423696</v>
      </c>
      <c r="H58" s="31"/>
      <c r="I58" s="31"/>
      <c r="J58" s="31"/>
      <c r="L58" s="22"/>
    </row>
    <row r="59" spans="1:12" x14ac:dyDescent="0.25">
      <c r="A59" t="s">
        <v>27</v>
      </c>
      <c r="B59" s="32">
        <v>0.8980334627026425</v>
      </c>
      <c r="C59" s="31">
        <v>4.3601443028731897</v>
      </c>
      <c r="D59" s="31">
        <v>0.64420428124166762</v>
      </c>
      <c r="E59" s="31">
        <v>3.7626674173318424</v>
      </c>
      <c r="F59" s="31">
        <v>0.57996479324365424</v>
      </c>
      <c r="H59" s="31"/>
      <c r="I59" s="31"/>
      <c r="J59" s="31"/>
      <c r="L59" s="22"/>
    </row>
    <row r="60" spans="1:12" x14ac:dyDescent="0.25">
      <c r="A60" t="s">
        <v>31</v>
      </c>
      <c r="B60" s="32">
        <v>1.8105513360940371</v>
      </c>
      <c r="C60" s="31">
        <v>6.688693868231268</v>
      </c>
      <c r="D60" s="31">
        <v>0.47954134381793867</v>
      </c>
      <c r="E60" s="31">
        <v>5.9840447726058565</v>
      </c>
      <c r="F60" s="31">
        <v>0.55543274309750601</v>
      </c>
      <c r="H60" s="31"/>
      <c r="I60" s="31"/>
      <c r="J60" s="31"/>
      <c r="L60" s="22"/>
    </row>
    <row r="61" spans="1:12" x14ac:dyDescent="0.25">
      <c r="A61" t="s">
        <v>35</v>
      </c>
      <c r="B61" s="32">
        <v>3.6211026721880741</v>
      </c>
      <c r="C61" s="31">
        <v>10.708412721179785</v>
      </c>
      <c r="D61" s="31">
        <v>0.70993794480617256</v>
      </c>
      <c r="E61" s="31">
        <v>9.1687476142099467</v>
      </c>
      <c r="F61" s="31">
        <v>0.58790702844718801</v>
      </c>
      <c r="H61" s="31"/>
      <c r="I61" s="31"/>
      <c r="J61" s="31"/>
      <c r="L61" s="22"/>
    </row>
    <row r="62" spans="1:12" x14ac:dyDescent="0.25">
      <c r="A62" t="s">
        <v>16</v>
      </c>
      <c r="B62" s="32">
        <v>7.3001429871311574</v>
      </c>
      <c r="C62" s="31">
        <v>15.881029279934397</v>
      </c>
      <c r="D62" s="31">
        <v>0.60842356179997825</v>
      </c>
      <c r="E62" s="31">
        <v>13.88526593742435</v>
      </c>
      <c r="F62" s="31">
        <v>0.61339574814171061</v>
      </c>
      <c r="H62" s="31"/>
      <c r="I62" s="31"/>
      <c r="J62" s="31"/>
      <c r="L62" s="22"/>
    </row>
    <row r="63" spans="1:12" x14ac:dyDescent="0.25">
      <c r="A63" t="s">
        <v>20</v>
      </c>
      <c r="B63" s="32">
        <v>10.84882360587547</v>
      </c>
      <c r="C63" s="31">
        <v>18.062524337830645</v>
      </c>
      <c r="D63" s="31">
        <v>0.38828965550985284</v>
      </c>
      <c r="E63" s="31">
        <v>15.678865764287119</v>
      </c>
      <c r="F63" s="31">
        <v>0.50850873424494403</v>
      </c>
      <c r="H63" s="31"/>
      <c r="I63" s="31"/>
      <c r="J63" s="31"/>
      <c r="L63" s="22"/>
    </row>
    <row r="64" spans="1:12" x14ac:dyDescent="0.25">
      <c r="A64" t="s">
        <v>24</v>
      </c>
      <c r="B64" s="32">
        <v>14.49889509944105</v>
      </c>
      <c r="C64" s="31">
        <v>19.804875034338661</v>
      </c>
      <c r="D64" s="31">
        <v>0.23260800674653026</v>
      </c>
      <c r="E64" s="31">
        <v>17.151137574820087</v>
      </c>
      <c r="F64" s="31">
        <v>0.46550870366074493</v>
      </c>
      <c r="H64" s="31"/>
      <c r="I64" s="31"/>
      <c r="J64" s="31"/>
      <c r="L64" s="22"/>
    </row>
    <row r="65" spans="1:12" x14ac:dyDescent="0.25">
      <c r="A65" t="s">
        <v>28</v>
      </c>
      <c r="B65" s="32">
        <v>18.14896659300663</v>
      </c>
      <c r="C65" s="31">
        <v>20.798121631966065</v>
      </c>
      <c r="D65" s="31">
        <v>0.26066998934571395</v>
      </c>
      <c r="E65" s="31">
        <v>17.936503250935587</v>
      </c>
      <c r="F65" s="31">
        <v>0.43358779041752021</v>
      </c>
      <c r="H65" s="31"/>
      <c r="I65" s="31"/>
      <c r="J65" s="31"/>
      <c r="L65" s="22"/>
    </row>
    <row r="66" spans="1:12" x14ac:dyDescent="0.25">
      <c r="A66" t="s">
        <v>32</v>
      </c>
      <c r="B66" s="32">
        <v>21.69764721175094</v>
      </c>
      <c r="C66" s="31">
        <v>21.316481013671154</v>
      </c>
      <c r="D66" s="31">
        <v>0.2133111099814913</v>
      </c>
      <c r="E66" s="31">
        <v>18.406854769614664</v>
      </c>
      <c r="F66" s="31">
        <v>0.41453856048822746</v>
      </c>
      <c r="H66" s="31"/>
      <c r="I66" s="31"/>
      <c r="J66" s="31"/>
      <c r="L66" s="22"/>
    </row>
    <row r="67" spans="1:12" x14ac:dyDescent="0.25">
      <c r="A67" t="s">
        <v>36</v>
      </c>
      <c r="B67" s="32">
        <v>25.34771870531652</v>
      </c>
      <c r="C67" s="31">
        <v>22.032678036880043</v>
      </c>
      <c r="D67" s="31">
        <v>0.3332720873340852</v>
      </c>
      <c r="E67" s="31">
        <v>18.939082105448826</v>
      </c>
      <c r="F67" s="31">
        <v>0.35013532691041926</v>
      </c>
      <c r="H67" s="31"/>
      <c r="I67" s="31"/>
      <c r="J67" s="31"/>
      <c r="L67" s="22"/>
    </row>
    <row r="68" spans="1:12" x14ac:dyDescent="0.25">
      <c r="A68" t="s">
        <v>17</v>
      </c>
      <c r="B68" s="32">
        <v>28.815286624203821</v>
      </c>
      <c r="C68" s="31">
        <v>22.681035572943951</v>
      </c>
      <c r="D68" s="31">
        <v>0.38017438537111525</v>
      </c>
      <c r="E68" s="31">
        <v>19.952970288394301</v>
      </c>
      <c r="F68" s="31">
        <v>0.26097846943875058</v>
      </c>
      <c r="H68" s="31"/>
      <c r="I68" s="31"/>
      <c r="J68" s="31"/>
      <c r="L68" s="22"/>
    </row>
    <row r="69" spans="1:12" x14ac:dyDescent="0.25">
      <c r="A69" t="s">
        <v>21</v>
      </c>
      <c r="B69" s="32">
        <v>32.591082802547767</v>
      </c>
      <c r="C69" s="31">
        <v>22.922746742508266</v>
      </c>
      <c r="D69" s="31">
        <v>0.25011345197384116</v>
      </c>
      <c r="E69" s="31">
        <v>20.018501697124893</v>
      </c>
      <c r="F69" s="31">
        <v>0.27542906802242162</v>
      </c>
      <c r="H69" s="31"/>
      <c r="I69" s="31"/>
      <c r="J69" s="31"/>
      <c r="L69" s="22"/>
    </row>
    <row r="70" spans="1:12" x14ac:dyDescent="0.25">
      <c r="A70" t="s">
        <v>25</v>
      </c>
      <c r="B70" s="32">
        <v>36.168152866242039</v>
      </c>
      <c r="C70" s="31">
        <v>23.144548799395455</v>
      </c>
      <c r="D70" s="31">
        <v>0.23780379026947601</v>
      </c>
      <c r="E70" s="31">
        <v>20.219751367221431</v>
      </c>
      <c r="F70" s="31">
        <v>0.19998778141555296</v>
      </c>
      <c r="H70" s="31"/>
      <c r="I70" s="31"/>
      <c r="J70" s="31"/>
      <c r="L70" s="22"/>
    </row>
    <row r="71" spans="1:12" x14ac:dyDescent="0.25">
      <c r="A71" t="s">
        <v>29</v>
      </c>
      <c r="B71" s="32">
        <v>40.540127388535034</v>
      </c>
      <c r="C71" s="31">
        <v>23.31435746060318</v>
      </c>
      <c r="D71" s="31">
        <v>0.23714840150390554</v>
      </c>
      <c r="E71" s="31">
        <v>20.272972331154705</v>
      </c>
      <c r="F71" s="31">
        <v>0.2377256549516871</v>
      </c>
      <c r="H71" s="31"/>
      <c r="I71" s="31"/>
      <c r="J71" s="31"/>
      <c r="L71" s="22"/>
    </row>
    <row r="72" spans="1:12" x14ac:dyDescent="0.25">
      <c r="A72" t="s">
        <v>33</v>
      </c>
      <c r="B72" s="32">
        <v>45.110828025477709</v>
      </c>
      <c r="C72" s="31">
        <v>23.360665405248312</v>
      </c>
      <c r="D72" s="31">
        <v>0.25980718414360382</v>
      </c>
      <c r="E72" s="31">
        <v>20.320872968344798</v>
      </c>
      <c r="F72" s="31">
        <v>0.26384540117669203</v>
      </c>
      <c r="H72" s="31"/>
      <c r="I72" s="31"/>
      <c r="J72" s="31"/>
      <c r="L72" s="22"/>
    </row>
    <row r="73" spans="1:12" x14ac:dyDescent="0.25">
      <c r="A73" t="s">
        <v>37</v>
      </c>
      <c r="B73" s="32">
        <v>49.681528662420384</v>
      </c>
      <c r="C73" s="31">
        <v>23.619033109338968</v>
      </c>
      <c r="D73" s="31">
        <v>0.30353646534881307</v>
      </c>
      <c r="E73" s="31">
        <v>20.461909028382305</v>
      </c>
      <c r="F73" s="31">
        <v>0.21226238980677911</v>
      </c>
      <c r="H73" s="31"/>
      <c r="I73" s="31"/>
      <c r="J73" s="31"/>
      <c r="L73" s="22"/>
    </row>
    <row r="74" spans="1:12" x14ac:dyDescent="0.25">
      <c r="A74" t="s">
        <v>18</v>
      </c>
      <c r="B74" s="32">
        <v>58.655999999999999</v>
      </c>
      <c r="C74" s="31">
        <v>24.119923969755821</v>
      </c>
      <c r="D74" s="31">
        <v>0.3033370237329025</v>
      </c>
      <c r="E74" s="31">
        <v>21.182080793329686</v>
      </c>
      <c r="F74" s="31">
        <v>0.22248367635315669</v>
      </c>
      <c r="H74" s="31"/>
      <c r="I74" s="31"/>
      <c r="J74" s="31"/>
      <c r="L74" s="22"/>
    </row>
    <row r="75" spans="1:12" x14ac:dyDescent="0.25">
      <c r="A75" t="s">
        <v>22</v>
      </c>
      <c r="B75" s="32">
        <v>67.826086956521735</v>
      </c>
      <c r="C75" s="31">
        <v>24.177202997892952</v>
      </c>
      <c r="D75" s="31">
        <v>0.25402054466317547</v>
      </c>
      <c r="E75" s="31">
        <v>21.100583348226273</v>
      </c>
      <c r="F75" s="31">
        <v>0.22677070891794676</v>
      </c>
      <c r="H75" s="31"/>
      <c r="I75" s="31"/>
      <c r="J75" s="31"/>
      <c r="L75" s="22"/>
    </row>
    <row r="76" spans="1:12" x14ac:dyDescent="0.25">
      <c r="A76" t="s">
        <v>26</v>
      </c>
      <c r="B76" s="32">
        <v>76.959999999999994</v>
      </c>
      <c r="C76" s="31">
        <v>24.342544188209185</v>
      </c>
      <c r="D76" s="31">
        <v>0.26142522591163275</v>
      </c>
      <c r="E76" s="31">
        <v>21.258589089073308</v>
      </c>
      <c r="F76" s="31">
        <v>0.17898780805869111</v>
      </c>
      <c r="H76" s="31"/>
      <c r="I76" s="31"/>
      <c r="J76" s="31"/>
      <c r="L76" s="22"/>
    </row>
    <row r="77" spans="1:12" x14ac:dyDescent="0.25">
      <c r="A77" t="s">
        <v>30</v>
      </c>
      <c r="B77" s="32">
        <v>85.695999999999998</v>
      </c>
      <c r="C77" s="31">
        <v>24.429071720486306</v>
      </c>
      <c r="D77" s="31">
        <v>0.25276887357386252</v>
      </c>
      <c r="E77" s="31">
        <v>21.27754962629065</v>
      </c>
      <c r="F77" s="31">
        <v>0.20831312783355826</v>
      </c>
      <c r="H77" s="31"/>
      <c r="I77" s="31"/>
      <c r="J77" s="31"/>
      <c r="L77" s="22"/>
    </row>
    <row r="78" spans="1:12" x14ac:dyDescent="0.25">
      <c r="A78" t="s">
        <v>34</v>
      </c>
      <c r="B78" s="32">
        <v>94.847999999999999</v>
      </c>
      <c r="C78" s="31">
        <v>24.47456922207061</v>
      </c>
      <c r="D78" s="31">
        <v>0.2611943822379853</v>
      </c>
      <c r="E78" s="31">
        <v>21.349733655512903</v>
      </c>
      <c r="F78" s="31">
        <v>0.2004743434972108</v>
      </c>
      <c r="H78" s="31"/>
      <c r="I78" s="31"/>
      <c r="J78" s="31"/>
      <c r="L78" s="22"/>
    </row>
    <row r="79" spans="1:12" x14ac:dyDescent="0.25">
      <c r="A79" s="29"/>
      <c r="B79" s="31"/>
      <c r="C79" s="31"/>
      <c r="D79" s="31"/>
      <c r="E79" s="31"/>
      <c r="F79" s="31"/>
      <c r="H79" s="31"/>
      <c r="I79" s="31"/>
      <c r="J79" s="31"/>
      <c r="L79" s="22"/>
    </row>
    <row r="80" spans="1:12" x14ac:dyDescent="0.25">
      <c r="A80" s="29"/>
      <c r="B80" s="31"/>
      <c r="C80" s="31"/>
      <c r="D80" s="31"/>
      <c r="E80" s="31"/>
      <c r="F80" s="31"/>
      <c r="H80" s="31"/>
      <c r="I80" s="31"/>
      <c r="J80" s="31"/>
      <c r="L80" s="22"/>
    </row>
    <row r="81" spans="1:12" x14ac:dyDescent="0.25">
      <c r="A81" s="29"/>
      <c r="B81" s="31"/>
      <c r="C81" s="31"/>
      <c r="D81" s="31"/>
      <c r="E81" s="31"/>
      <c r="F81" s="31"/>
      <c r="H81" s="31"/>
      <c r="I81" s="31"/>
      <c r="J81" s="31"/>
      <c r="L81" s="22"/>
    </row>
    <row r="82" spans="1:12" x14ac:dyDescent="0.25">
      <c r="A82" s="29"/>
      <c r="B82" s="31"/>
      <c r="C82" s="31"/>
      <c r="D82" s="31"/>
      <c r="E82" s="31"/>
      <c r="F82" s="31"/>
      <c r="H82" s="31"/>
      <c r="I82" s="31"/>
      <c r="J82" s="31"/>
      <c r="L82" s="22"/>
    </row>
    <row r="83" spans="1:12" x14ac:dyDescent="0.25">
      <c r="A83" s="29"/>
      <c r="B83" s="31"/>
      <c r="C83" s="31"/>
      <c r="D83" s="31"/>
      <c r="E83" s="31"/>
      <c r="F83" s="31"/>
      <c r="H83" s="31"/>
      <c r="I83" s="31"/>
      <c r="J83" s="31"/>
      <c r="L83" s="22"/>
    </row>
    <row r="84" spans="1:12" x14ac:dyDescent="0.25">
      <c r="A84" s="29"/>
      <c r="B84" s="31"/>
      <c r="C84" s="31"/>
      <c r="D84" s="31"/>
      <c r="E84" s="31"/>
      <c r="F84" s="31"/>
      <c r="H84" s="31"/>
      <c r="I84" s="31"/>
      <c r="J84" s="31"/>
      <c r="L84" s="22"/>
    </row>
    <row r="85" spans="1:12" x14ac:dyDescent="0.25">
      <c r="A85" s="29"/>
      <c r="B85" s="31"/>
      <c r="C85" s="31"/>
      <c r="D85" s="31"/>
      <c r="E85" s="31"/>
      <c r="F85" s="31"/>
      <c r="H85" s="31"/>
      <c r="I85" s="31"/>
      <c r="J85" s="31"/>
      <c r="L85" s="22"/>
    </row>
    <row r="86" spans="1:12" x14ac:dyDescent="0.25">
      <c r="A86" s="29"/>
      <c r="B86" s="31"/>
      <c r="C86" s="31"/>
      <c r="D86" s="31"/>
      <c r="E86" s="31"/>
      <c r="F86" s="31"/>
      <c r="H86" s="31"/>
      <c r="I86" s="31"/>
      <c r="J86" s="31"/>
      <c r="L86" s="22"/>
    </row>
    <row r="87" spans="1:12" x14ac:dyDescent="0.25">
      <c r="A87" s="29"/>
      <c r="B87" s="31"/>
      <c r="C87" s="31"/>
      <c r="D87" s="31"/>
      <c r="E87" s="31"/>
      <c r="F87" s="31"/>
      <c r="H87" s="31"/>
      <c r="I87" s="31"/>
      <c r="J87" s="31"/>
      <c r="L87" s="22"/>
    </row>
    <row r="88" spans="1:12" x14ac:dyDescent="0.25">
      <c r="A88" s="29"/>
      <c r="B88" s="31"/>
      <c r="C88" s="31"/>
      <c r="D88" s="31"/>
      <c r="E88" s="31"/>
      <c r="F88" s="31"/>
      <c r="H88" s="31"/>
      <c r="I88" s="31"/>
      <c r="J88" s="31"/>
      <c r="L88" s="22"/>
    </row>
    <row r="89" spans="1:12" x14ac:dyDescent="0.25">
      <c r="A89" s="29"/>
      <c r="B89" s="31"/>
      <c r="C89" s="31"/>
      <c r="D89" s="31"/>
      <c r="E89" s="31"/>
      <c r="F89" s="31"/>
      <c r="H89" s="31"/>
      <c r="I89" s="31"/>
      <c r="J89" s="31"/>
      <c r="L89" s="22"/>
    </row>
    <row r="90" spans="1:12" x14ac:dyDescent="0.25">
      <c r="A90" s="29"/>
      <c r="B90" s="31"/>
      <c r="C90" s="31"/>
      <c r="D90" s="31"/>
      <c r="E90" s="31"/>
      <c r="F90" s="31"/>
      <c r="H90" s="31"/>
      <c r="I90" s="31"/>
      <c r="J90" s="31"/>
      <c r="L90" s="22"/>
    </row>
    <row r="91" spans="1:12" x14ac:dyDescent="0.25">
      <c r="A91" s="29"/>
      <c r="B91" s="31"/>
      <c r="C91" s="31"/>
      <c r="D91" s="31"/>
      <c r="E91" s="31"/>
      <c r="F91" s="31"/>
      <c r="H91" s="31"/>
      <c r="I91" s="31"/>
      <c r="J91" s="31"/>
      <c r="L91" s="22"/>
    </row>
    <row r="92" spans="1:12" x14ac:dyDescent="0.25">
      <c r="A92" s="29"/>
      <c r="B92" s="31"/>
      <c r="C92" s="31"/>
      <c r="D92" s="31"/>
      <c r="E92" s="31"/>
      <c r="F92" s="31"/>
      <c r="H92" s="31"/>
      <c r="I92" s="31"/>
      <c r="J92" s="31"/>
      <c r="L92" s="22"/>
    </row>
    <row r="93" spans="1:12" x14ac:dyDescent="0.25">
      <c r="A93" s="29"/>
      <c r="B93" s="31"/>
      <c r="C93" s="31"/>
      <c r="D93" s="31"/>
      <c r="E93" s="31"/>
      <c r="F93" s="31"/>
      <c r="H93" s="31"/>
      <c r="I93" s="31"/>
      <c r="J93" s="31"/>
      <c r="L93" s="22"/>
    </row>
    <row r="94" spans="1:12" x14ac:dyDescent="0.25">
      <c r="A94" s="29"/>
      <c r="B94" s="31"/>
      <c r="C94" s="31"/>
      <c r="D94" s="31"/>
      <c r="E94" s="31"/>
      <c r="F94" s="31"/>
      <c r="H94" s="31"/>
      <c r="I94" s="31"/>
      <c r="J94" s="31"/>
      <c r="L94" s="22"/>
    </row>
    <row r="95" spans="1:12" x14ac:dyDescent="0.25">
      <c r="A95" s="29"/>
      <c r="B95" s="31"/>
      <c r="C95" s="31"/>
      <c r="D95" s="31"/>
      <c r="E95" s="31"/>
      <c r="F95" s="31"/>
      <c r="H95" s="31"/>
      <c r="I95" s="31"/>
      <c r="J95" s="31"/>
      <c r="L95" s="22"/>
    </row>
    <row r="96" spans="1:12" x14ac:dyDescent="0.25">
      <c r="A96" s="29"/>
      <c r="B96" s="31"/>
      <c r="C96" s="31"/>
      <c r="D96" s="31"/>
      <c r="E96" s="31"/>
      <c r="F96" s="31"/>
      <c r="H96" s="31"/>
      <c r="I96" s="31"/>
      <c r="J96" s="31"/>
      <c r="L96" s="22"/>
    </row>
    <row r="97" spans="1:12" x14ac:dyDescent="0.25">
      <c r="A97" s="29"/>
      <c r="B97" s="31"/>
      <c r="C97" s="31"/>
      <c r="D97" s="31"/>
      <c r="E97" s="31"/>
      <c r="F97" s="31"/>
      <c r="H97" s="31"/>
      <c r="I97" s="31"/>
      <c r="J97" s="31"/>
      <c r="L97" s="22"/>
    </row>
    <row r="98" spans="1:12" x14ac:dyDescent="0.25">
      <c r="A98" s="29"/>
      <c r="B98" s="31"/>
      <c r="C98" s="31"/>
      <c r="D98" s="31"/>
      <c r="E98" s="31"/>
      <c r="F98" s="31"/>
      <c r="H98" s="31"/>
      <c r="I98" s="31"/>
      <c r="J98" s="31"/>
      <c r="L98" s="22"/>
    </row>
    <row r="99" spans="1:12" x14ac:dyDescent="0.25">
      <c r="A99" s="29"/>
      <c r="B99" s="31"/>
      <c r="C99" s="31"/>
      <c r="D99" s="31"/>
      <c r="E99" s="31"/>
      <c r="F99" s="31"/>
      <c r="H99" s="31"/>
      <c r="I99" s="31"/>
      <c r="J99" s="31"/>
      <c r="L99" s="22"/>
    </row>
    <row r="100" spans="1:12" x14ac:dyDescent="0.25">
      <c r="A100" s="29"/>
      <c r="B100" s="31"/>
      <c r="C100" s="31"/>
      <c r="D100" s="31"/>
      <c r="E100" s="31"/>
      <c r="F100" s="31"/>
      <c r="H100" s="31"/>
      <c r="I100" s="31"/>
      <c r="J100" s="31"/>
      <c r="L100" s="22"/>
    </row>
    <row r="101" spans="1:12" x14ac:dyDescent="0.25">
      <c r="A101" s="29"/>
      <c r="B101" s="31"/>
      <c r="C101" s="31"/>
      <c r="D101" s="31"/>
      <c r="E101" s="31"/>
      <c r="F101" s="31"/>
      <c r="H101" s="31"/>
      <c r="I101" s="31"/>
      <c r="J101" s="31"/>
      <c r="L101" s="22"/>
    </row>
    <row r="102" spans="1:12" x14ac:dyDescent="0.25">
      <c r="A102" s="29"/>
      <c r="B102" s="31"/>
      <c r="C102" s="31"/>
      <c r="D102" s="31"/>
      <c r="E102" s="31"/>
      <c r="F102" s="31"/>
      <c r="H102" s="31"/>
      <c r="I102" s="31"/>
      <c r="J102" s="31"/>
      <c r="L102" s="22"/>
    </row>
    <row r="103" spans="1:12" x14ac:dyDescent="0.25">
      <c r="A103" s="29"/>
      <c r="B103" s="31"/>
      <c r="C103" s="31"/>
      <c r="D103" s="31"/>
      <c r="E103" s="31"/>
      <c r="F103" s="31"/>
      <c r="H103" s="31"/>
      <c r="I103" s="31"/>
      <c r="J103" s="31"/>
      <c r="L103" s="22"/>
    </row>
    <row r="104" spans="1:12" x14ac:dyDescent="0.25">
      <c r="A104" s="29"/>
      <c r="B104" s="31"/>
      <c r="C104" s="31"/>
      <c r="D104" s="31"/>
      <c r="E104" s="31"/>
      <c r="F104" s="31"/>
      <c r="H104" s="31"/>
      <c r="I104" s="31"/>
      <c r="J104" s="31"/>
      <c r="L104" s="22"/>
    </row>
    <row r="105" spans="1:12" x14ac:dyDescent="0.25">
      <c r="A105" s="29"/>
      <c r="B105" s="31"/>
      <c r="C105" s="31"/>
      <c r="D105" s="31"/>
      <c r="E105" s="31"/>
      <c r="F105" s="31"/>
      <c r="H105" s="31"/>
      <c r="I105" s="31"/>
      <c r="J105" s="31"/>
      <c r="L105" s="22"/>
    </row>
    <row r="106" spans="1:12" x14ac:dyDescent="0.25">
      <c r="A106" s="29"/>
      <c r="B106" s="31"/>
      <c r="C106" s="31"/>
      <c r="D106" s="31"/>
      <c r="E106" s="31"/>
      <c r="F106" s="31"/>
      <c r="H106" s="31"/>
      <c r="I106" s="31"/>
      <c r="J106" s="31"/>
      <c r="L106" s="22"/>
    </row>
    <row r="107" spans="1:12" x14ac:dyDescent="0.25">
      <c r="A107" s="29"/>
      <c r="B107" s="31"/>
      <c r="C107" s="31"/>
      <c r="D107" s="31"/>
      <c r="E107" s="31"/>
      <c r="F107" s="31"/>
      <c r="H107" s="31"/>
      <c r="I107" s="31"/>
      <c r="J107" s="31"/>
      <c r="L107" s="22"/>
    </row>
    <row r="108" spans="1:12" x14ac:dyDescent="0.25">
      <c r="A108" s="29"/>
      <c r="B108" s="31"/>
      <c r="C108" s="31"/>
      <c r="D108" s="31"/>
      <c r="E108" s="31"/>
      <c r="F108" s="31"/>
      <c r="H108" s="31"/>
      <c r="I108" s="31"/>
      <c r="J108" s="31"/>
      <c r="L108" s="22"/>
    </row>
    <row r="109" spans="1:12" x14ac:dyDescent="0.25">
      <c r="A109" s="29"/>
      <c r="B109" s="31"/>
      <c r="C109" s="31"/>
      <c r="D109" s="31"/>
      <c r="E109" s="31"/>
      <c r="F109" s="31"/>
      <c r="H109" s="31"/>
      <c r="I109" s="31"/>
      <c r="J109" s="31"/>
      <c r="L109" s="22"/>
    </row>
    <row r="110" spans="1:12" x14ac:dyDescent="0.25">
      <c r="A110" s="29"/>
      <c r="B110" s="31"/>
      <c r="C110" s="31"/>
      <c r="D110" s="31"/>
      <c r="E110" s="31"/>
      <c r="F110" s="31"/>
      <c r="H110" s="31"/>
      <c r="I110" s="31"/>
      <c r="J110" s="31"/>
      <c r="L110" s="22"/>
    </row>
    <row r="111" spans="1:12" x14ac:dyDescent="0.25">
      <c r="A111" s="29"/>
      <c r="B111" s="31"/>
      <c r="C111" s="31"/>
      <c r="D111" s="31"/>
      <c r="E111" s="31"/>
      <c r="F111" s="31"/>
      <c r="H111" s="31"/>
      <c r="I111" s="31"/>
      <c r="J111" s="31"/>
      <c r="L111" s="22"/>
    </row>
    <row r="112" spans="1:12" x14ac:dyDescent="0.25">
      <c r="A112" s="29"/>
      <c r="B112" s="31"/>
      <c r="C112" s="31"/>
      <c r="D112" s="31"/>
      <c r="E112" s="31"/>
      <c r="F112" s="31"/>
      <c r="H112" s="31"/>
      <c r="I112" s="31"/>
      <c r="J112" s="31"/>
      <c r="L112" s="22"/>
    </row>
    <row r="113" spans="1:12" x14ac:dyDescent="0.25">
      <c r="A113" s="29"/>
      <c r="B113" s="31"/>
      <c r="C113" s="31"/>
      <c r="D113" s="31"/>
      <c r="E113" s="31"/>
      <c r="F113" s="31"/>
      <c r="H113" s="31"/>
      <c r="I113" s="31"/>
      <c r="J113" s="31"/>
      <c r="L113" s="22"/>
    </row>
    <row r="114" spans="1:12" x14ac:dyDescent="0.25">
      <c r="A114" s="29"/>
      <c r="B114" s="31"/>
      <c r="C114" s="31"/>
      <c r="D114" s="31"/>
      <c r="E114" s="31"/>
      <c r="F114" s="31"/>
      <c r="H114" s="31"/>
      <c r="I114" s="31"/>
      <c r="J114" s="31"/>
      <c r="L114" s="22"/>
    </row>
    <row r="115" spans="1:12" x14ac:dyDescent="0.25">
      <c r="A115" s="29"/>
      <c r="B115" s="31"/>
      <c r="C115" s="31"/>
      <c r="D115" s="31"/>
      <c r="E115" s="31"/>
      <c r="F115" s="31"/>
      <c r="H115" s="31"/>
      <c r="I115" s="31"/>
      <c r="J115" s="31"/>
      <c r="L115" s="22"/>
    </row>
    <row r="116" spans="1:12" x14ac:dyDescent="0.25">
      <c r="A116" s="29"/>
      <c r="B116" s="31"/>
      <c r="C116" s="31"/>
      <c r="D116" s="31"/>
      <c r="E116" s="31"/>
      <c r="F116" s="31"/>
      <c r="H116" s="31"/>
      <c r="I116" s="31"/>
      <c r="J116" s="31"/>
      <c r="L116" s="22"/>
    </row>
    <row r="117" spans="1:12" x14ac:dyDescent="0.25">
      <c r="A117" s="29"/>
      <c r="B117" s="31"/>
      <c r="C117" s="31"/>
      <c r="D117" s="31"/>
      <c r="E117" s="31"/>
      <c r="F117" s="31"/>
      <c r="H117" s="31"/>
      <c r="I117" s="31"/>
      <c r="J117" s="31"/>
      <c r="L117" s="22"/>
    </row>
    <row r="118" spans="1:12" x14ac:dyDescent="0.25">
      <c r="A118" s="29"/>
      <c r="B118" s="31"/>
      <c r="C118" s="31"/>
      <c r="D118" s="31"/>
      <c r="E118" s="31"/>
      <c r="F118" s="31"/>
      <c r="H118" s="31"/>
      <c r="I118" s="31"/>
      <c r="J118" s="31"/>
      <c r="L118" s="22"/>
    </row>
    <row r="119" spans="1:12" x14ac:dyDescent="0.25">
      <c r="A119" s="29"/>
      <c r="B119" s="31"/>
      <c r="C119" s="31"/>
      <c r="D119" s="31"/>
      <c r="E119" s="31"/>
      <c r="F119" s="31"/>
      <c r="H119" s="31"/>
      <c r="I119" s="31"/>
      <c r="J119" s="31"/>
      <c r="L119" s="22"/>
    </row>
    <row r="120" spans="1:12" x14ac:dyDescent="0.25">
      <c r="A120" s="29"/>
      <c r="B120" s="31"/>
      <c r="C120" s="31"/>
      <c r="D120" s="31"/>
      <c r="E120" s="31"/>
      <c r="F120" s="31"/>
      <c r="H120" s="31"/>
      <c r="I120" s="31"/>
      <c r="J120" s="31"/>
      <c r="L120" s="22"/>
    </row>
    <row r="121" spans="1:12" x14ac:dyDescent="0.25">
      <c r="A121" s="29"/>
      <c r="B121" s="31"/>
      <c r="C121" s="31"/>
      <c r="D121" s="31"/>
      <c r="E121" s="31"/>
      <c r="F121" s="31"/>
      <c r="H121" s="31"/>
      <c r="I121" s="31"/>
      <c r="J121" s="31"/>
      <c r="L121" s="22"/>
    </row>
    <row r="122" spans="1:12" x14ac:dyDescent="0.25">
      <c r="A122" s="29"/>
      <c r="B122" s="31"/>
      <c r="C122" s="31"/>
      <c r="D122" s="31"/>
      <c r="E122" s="31"/>
      <c r="F122" s="31"/>
      <c r="H122" s="31"/>
      <c r="I122" s="31"/>
      <c r="J122" s="31"/>
      <c r="L122" s="22"/>
    </row>
    <row r="123" spans="1:12" x14ac:dyDescent="0.25">
      <c r="A123" s="29"/>
      <c r="B123" s="31"/>
      <c r="C123" s="31"/>
      <c r="D123" s="31"/>
      <c r="E123" s="31"/>
      <c r="F123" s="31"/>
      <c r="H123" s="31"/>
      <c r="I123" s="31"/>
      <c r="J123" s="31"/>
      <c r="L123" s="22"/>
    </row>
    <row r="124" spans="1:12" x14ac:dyDescent="0.25">
      <c r="A124" s="29"/>
      <c r="B124" s="31"/>
      <c r="C124" s="31"/>
      <c r="D124" s="31"/>
      <c r="E124" s="31"/>
      <c r="F124" s="31"/>
      <c r="H124" s="31"/>
      <c r="I124" s="31"/>
      <c r="J124" s="31"/>
      <c r="L124" s="22"/>
    </row>
    <row r="125" spans="1:12" x14ac:dyDescent="0.25">
      <c r="A125" s="29"/>
      <c r="B125" s="31"/>
      <c r="C125" s="31"/>
      <c r="D125" s="31"/>
      <c r="E125" s="31"/>
      <c r="F125" s="31"/>
      <c r="H125" s="31"/>
      <c r="I125" s="31"/>
      <c r="J125" s="31"/>
      <c r="L125" s="22"/>
    </row>
    <row r="126" spans="1:12" x14ac:dyDescent="0.25">
      <c r="A126" s="29"/>
      <c r="B126" s="31"/>
      <c r="C126" s="31"/>
      <c r="D126" s="31"/>
      <c r="E126" s="31"/>
      <c r="F126" s="31"/>
      <c r="H126" s="31"/>
      <c r="I126" s="31"/>
      <c r="J126" s="31"/>
      <c r="L126" s="22"/>
    </row>
    <row r="127" spans="1:12" x14ac:dyDescent="0.25">
      <c r="A127" s="29"/>
      <c r="B127" s="31"/>
      <c r="C127" s="31"/>
      <c r="D127" s="31"/>
      <c r="E127" s="31"/>
      <c r="F127" s="31"/>
      <c r="H127" s="31"/>
      <c r="I127" s="31"/>
      <c r="J127" s="31"/>
      <c r="L127" s="22"/>
    </row>
    <row r="128" spans="1:12" x14ac:dyDescent="0.25">
      <c r="A128" s="29"/>
      <c r="B128" s="31"/>
      <c r="C128" s="31"/>
      <c r="D128" s="31"/>
      <c r="E128" s="31"/>
      <c r="F128" s="31"/>
      <c r="H128" s="31"/>
      <c r="I128" s="31"/>
      <c r="J128" s="31"/>
      <c r="L128" s="22"/>
    </row>
    <row r="129" spans="1:12" x14ac:dyDescent="0.25">
      <c r="A129" s="29"/>
      <c r="B129" s="31"/>
      <c r="C129" s="31"/>
      <c r="D129" s="31"/>
      <c r="E129" s="31"/>
      <c r="F129" s="31"/>
      <c r="H129" s="31"/>
      <c r="I129" s="31"/>
      <c r="J129" s="31"/>
      <c r="L129" s="22"/>
    </row>
    <row r="130" spans="1:12" x14ac:dyDescent="0.25">
      <c r="A130" s="29"/>
      <c r="B130" s="31"/>
      <c r="C130" s="31"/>
      <c r="D130" s="31"/>
      <c r="E130" s="31"/>
      <c r="F130" s="31"/>
      <c r="H130" s="31"/>
      <c r="I130" s="31"/>
      <c r="J130" s="31"/>
      <c r="L130" s="22"/>
    </row>
    <row r="131" spans="1:12" x14ac:dyDescent="0.25">
      <c r="A131" s="29"/>
      <c r="B131" s="31"/>
      <c r="C131" s="31"/>
      <c r="D131" s="31"/>
      <c r="E131" s="31"/>
      <c r="F131" s="31"/>
      <c r="H131" s="31"/>
      <c r="I131" s="31"/>
      <c r="J131" s="31"/>
      <c r="L131" s="22"/>
    </row>
    <row r="132" spans="1:12" x14ac:dyDescent="0.25">
      <c r="A132" s="29"/>
      <c r="B132" s="31"/>
      <c r="C132" s="31"/>
      <c r="D132" s="31"/>
      <c r="E132" s="31"/>
      <c r="F132" s="31"/>
      <c r="H132" s="31"/>
      <c r="I132" s="31"/>
      <c r="J132" s="31"/>
      <c r="L132" s="22"/>
    </row>
    <row r="133" spans="1:12" x14ac:dyDescent="0.25">
      <c r="A133" s="29"/>
      <c r="B133" s="31"/>
      <c r="C133" s="31"/>
      <c r="D133" s="31"/>
      <c r="E133" s="31"/>
      <c r="F133" s="31"/>
      <c r="H133" s="31"/>
      <c r="I133" s="31"/>
      <c r="J133" s="31"/>
      <c r="L133" s="22"/>
    </row>
    <row r="134" spans="1:12" x14ac:dyDescent="0.25">
      <c r="A134" s="29"/>
      <c r="B134" s="31"/>
      <c r="C134" s="31"/>
      <c r="D134" s="31"/>
      <c r="E134" s="31"/>
      <c r="F134" s="31"/>
      <c r="H134" s="31"/>
      <c r="I134" s="31"/>
      <c r="J134" s="31"/>
      <c r="L134" s="22"/>
    </row>
    <row r="135" spans="1:12" x14ac:dyDescent="0.25">
      <c r="A135" s="29"/>
      <c r="B135" s="31"/>
      <c r="C135" s="31"/>
      <c r="D135" s="31"/>
      <c r="E135" s="31"/>
      <c r="F135" s="31"/>
      <c r="H135" s="31"/>
      <c r="I135" s="31"/>
      <c r="J135" s="31"/>
      <c r="L135" s="22"/>
    </row>
    <row r="136" spans="1:12" x14ac:dyDescent="0.25">
      <c r="A136" s="29"/>
      <c r="B136" s="31"/>
      <c r="C136" s="31"/>
      <c r="D136" s="31"/>
      <c r="E136" s="31"/>
      <c r="F136" s="31"/>
      <c r="H136" s="31"/>
      <c r="I136" s="31"/>
      <c r="J136" s="31"/>
      <c r="L136" s="22"/>
    </row>
    <row r="137" spans="1:12" x14ac:dyDescent="0.25">
      <c r="A137" s="29"/>
      <c r="B137" s="31"/>
      <c r="C137" s="31"/>
      <c r="D137" s="31"/>
      <c r="E137" s="31"/>
      <c r="F137" s="31"/>
      <c r="H137" s="31"/>
      <c r="I137" s="31"/>
      <c r="J137" s="31"/>
      <c r="L137" s="22"/>
    </row>
    <row r="138" spans="1:12" x14ac:dyDescent="0.25">
      <c r="A138" s="29"/>
      <c r="B138" s="31"/>
      <c r="C138" s="31"/>
      <c r="D138" s="31"/>
      <c r="E138" s="31"/>
      <c r="F138" s="31"/>
      <c r="H138" s="31"/>
      <c r="I138" s="31"/>
      <c r="J138" s="31"/>
      <c r="L138" s="22"/>
    </row>
    <row r="139" spans="1:12" x14ac:dyDescent="0.25">
      <c r="A139" s="29"/>
      <c r="B139" s="31"/>
      <c r="C139" s="31"/>
      <c r="D139" s="31"/>
      <c r="E139" s="31"/>
      <c r="F139" s="31"/>
      <c r="H139" s="31"/>
      <c r="I139" s="31"/>
      <c r="J139" s="31"/>
      <c r="L139" s="22"/>
    </row>
    <row r="140" spans="1:12" x14ac:dyDescent="0.25">
      <c r="A140" s="29"/>
      <c r="B140" s="31"/>
      <c r="C140" s="31"/>
      <c r="D140" s="31"/>
      <c r="E140" s="31"/>
      <c r="F140" s="31"/>
      <c r="H140" s="31"/>
      <c r="I140" s="31"/>
      <c r="J140" s="31"/>
      <c r="L140" s="22"/>
    </row>
    <row r="141" spans="1:12" x14ac:dyDescent="0.25">
      <c r="A141" s="29"/>
      <c r="B141" s="31"/>
      <c r="C141" s="31"/>
      <c r="D141" s="31"/>
      <c r="E141" s="31"/>
      <c r="F141" s="31"/>
      <c r="H141" s="31"/>
      <c r="I141" s="31"/>
      <c r="J141" s="31"/>
      <c r="L141" s="22"/>
    </row>
    <row r="142" spans="1:12" x14ac:dyDescent="0.25">
      <c r="A142" s="29"/>
      <c r="B142" s="31"/>
      <c r="C142" s="31"/>
      <c r="D142" s="31"/>
      <c r="E142" s="31"/>
      <c r="F142" s="31"/>
      <c r="H142" s="31"/>
      <c r="I142" s="31"/>
      <c r="J142" s="31"/>
      <c r="L142" s="22"/>
    </row>
    <row r="143" spans="1:12" x14ac:dyDescent="0.25">
      <c r="A143" s="29"/>
      <c r="B143" s="31"/>
      <c r="C143" s="31"/>
      <c r="D143" s="31"/>
      <c r="E143" s="31"/>
      <c r="F143" s="31"/>
      <c r="H143" s="31"/>
      <c r="I143" s="31"/>
      <c r="J143" s="31"/>
      <c r="L143" s="22"/>
    </row>
    <row r="144" spans="1:12" x14ac:dyDescent="0.25">
      <c r="A144" s="29"/>
      <c r="B144" s="31"/>
      <c r="C144" s="31"/>
      <c r="D144" s="31"/>
      <c r="E144" s="31"/>
      <c r="F144" s="31"/>
      <c r="H144" s="31"/>
      <c r="I144" s="31"/>
      <c r="J144" s="31"/>
      <c r="L144" s="22"/>
    </row>
    <row r="145" spans="1:12" x14ac:dyDescent="0.25">
      <c r="A145" s="29"/>
      <c r="B145" s="31"/>
      <c r="C145" s="31"/>
      <c r="D145" s="31"/>
      <c r="E145" s="31"/>
      <c r="F145" s="31"/>
      <c r="H145" s="31"/>
      <c r="I145" s="31"/>
      <c r="J145" s="31"/>
      <c r="L145" s="22"/>
    </row>
    <row r="146" spans="1:12" x14ac:dyDescent="0.25">
      <c r="A146" s="29"/>
      <c r="B146" s="31"/>
      <c r="C146" s="31"/>
      <c r="D146" s="31"/>
      <c r="E146" s="31"/>
      <c r="F146" s="31"/>
      <c r="H146" s="31"/>
      <c r="I146" s="31"/>
      <c r="J146" s="31"/>
      <c r="L146" s="22"/>
    </row>
    <row r="147" spans="1:12" x14ac:dyDescent="0.25">
      <c r="A147" s="29"/>
      <c r="B147" s="31"/>
      <c r="C147" s="31"/>
      <c r="D147" s="31"/>
      <c r="E147" s="31"/>
      <c r="F147" s="31"/>
      <c r="H147" s="31"/>
      <c r="I147" s="31"/>
      <c r="J147" s="31"/>
      <c r="L147" s="22"/>
    </row>
    <row r="148" spans="1:12" x14ac:dyDescent="0.25">
      <c r="A148" s="29"/>
      <c r="B148" s="31"/>
      <c r="C148" s="31"/>
      <c r="D148" s="31"/>
      <c r="E148" s="31"/>
      <c r="F148" s="31"/>
      <c r="H148" s="31"/>
      <c r="I148" s="31"/>
      <c r="J148" s="31"/>
      <c r="L148" s="22"/>
    </row>
    <row r="149" spans="1:12" x14ac:dyDescent="0.25">
      <c r="A149" s="29"/>
      <c r="B149" s="31"/>
      <c r="C149" s="31"/>
      <c r="D149" s="31"/>
      <c r="E149" s="31"/>
      <c r="F149" s="31"/>
      <c r="H149" s="31"/>
      <c r="I149" s="31"/>
      <c r="J149" s="31"/>
      <c r="L149" s="22"/>
    </row>
    <row r="150" spans="1:12" x14ac:dyDescent="0.25">
      <c r="A150" s="29"/>
      <c r="B150" s="31"/>
      <c r="C150" s="31"/>
      <c r="D150" s="31"/>
      <c r="E150" s="31"/>
      <c r="F150" s="31"/>
      <c r="H150" s="31"/>
      <c r="I150" s="31"/>
      <c r="J150" s="31"/>
      <c r="L150" s="22"/>
    </row>
    <row r="151" spans="1:12" x14ac:dyDescent="0.25">
      <c r="A151" s="29"/>
      <c r="B151" s="31"/>
      <c r="C151" s="31"/>
      <c r="D151" s="31"/>
      <c r="E151" s="31"/>
      <c r="F151" s="31"/>
      <c r="H151" s="31"/>
      <c r="I151" s="31"/>
      <c r="J151" s="31"/>
      <c r="L151" s="22"/>
    </row>
    <row r="152" spans="1:12" x14ac:dyDescent="0.25">
      <c r="A152" s="29"/>
      <c r="B152" s="31"/>
      <c r="C152" s="31"/>
      <c r="D152" s="31"/>
      <c r="E152" s="31"/>
      <c r="F152" s="31"/>
      <c r="H152" s="31"/>
      <c r="I152" s="31"/>
      <c r="J152" s="31"/>
      <c r="L152" s="22"/>
    </row>
    <row r="153" spans="1:12" x14ac:dyDescent="0.25">
      <c r="A153" s="29"/>
      <c r="B153" s="31"/>
      <c r="C153" s="31"/>
      <c r="D153" s="31"/>
      <c r="E153" s="31"/>
      <c r="F153" s="31"/>
      <c r="H153" s="31"/>
      <c r="I153" s="31"/>
      <c r="J153" s="31"/>
      <c r="L153" s="22"/>
    </row>
    <row r="154" spans="1:12" x14ac:dyDescent="0.25">
      <c r="A154" s="29"/>
      <c r="B154" s="31"/>
      <c r="C154" s="31"/>
      <c r="D154" s="31"/>
      <c r="E154" s="31"/>
      <c r="F154" s="31"/>
      <c r="H154" s="31"/>
      <c r="I154" s="31"/>
      <c r="J154" s="31"/>
      <c r="L154" s="22"/>
    </row>
    <row r="155" spans="1:12" x14ac:dyDescent="0.25">
      <c r="A155" s="29"/>
      <c r="B155" s="31"/>
      <c r="C155" s="31"/>
      <c r="D155" s="31"/>
      <c r="E155" s="31"/>
      <c r="F155" s="31"/>
      <c r="H155" s="31"/>
      <c r="I155" s="31"/>
      <c r="J155" s="31"/>
      <c r="L155" s="22"/>
    </row>
    <row r="156" spans="1:12" x14ac:dyDescent="0.25">
      <c r="A156" s="29"/>
      <c r="B156" s="31"/>
      <c r="C156" s="31"/>
      <c r="D156" s="31"/>
      <c r="E156" s="31"/>
      <c r="F156" s="31"/>
      <c r="H156" s="31"/>
      <c r="I156" s="31"/>
      <c r="J156" s="31"/>
      <c r="L156" s="22"/>
    </row>
    <row r="157" spans="1:12" x14ac:dyDescent="0.25">
      <c r="A157" s="29"/>
      <c r="B157" s="31"/>
      <c r="C157" s="31"/>
      <c r="D157" s="31"/>
      <c r="E157" s="31"/>
      <c r="F157" s="31"/>
      <c r="H157" s="31"/>
      <c r="I157" s="31"/>
      <c r="J157" s="31"/>
      <c r="L157" s="22"/>
    </row>
    <row r="158" spans="1:12" x14ac:dyDescent="0.25">
      <c r="A158" s="29"/>
      <c r="B158" s="31"/>
      <c r="C158" s="31"/>
      <c r="D158" s="31"/>
      <c r="E158" s="31"/>
      <c r="F158" s="31"/>
      <c r="H158" s="31"/>
      <c r="I158" s="31"/>
      <c r="J158" s="31"/>
      <c r="L158" s="22"/>
    </row>
    <row r="159" spans="1:12" x14ac:dyDescent="0.25">
      <c r="A159" s="29"/>
      <c r="B159" s="31"/>
      <c r="C159" s="31"/>
      <c r="D159" s="31"/>
      <c r="E159" s="31"/>
      <c r="F159" s="31"/>
      <c r="H159" s="31"/>
      <c r="I159" s="31"/>
      <c r="J159" s="31"/>
      <c r="L159" s="22"/>
    </row>
    <row r="160" spans="1:12" x14ac:dyDescent="0.25">
      <c r="A160" s="29"/>
      <c r="B160" s="31"/>
      <c r="C160" s="31"/>
      <c r="D160" s="31"/>
      <c r="E160" s="31"/>
      <c r="F160" s="31"/>
      <c r="H160" s="31"/>
      <c r="I160" s="31"/>
      <c r="J160" s="31"/>
      <c r="L160" s="22"/>
    </row>
    <row r="161" spans="1:12" x14ac:dyDescent="0.25">
      <c r="A161" s="29"/>
      <c r="B161" s="31"/>
      <c r="C161" s="31"/>
      <c r="D161" s="31"/>
      <c r="E161" s="31"/>
      <c r="F161" s="31"/>
      <c r="H161" s="31"/>
      <c r="I161" s="31"/>
      <c r="J161" s="31"/>
      <c r="L161" s="22"/>
    </row>
    <row r="162" spans="1:12" x14ac:dyDescent="0.25">
      <c r="A162" s="29"/>
      <c r="B162" s="31"/>
      <c r="C162" s="31"/>
      <c r="D162" s="31"/>
      <c r="E162" s="31"/>
      <c r="F162" s="31"/>
      <c r="H162" s="31"/>
      <c r="I162" s="31"/>
      <c r="J162" s="31"/>
      <c r="L162" s="22"/>
    </row>
    <row r="163" spans="1:12" x14ac:dyDescent="0.25">
      <c r="A163" s="29"/>
      <c r="B163" s="31"/>
      <c r="C163" s="31"/>
      <c r="D163" s="31"/>
      <c r="E163" s="31"/>
      <c r="F163" s="31"/>
      <c r="H163" s="31"/>
      <c r="I163" s="31"/>
      <c r="J163" s="31"/>
      <c r="L163" s="22"/>
    </row>
    <row r="164" spans="1:12" x14ac:dyDescent="0.25">
      <c r="A164" s="29"/>
      <c r="B164" s="31"/>
      <c r="C164" s="31"/>
      <c r="D164" s="31"/>
      <c r="E164" s="31"/>
      <c r="F164" s="31"/>
      <c r="H164" s="31"/>
      <c r="I164" s="31"/>
      <c r="J164" s="31"/>
      <c r="L164" s="22"/>
    </row>
    <row r="165" spans="1:12" x14ac:dyDescent="0.25">
      <c r="A165" s="29"/>
      <c r="B165" s="31"/>
      <c r="C165" s="31"/>
      <c r="D165" s="31"/>
      <c r="E165" s="31"/>
      <c r="F165" s="31"/>
      <c r="H165" s="31"/>
      <c r="I165" s="31"/>
      <c r="J165" s="31"/>
      <c r="L165" s="22"/>
    </row>
    <row r="166" spans="1:12" x14ac:dyDescent="0.25">
      <c r="A166" s="29"/>
      <c r="B166" s="31"/>
      <c r="C166" s="31"/>
      <c r="D166" s="31"/>
      <c r="E166" s="31"/>
      <c r="F166" s="31"/>
      <c r="H166" s="31"/>
      <c r="I166" s="31"/>
      <c r="J166" s="31"/>
      <c r="L166" s="22"/>
    </row>
    <row r="167" spans="1:12" x14ac:dyDescent="0.25">
      <c r="A167" s="29"/>
      <c r="B167" s="31"/>
      <c r="C167" s="31"/>
      <c r="D167" s="31"/>
      <c r="E167" s="31"/>
      <c r="F167" s="31"/>
      <c r="H167" s="31"/>
      <c r="I167" s="31"/>
      <c r="J167" s="31"/>
      <c r="L167" s="22"/>
    </row>
    <row r="168" spans="1:12" x14ac:dyDescent="0.25">
      <c r="A168" s="29"/>
      <c r="B168" s="31"/>
      <c r="C168" s="31"/>
      <c r="D168" s="31"/>
      <c r="E168" s="31"/>
      <c r="F168" s="31"/>
      <c r="H168" s="31"/>
      <c r="I168" s="31"/>
      <c r="J168" s="31"/>
      <c r="L168" s="22"/>
    </row>
    <row r="169" spans="1:12" x14ac:dyDescent="0.25">
      <c r="A169" s="29"/>
      <c r="B169" s="31"/>
      <c r="C169" s="31"/>
      <c r="D169" s="31"/>
      <c r="E169" s="31"/>
      <c r="F169" s="31"/>
      <c r="H169" s="31"/>
      <c r="I169" s="31"/>
      <c r="J169" s="31"/>
      <c r="L169" s="22"/>
    </row>
    <row r="170" spans="1:12" x14ac:dyDescent="0.25">
      <c r="A170" s="29"/>
      <c r="B170" s="31"/>
      <c r="C170" s="31"/>
      <c r="D170" s="31"/>
      <c r="E170" s="31"/>
      <c r="F170" s="31"/>
      <c r="H170" s="31"/>
      <c r="I170" s="31"/>
      <c r="J170" s="31"/>
      <c r="L170" s="22"/>
    </row>
    <row r="171" spans="1:12" x14ac:dyDescent="0.25">
      <c r="A171" s="29"/>
      <c r="B171" s="31"/>
      <c r="C171" s="31"/>
      <c r="D171" s="31"/>
      <c r="E171" s="31"/>
      <c r="F171" s="31"/>
      <c r="H171" s="31"/>
      <c r="I171" s="31"/>
      <c r="J171" s="31"/>
      <c r="L171" s="22"/>
    </row>
    <row r="172" spans="1:12" x14ac:dyDescent="0.25">
      <c r="A172" s="29"/>
      <c r="B172" s="31"/>
      <c r="C172" s="31"/>
      <c r="D172" s="31"/>
      <c r="E172" s="31"/>
      <c r="F172" s="31"/>
      <c r="H172" s="31"/>
      <c r="I172" s="31"/>
      <c r="J172" s="31"/>
      <c r="L172" s="22"/>
    </row>
    <row r="173" spans="1:12" x14ac:dyDescent="0.25">
      <c r="A173" s="29"/>
      <c r="B173" s="31"/>
      <c r="C173" s="31"/>
      <c r="D173" s="31"/>
      <c r="E173" s="31"/>
      <c r="F173" s="31"/>
      <c r="H173" s="31"/>
      <c r="I173" s="31"/>
      <c r="J173" s="31"/>
      <c r="L173" s="22"/>
    </row>
  </sheetData>
  <mergeCells count="1">
    <mergeCell ref="H40:J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Cell dilutions</vt:lpstr>
      <vt:lpstr>Raw data Sc1ON Sc2OFF</vt:lpstr>
      <vt:lpstr>Raw data Sc1ON Sc2ON</vt:lpstr>
      <vt:lpstr>Comparison</vt:lpstr>
      <vt:lpstr>Scanner 1 - Monod</vt:lpstr>
      <vt:lpstr>Scanner 1 - Logistic</vt:lpstr>
      <vt:lpstr>Scanner 2 - Monod</vt:lpstr>
      <vt:lpstr>Scanner 2 - All data</vt:lpstr>
      <vt:lpstr>Comparison (2)</vt:lpstr>
      <vt:lpstr>24 wrou - All data</vt:lpstr>
      <vt:lpstr>ANOVA raw data</vt:lpstr>
      <vt:lpstr>ANOVA norm data</vt:lpstr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 Bergdahl</dc:creator>
  <cp:lastModifiedBy>Basti Bergdahl</cp:lastModifiedBy>
  <dcterms:created xsi:type="dcterms:W3CDTF">2014-01-22T14:34:04Z</dcterms:created>
  <dcterms:modified xsi:type="dcterms:W3CDTF">2014-05-12T09:06:04Z</dcterms:modified>
</cp:coreProperties>
</file>