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4085" activeTab="1"/>
  </bookViews>
  <sheets>
    <sheet name="Cell dilutions" sheetId="1" r:id="rId1"/>
    <sheet name="Cell dilutions (2)" sheetId="4" r:id="rId2"/>
    <sheet name="Raw data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B4" i="4" l="1"/>
  <c r="H25" i="4"/>
  <c r="H26" i="4"/>
  <c r="H27" i="4"/>
  <c r="H24" i="4"/>
  <c r="E11" i="4"/>
  <c r="D11" i="4"/>
  <c r="E10" i="4"/>
  <c r="D10" i="4" s="1"/>
  <c r="E9" i="4"/>
  <c r="D9" i="4" s="1"/>
  <c r="D8" i="4"/>
  <c r="E8" i="4" s="1"/>
  <c r="D7" i="1" l="1"/>
  <c r="I9" i="1"/>
  <c r="I10" i="1"/>
  <c r="E10" i="1"/>
  <c r="D10" i="1"/>
  <c r="E8" i="1"/>
  <c r="E9" i="1"/>
  <c r="D9" i="1" s="1"/>
  <c r="B18" i="1"/>
  <c r="E7" i="1"/>
  <c r="H7" i="1" s="1"/>
  <c r="H8" i="1"/>
  <c r="D8" i="1"/>
  <c r="G18" i="1"/>
  <c r="F18" i="1"/>
  <c r="E18" i="1"/>
  <c r="D18" i="1"/>
  <c r="C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G35" i="4"/>
  <c r="F35" i="4"/>
  <c r="E35" i="4"/>
  <c r="D35" i="4"/>
  <c r="C35" i="4"/>
  <c r="B35" i="4"/>
  <c r="G34" i="4"/>
  <c r="F34" i="4"/>
  <c r="E34" i="4"/>
  <c r="D34" i="4"/>
  <c r="C34" i="4"/>
  <c r="B34" i="4"/>
  <c r="G33" i="4"/>
  <c r="F33" i="4"/>
  <c r="E33" i="4"/>
  <c r="D33" i="4"/>
  <c r="C33" i="4"/>
  <c r="B33" i="4"/>
  <c r="G32" i="4"/>
  <c r="F32" i="4"/>
  <c r="E32" i="4"/>
  <c r="D32" i="4"/>
  <c r="C32" i="4"/>
  <c r="G27" i="4"/>
  <c r="F27" i="4"/>
  <c r="E27" i="4"/>
  <c r="D27" i="4"/>
  <c r="C27" i="4"/>
  <c r="B27" i="4"/>
  <c r="G26" i="4"/>
  <c r="F26" i="4"/>
  <c r="E26" i="4"/>
  <c r="D26" i="4"/>
  <c r="C26" i="4"/>
  <c r="B26" i="4"/>
  <c r="G25" i="4"/>
  <c r="F25" i="4"/>
  <c r="E25" i="4"/>
  <c r="D25" i="4"/>
  <c r="C25" i="4"/>
  <c r="B25" i="4"/>
  <c r="G24" i="4"/>
  <c r="F24" i="4"/>
  <c r="E24" i="4"/>
  <c r="D24" i="4"/>
  <c r="C24" i="4"/>
  <c r="B24" i="4"/>
  <c r="H11" i="4"/>
  <c r="H10" i="4"/>
  <c r="H9" i="4"/>
  <c r="H8" i="4"/>
  <c r="J9" i="1" l="1"/>
  <c r="J10" i="1"/>
  <c r="I7" i="1"/>
  <c r="J7" i="1" s="1"/>
  <c r="I8" i="1"/>
  <c r="J8" i="1" s="1"/>
  <c r="H10" i="1"/>
  <c r="H9" i="1"/>
  <c r="J11" i="1" l="1"/>
  <c r="C8" i="2" l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8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14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B14" i="2"/>
  <c r="Y7" i="2"/>
  <c r="X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B7" i="2"/>
  <c r="B24" i="1" l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C23" i="1"/>
  <c r="D23" i="1"/>
  <c r="E23" i="1"/>
  <c r="F23" i="1"/>
  <c r="G23" i="1"/>
  <c r="B23" i="1"/>
  <c r="E34" i="1"/>
  <c r="B35" i="2" s="1"/>
  <c r="F34" i="1" l="1"/>
  <c r="B36" i="2" s="1"/>
  <c r="C33" i="1"/>
  <c r="B27" i="2" s="1"/>
  <c r="D34" i="1"/>
  <c r="B34" i="2" s="1"/>
  <c r="B34" i="1"/>
  <c r="B32" i="2" s="1"/>
  <c r="C34" i="1"/>
  <c r="B33" i="2" s="1"/>
  <c r="G34" i="1"/>
  <c r="B37" i="2" s="1"/>
  <c r="B33" i="1" l="1"/>
  <c r="B26" i="2" s="1"/>
  <c r="E33" i="1"/>
  <c r="B29" i="2" s="1"/>
  <c r="G33" i="1"/>
  <c r="B31" i="2" s="1"/>
  <c r="E32" i="1"/>
  <c r="B23" i="2" s="1"/>
  <c r="D33" i="1"/>
  <c r="B28" i="2" s="1"/>
  <c r="F33" i="1"/>
  <c r="B30" i="2" s="1"/>
  <c r="C32" i="1"/>
  <c r="B21" i="2" s="1"/>
  <c r="E31" i="1" l="1"/>
  <c r="B17" i="2" s="1"/>
  <c r="D32" i="1"/>
  <c r="B22" i="2" s="1"/>
  <c r="B32" i="1"/>
  <c r="B20" i="2" s="1"/>
  <c r="F32" i="1"/>
  <c r="B24" i="2" s="1"/>
  <c r="G32" i="1"/>
  <c r="B25" i="2" s="1"/>
  <c r="D31" i="1"/>
  <c r="B16" i="2" s="1"/>
  <c r="C31" i="1"/>
  <c r="B15" i="2" s="1"/>
  <c r="F31" i="1"/>
  <c r="B18" i="2" s="1"/>
  <c r="G31" i="1"/>
  <c r="B19" i="2" s="1"/>
  <c r="K11" i="1"/>
</calcChain>
</file>

<file path=xl/sharedStrings.xml><?xml version="1.0" encoding="utf-8"?>
<sst xmlns="http://schemas.openxmlformats.org/spreadsheetml/2006/main" count="132" uniqueCount="59">
  <si>
    <t>Cell dilutions</t>
  </si>
  <si>
    <t>Table 1. Dilution series for cell suspensions A-D.</t>
  </si>
  <si>
    <t>Cell suspension</t>
  </si>
  <si>
    <t>Volume Delft medium (mL)</t>
  </si>
  <si>
    <t>Final OD</t>
  </si>
  <si>
    <t>D</t>
  </si>
  <si>
    <t>–</t>
  </si>
  <si>
    <t>C</t>
  </si>
  <si>
    <t>B</t>
  </si>
  <si>
    <t>A</t>
  </si>
  <si>
    <t>Table 2. Volume of cell suspension (µL) added in each well.</t>
  </si>
  <si>
    <t>Table 3. Volume of Delft medium (µL) added in each well.</t>
  </si>
  <si>
    <t>Table 4. Final OD in each well.</t>
  </si>
  <si>
    <r>
      <t>OD</t>
    </r>
    <r>
      <rPr>
        <b/>
        <i/>
        <vertAlign val="subscript"/>
        <sz val="11"/>
        <color theme="1"/>
        <rFont val="Calibri"/>
        <family val="2"/>
        <scheme val="minor"/>
      </rPr>
      <t>init</t>
    </r>
  </si>
  <si>
    <t>RAW DATA</t>
  </si>
  <si>
    <t>Plate 1</t>
  </si>
  <si>
    <t>Plate 2</t>
  </si>
  <si>
    <t>Plate 3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</si>
  <si>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</si>
  <si>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</si>
  <si>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</si>
  <si>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</si>
  <si>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</si>
  <si>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</si>
  <si>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</si>
  <si>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</si>
  <si>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</si>
  <si>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</si>
  <si>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</si>
  <si>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</si>
  <si>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</si>
  <si>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</si>
  <si>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</si>
  <si>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</si>
  <si>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</si>
  <si>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</si>
  <si>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</si>
  <si>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</si>
  <si>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</si>
  <si>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</si>
  <si>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</si>
  <si>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</si>
  <si>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Average G-value</t>
  </si>
  <si>
    <t>OD-value</t>
  </si>
  <si>
    <t>CALIBRATION</t>
  </si>
  <si>
    <t>Name</t>
  </si>
  <si>
    <t>Corrected G-value</t>
  </si>
  <si>
    <t>Standard deviation</t>
  </si>
  <si>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 xml:space="preserve"> ×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 /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 =</t>
    </r>
  </si>
  <si>
    <t>Volume cell suspension (mL)</t>
  </si>
  <si>
    <t>Suspension D</t>
  </si>
  <si>
    <t>Suspension C</t>
  </si>
  <si>
    <t>Suspension B</t>
  </si>
  <si>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 xml:space="preserve">× </t>
    </r>
    <r>
      <rPr>
        <i/>
        <sz val="11"/>
        <color theme="1"/>
        <rFont val="Calibri"/>
        <family val="2"/>
      </rPr>
      <t>V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/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</si>
  <si>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×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 xml:space="preserve">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</si>
  <si>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OD</t>
    </r>
    <r>
      <rPr>
        <i/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×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/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</si>
  <si>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t>Initial total volume (mL)</t>
  </si>
  <si>
    <t>Final volume (mL)</t>
  </si>
  <si>
    <t>Delft medium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</si>
</sst>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2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5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DATA1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'Raw data'!$D$14:$D$37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'Raw data'!$B$14:$B$37</c:f>
              <c:numCache>
                <c:formatCode>0.00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 formatCode="General">
                  <c:v>8</c:v>
                </c:pt>
                <c:pt idx="7" formatCode="General">
                  <c:v>11.999999999999998</c:v>
                </c:pt>
                <c:pt idx="8" formatCode="General">
                  <c:v>16</c:v>
                </c:pt>
                <c:pt idx="9" formatCode="General">
                  <c:v>20</c:v>
                </c:pt>
                <c:pt idx="10" formatCode="General">
                  <c:v>23.999999999999996</c:v>
                </c:pt>
                <c:pt idx="11" formatCode="General">
                  <c:v>28</c:v>
                </c:pt>
                <c:pt idx="12" formatCode="General">
                  <c:v>32</c:v>
                </c:pt>
                <c:pt idx="13" formatCode="General">
                  <c:v>36</c:v>
                </c:pt>
                <c:pt idx="14" formatCode="General">
                  <c:v>40</c:v>
                </c:pt>
                <c:pt idx="15" formatCode="General">
                  <c:v>45</c:v>
                </c:pt>
                <c:pt idx="16" formatCode="General">
                  <c:v>49.999999999999993</c:v>
                </c:pt>
                <c:pt idx="17" formatCode="General">
                  <c:v>55</c:v>
                </c:pt>
                <c:pt idx="18" formatCode="General">
                  <c:v>65</c:v>
                </c:pt>
                <c:pt idx="19" formatCode="General">
                  <c:v>75</c:v>
                </c:pt>
                <c:pt idx="20" formatCode="General">
                  <c:v>85</c:v>
                </c:pt>
                <c:pt idx="21" formatCode="General">
                  <c:v>95.000000000000014</c:v>
                </c:pt>
                <c:pt idx="22" formatCode="General">
                  <c:v>105</c:v>
                </c:pt>
                <c:pt idx="23" formatCode="General">
                  <c:v>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26048"/>
        <c:axId val="95436800"/>
      </c:scatterChart>
      <c:valAx>
        <c:axId val="9542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Corrected G-values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5436800"/>
        <c:crosses val="autoZero"/>
        <c:crossBetween val="midCat"/>
      </c:valAx>
      <c:valAx>
        <c:axId val="9543680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values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54260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DATA1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'Raw data'!$B$14:$B$37</c:f>
              <c:numCache>
                <c:formatCode>0.00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 formatCode="General">
                  <c:v>8</c:v>
                </c:pt>
                <c:pt idx="7" formatCode="General">
                  <c:v>11.999999999999998</c:v>
                </c:pt>
                <c:pt idx="8" formatCode="General">
                  <c:v>16</c:v>
                </c:pt>
                <c:pt idx="9" formatCode="General">
                  <c:v>20</c:v>
                </c:pt>
                <c:pt idx="10" formatCode="General">
                  <c:v>23.999999999999996</c:v>
                </c:pt>
                <c:pt idx="11" formatCode="General">
                  <c:v>28</c:v>
                </c:pt>
                <c:pt idx="12" formatCode="General">
                  <c:v>32</c:v>
                </c:pt>
                <c:pt idx="13" formatCode="General">
                  <c:v>36</c:v>
                </c:pt>
                <c:pt idx="14" formatCode="General">
                  <c:v>40</c:v>
                </c:pt>
                <c:pt idx="15" formatCode="General">
                  <c:v>45</c:v>
                </c:pt>
                <c:pt idx="16" formatCode="General">
                  <c:v>49.999999999999993</c:v>
                </c:pt>
                <c:pt idx="17" formatCode="General">
                  <c:v>55</c:v>
                </c:pt>
                <c:pt idx="18" formatCode="General">
                  <c:v>65</c:v>
                </c:pt>
                <c:pt idx="19" formatCode="General">
                  <c:v>75</c:v>
                </c:pt>
                <c:pt idx="20" formatCode="General">
                  <c:v>85</c:v>
                </c:pt>
                <c:pt idx="21" formatCode="General">
                  <c:v>95.000000000000014</c:v>
                </c:pt>
                <c:pt idx="22" formatCode="General">
                  <c:v>105</c:v>
                </c:pt>
                <c:pt idx="23" formatCode="General">
                  <c:v>115</c:v>
                </c:pt>
              </c:numCache>
            </c:numRef>
          </c:xVal>
          <c:yVal>
            <c:numRef>
              <c:f>'Raw data'!$D$14:$D$37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70720"/>
        <c:axId val="95472640"/>
      </c:scatterChart>
      <c:valAx>
        <c:axId val="954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OD600 values 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5472640"/>
        <c:crosses val="autoZero"/>
        <c:crossBetween val="midCat"/>
      </c:valAx>
      <c:valAx>
        <c:axId val="9547264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Corrected G-values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54707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12</xdr:row>
      <xdr:rowOff>0</xdr:rowOff>
    </xdr:from>
    <xdr:to>
      <xdr:col>19</xdr:col>
      <xdr:colOff>57151</xdr:colOff>
      <xdr:row>37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19</xdr:col>
      <xdr:colOff>2</xdr:colOff>
      <xdr:row>64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B15" sqref="B15:G18"/>
    </sheetView>
  </sheetViews>
  <sheetFormatPr defaultRowHeight="15" x14ac:dyDescent="0.25"/>
  <cols>
    <col min="1" max="1" width="14.7109375" customWidth="1"/>
    <col min="2" max="2" width="17.140625" customWidth="1"/>
    <col min="3" max="3" width="15.85546875" customWidth="1"/>
    <col min="4" max="4" width="26.7109375" customWidth="1"/>
    <col min="5" max="5" width="28.5703125" bestFit="1" customWidth="1"/>
    <col min="6" max="6" width="23.85546875" bestFit="1" customWidth="1"/>
    <col min="7" max="7" width="10.5703125" customWidth="1"/>
    <col min="8" max="8" width="17" bestFit="1" customWidth="1"/>
  </cols>
  <sheetData>
    <row r="1" spans="1:11" ht="18.75" x14ac:dyDescent="0.3">
      <c r="A1" s="25" t="s">
        <v>0</v>
      </c>
    </row>
    <row r="3" spans="1:11" ht="18" x14ac:dyDescent="0.35">
      <c r="A3" s="1" t="s">
        <v>13</v>
      </c>
      <c r="B3" s="1">
        <v>9</v>
      </c>
    </row>
    <row r="5" spans="1:11" x14ac:dyDescent="0.25">
      <c r="A5" s="1" t="s">
        <v>1</v>
      </c>
    </row>
    <row r="6" spans="1:11" x14ac:dyDescent="0.25">
      <c r="A6" s="14" t="s">
        <v>2</v>
      </c>
      <c r="B6" s="39" t="s">
        <v>49</v>
      </c>
      <c r="C6" s="38"/>
      <c r="D6" s="15" t="s">
        <v>3</v>
      </c>
      <c r="E6" s="15" t="s">
        <v>56</v>
      </c>
      <c r="F6" s="37" t="s">
        <v>4</v>
      </c>
      <c r="G6" s="38"/>
      <c r="H6" s="15" t="s">
        <v>57</v>
      </c>
    </row>
    <row r="7" spans="1:11" ht="18" x14ac:dyDescent="0.25">
      <c r="A7" s="10" t="s">
        <v>5</v>
      </c>
      <c r="B7" s="8">
        <v>0</v>
      </c>
      <c r="C7" s="8" t="s">
        <v>6</v>
      </c>
      <c r="D7" s="33">
        <f>400*B3/G7</f>
        <v>31.304347826086957</v>
      </c>
      <c r="E7" s="33">
        <f>B7+D7</f>
        <v>31.304347826086957</v>
      </c>
      <c r="F7" s="11" t="s">
        <v>48</v>
      </c>
      <c r="G7" s="31">
        <v>115</v>
      </c>
      <c r="H7" s="34">
        <f>E7-B8</f>
        <v>16.304347826086957</v>
      </c>
      <c r="I7" s="20">
        <f>SUM(B18:G18)</f>
        <v>11739.130434782608</v>
      </c>
      <c r="J7">
        <f>I7*G7/1000</f>
        <v>1350</v>
      </c>
    </row>
    <row r="8" spans="1:11" ht="18" x14ac:dyDescent="0.25">
      <c r="A8" s="10" t="s">
        <v>7</v>
      </c>
      <c r="B8" s="8">
        <v>15</v>
      </c>
      <c r="C8" s="8" t="s">
        <v>50</v>
      </c>
      <c r="D8" s="33">
        <f>E8-B8</f>
        <v>16.363636363636363</v>
      </c>
      <c r="E8" s="33">
        <f>B8*G7/G8</f>
        <v>31.363636363636363</v>
      </c>
      <c r="F8" s="11" t="s">
        <v>53</v>
      </c>
      <c r="G8" s="31">
        <v>55</v>
      </c>
      <c r="H8" s="34">
        <f>E8-B9</f>
        <v>21.363636363636363</v>
      </c>
      <c r="I8" s="20">
        <f>SUM(B17:G17)</f>
        <v>11727.272727272726</v>
      </c>
      <c r="J8">
        <f>I8*G8/1000</f>
        <v>644.99999999999989</v>
      </c>
    </row>
    <row r="9" spans="1:11" ht="18" x14ac:dyDescent="0.25">
      <c r="A9" s="10" t="s">
        <v>8</v>
      </c>
      <c r="B9" s="8">
        <v>10</v>
      </c>
      <c r="C9" s="8" t="s">
        <v>51</v>
      </c>
      <c r="D9" s="33">
        <f>E9-B9</f>
        <v>9.6428571428571423</v>
      </c>
      <c r="E9" s="33">
        <f>B9*G8/G9</f>
        <v>19.642857142857142</v>
      </c>
      <c r="F9" s="11" t="s">
        <v>54</v>
      </c>
      <c r="G9" s="31">
        <v>28</v>
      </c>
      <c r="H9" s="34">
        <f t="shared" ref="H9:H10" si="0">E9-B10</f>
        <v>18.642857142857142</v>
      </c>
      <c r="I9" s="20">
        <f>SUM(B16:G16)</f>
        <v>9642.8571428571431</v>
      </c>
      <c r="J9">
        <f>I9*G9/1000</f>
        <v>270</v>
      </c>
    </row>
    <row r="10" spans="1:11" ht="18" x14ac:dyDescent="0.25">
      <c r="A10" s="12" t="s">
        <v>9</v>
      </c>
      <c r="B10" s="9">
        <v>1</v>
      </c>
      <c r="C10" s="9" t="s">
        <v>52</v>
      </c>
      <c r="D10" s="36">
        <f>E10-B10</f>
        <v>6</v>
      </c>
      <c r="E10" s="36">
        <f>B10*G9/G10</f>
        <v>7</v>
      </c>
      <c r="F10" s="13" t="s">
        <v>55</v>
      </c>
      <c r="G10" s="32">
        <v>4</v>
      </c>
      <c r="H10" s="35">
        <f t="shared" si="0"/>
        <v>7</v>
      </c>
      <c r="I10" s="20">
        <f>SUM(B15:G15)</f>
        <v>4843.75</v>
      </c>
      <c r="J10">
        <f>I10*G10/1000</f>
        <v>19.375</v>
      </c>
    </row>
    <row r="11" spans="1:11" x14ac:dyDescent="0.25">
      <c r="J11">
        <f>SUM(J7:J10)</f>
        <v>2284.375</v>
      </c>
      <c r="K11">
        <f>J11/9</f>
        <v>253.81944444444446</v>
      </c>
    </row>
    <row r="13" spans="1:11" x14ac:dyDescent="0.25">
      <c r="A13" s="17" t="s">
        <v>10</v>
      </c>
      <c r="B13" s="16"/>
      <c r="C13" s="16"/>
      <c r="D13" s="16"/>
      <c r="E13" s="16"/>
      <c r="F13" s="16"/>
      <c r="G13" s="16"/>
    </row>
    <row r="14" spans="1:11" x14ac:dyDescent="0.25">
      <c r="A14" s="18"/>
      <c r="B14" s="19">
        <v>1</v>
      </c>
      <c r="C14" s="19">
        <v>2</v>
      </c>
      <c r="D14" s="19">
        <v>3</v>
      </c>
      <c r="E14" s="19">
        <v>4</v>
      </c>
      <c r="F14" s="19">
        <v>5</v>
      </c>
      <c r="G14" s="19">
        <v>6</v>
      </c>
    </row>
    <row r="15" spans="1:11" x14ac:dyDescent="0.25">
      <c r="A15" s="18" t="s">
        <v>9</v>
      </c>
      <c r="B15" s="22">
        <v>0</v>
      </c>
      <c r="C15" s="22">
        <f>2500*J31/$G$10</f>
        <v>156.25</v>
      </c>
      <c r="D15" s="22">
        <f t="shared" ref="D15:G15" si="1">2500*K31/$G$10</f>
        <v>312.5</v>
      </c>
      <c r="E15" s="22">
        <f t="shared" si="1"/>
        <v>625</v>
      </c>
      <c r="F15" s="22">
        <f t="shared" si="1"/>
        <v>1250</v>
      </c>
      <c r="G15" s="22">
        <f t="shared" si="1"/>
        <v>2500</v>
      </c>
    </row>
    <row r="16" spans="1:11" x14ac:dyDescent="0.25">
      <c r="A16" s="18" t="s">
        <v>8</v>
      </c>
      <c r="B16" s="22">
        <f>2500*I32/$G$9</f>
        <v>714.28571428571433</v>
      </c>
      <c r="C16" s="22">
        <f t="shared" ref="C16:G16" si="2">2500*J32/$G$9</f>
        <v>1071.4285714285713</v>
      </c>
      <c r="D16" s="22">
        <f t="shared" si="2"/>
        <v>1428.5714285714287</v>
      </c>
      <c r="E16" s="22">
        <f t="shared" si="2"/>
        <v>1785.7142857142858</v>
      </c>
      <c r="F16" s="22">
        <f t="shared" si="2"/>
        <v>2142.8571428571427</v>
      </c>
      <c r="G16" s="22">
        <f t="shared" si="2"/>
        <v>2500</v>
      </c>
    </row>
    <row r="17" spans="1:14" x14ac:dyDescent="0.25">
      <c r="A17" s="18" t="s">
        <v>7</v>
      </c>
      <c r="B17" s="22">
        <f>2500*I33/$G$8</f>
        <v>1454.5454545454545</v>
      </c>
      <c r="C17" s="22">
        <f t="shared" ref="C17:G17" si="3">2500*J33/$G$8</f>
        <v>1636.3636363636363</v>
      </c>
      <c r="D17" s="22">
        <f t="shared" si="3"/>
        <v>1818.1818181818182</v>
      </c>
      <c r="E17" s="22">
        <f t="shared" si="3"/>
        <v>2045.4545454545455</v>
      </c>
      <c r="F17" s="22">
        <f t="shared" si="3"/>
        <v>2272.7272727272725</v>
      </c>
      <c r="G17" s="22">
        <f t="shared" si="3"/>
        <v>2500</v>
      </c>
    </row>
    <row r="18" spans="1:14" x14ac:dyDescent="0.25">
      <c r="A18" s="18" t="s">
        <v>5</v>
      </c>
      <c r="B18" s="22">
        <f>2500*I34/$G$7</f>
        <v>1413.0434782608695</v>
      </c>
      <c r="C18" s="22">
        <f t="shared" ref="C18:G18" si="4">2500*J34/$G$7</f>
        <v>1630.4347826086957</v>
      </c>
      <c r="D18" s="22">
        <f t="shared" si="4"/>
        <v>1847.8260869565217</v>
      </c>
      <c r="E18" s="22">
        <f t="shared" si="4"/>
        <v>2065.217391304348</v>
      </c>
      <c r="F18" s="22">
        <f t="shared" si="4"/>
        <v>2282.608695652174</v>
      </c>
      <c r="G18" s="22">
        <f t="shared" si="4"/>
        <v>2500</v>
      </c>
    </row>
    <row r="21" spans="1:14" x14ac:dyDescent="0.25">
      <c r="A21" s="17" t="s">
        <v>11</v>
      </c>
      <c r="B21" s="16"/>
      <c r="C21" s="16"/>
      <c r="D21" s="16"/>
      <c r="E21" s="16"/>
      <c r="F21" s="16"/>
      <c r="G21" s="16"/>
    </row>
    <row r="22" spans="1:14" x14ac:dyDescent="0.25">
      <c r="A22" s="18"/>
      <c r="B22" s="19">
        <v>1</v>
      </c>
      <c r="C22" s="19">
        <v>2</v>
      </c>
      <c r="D22" s="19">
        <v>3</v>
      </c>
      <c r="E22" s="19">
        <v>4</v>
      </c>
      <c r="F22" s="19">
        <v>5</v>
      </c>
      <c r="G22" s="19">
        <v>6</v>
      </c>
    </row>
    <row r="23" spans="1:14" x14ac:dyDescent="0.25">
      <c r="A23" s="18" t="s">
        <v>9</v>
      </c>
      <c r="B23" s="21">
        <f>2500-B15</f>
        <v>2500</v>
      </c>
      <c r="C23" s="21">
        <f t="shared" ref="C23:G23" si="5">2500-C15</f>
        <v>2343.75</v>
      </c>
      <c r="D23" s="21">
        <f t="shared" si="5"/>
        <v>2187.5</v>
      </c>
      <c r="E23" s="21">
        <f t="shared" si="5"/>
        <v>1875</v>
      </c>
      <c r="F23" s="21">
        <f t="shared" si="5"/>
        <v>1250</v>
      </c>
      <c r="G23" s="21">
        <f t="shared" si="5"/>
        <v>0</v>
      </c>
    </row>
    <row r="24" spans="1:14" x14ac:dyDescent="0.25">
      <c r="A24" s="18" t="s">
        <v>8</v>
      </c>
      <c r="B24" s="21">
        <f t="shared" ref="B24:G24" si="6">2500-B16</f>
        <v>1785.7142857142858</v>
      </c>
      <c r="C24" s="21">
        <f t="shared" si="6"/>
        <v>1428.5714285714287</v>
      </c>
      <c r="D24" s="21">
        <f t="shared" si="6"/>
        <v>1071.4285714285713</v>
      </c>
      <c r="E24" s="21">
        <f t="shared" si="6"/>
        <v>714.28571428571422</v>
      </c>
      <c r="F24" s="21">
        <f t="shared" si="6"/>
        <v>357.14285714285734</v>
      </c>
      <c r="G24" s="21">
        <f t="shared" si="6"/>
        <v>0</v>
      </c>
    </row>
    <row r="25" spans="1:14" x14ac:dyDescent="0.25">
      <c r="A25" s="18" t="s">
        <v>7</v>
      </c>
      <c r="B25" s="21">
        <f t="shared" ref="B25:G25" si="7">2500-B17</f>
        <v>1045.4545454545455</v>
      </c>
      <c r="C25" s="21">
        <f t="shared" si="7"/>
        <v>863.63636363636374</v>
      </c>
      <c r="D25" s="21">
        <f t="shared" si="7"/>
        <v>681.81818181818176</v>
      </c>
      <c r="E25" s="21">
        <f t="shared" si="7"/>
        <v>454.5454545454545</v>
      </c>
      <c r="F25" s="21">
        <f t="shared" si="7"/>
        <v>227.27272727272748</v>
      </c>
      <c r="G25" s="21">
        <f t="shared" si="7"/>
        <v>0</v>
      </c>
    </row>
    <row r="26" spans="1:14" x14ac:dyDescent="0.25">
      <c r="A26" s="18" t="s">
        <v>5</v>
      </c>
      <c r="B26" s="21">
        <f t="shared" ref="B26:G26" si="8">2500-B18</f>
        <v>1086.9565217391305</v>
      </c>
      <c r="C26" s="21">
        <f t="shared" si="8"/>
        <v>869.56521739130426</v>
      </c>
      <c r="D26" s="21">
        <f t="shared" si="8"/>
        <v>652.17391304347825</v>
      </c>
      <c r="E26" s="21">
        <f t="shared" si="8"/>
        <v>434.78260869565202</v>
      </c>
      <c r="F26" s="21">
        <f t="shared" si="8"/>
        <v>217.39130434782601</v>
      </c>
      <c r="G26" s="21">
        <f t="shared" si="8"/>
        <v>0</v>
      </c>
    </row>
    <row r="29" spans="1:14" x14ac:dyDescent="0.25">
      <c r="A29" s="17" t="s">
        <v>12</v>
      </c>
      <c r="B29" s="16"/>
      <c r="C29" s="16"/>
      <c r="D29" s="16"/>
      <c r="E29" s="16"/>
      <c r="F29" s="16"/>
      <c r="G29" s="16"/>
    </row>
    <row r="30" spans="1:14" x14ac:dyDescent="0.25">
      <c r="A30" s="18"/>
      <c r="B30" s="19">
        <v>1</v>
      </c>
      <c r="C30" s="19">
        <v>2</v>
      </c>
      <c r="D30" s="19">
        <v>3</v>
      </c>
      <c r="E30" s="19">
        <v>4</v>
      </c>
      <c r="F30" s="19">
        <v>5</v>
      </c>
      <c r="G30" s="19">
        <v>6</v>
      </c>
    </row>
    <row r="31" spans="1:14" x14ac:dyDescent="0.25">
      <c r="A31" s="18" t="s">
        <v>9</v>
      </c>
      <c r="B31" s="21">
        <v>0</v>
      </c>
      <c r="C31" s="23">
        <f>C15*$G$10/2500</f>
        <v>0.25</v>
      </c>
      <c r="D31" s="23">
        <f t="shared" ref="D31:G31" si="9">D15*$G$10/2500</f>
        <v>0.5</v>
      </c>
      <c r="E31" s="23">
        <f t="shared" si="9"/>
        <v>1</v>
      </c>
      <c r="F31" s="23">
        <f t="shared" si="9"/>
        <v>2</v>
      </c>
      <c r="G31" s="23">
        <f t="shared" si="9"/>
        <v>4</v>
      </c>
      <c r="I31">
        <v>0</v>
      </c>
      <c r="J31">
        <v>0.25</v>
      </c>
      <c r="K31">
        <v>0.5</v>
      </c>
      <c r="L31">
        <v>1</v>
      </c>
      <c r="M31">
        <v>2</v>
      </c>
      <c r="N31">
        <v>4</v>
      </c>
    </row>
    <row r="32" spans="1:14" x14ac:dyDescent="0.25">
      <c r="A32" s="18" t="s">
        <v>8</v>
      </c>
      <c r="B32" s="23">
        <f>B16*$G$9/2500</f>
        <v>8</v>
      </c>
      <c r="C32" s="23">
        <f t="shared" ref="C32:G32" si="10">C16*$G$9/2500</f>
        <v>11.999999999999998</v>
      </c>
      <c r="D32" s="23">
        <f t="shared" si="10"/>
        <v>16</v>
      </c>
      <c r="E32" s="23">
        <f t="shared" si="10"/>
        <v>20</v>
      </c>
      <c r="F32" s="23">
        <f t="shared" si="10"/>
        <v>23.999999999999996</v>
      </c>
      <c r="G32" s="23">
        <f t="shared" si="10"/>
        <v>28</v>
      </c>
      <c r="I32">
        <v>8</v>
      </c>
      <c r="J32">
        <v>12</v>
      </c>
      <c r="K32">
        <v>16</v>
      </c>
      <c r="L32">
        <v>20</v>
      </c>
      <c r="M32">
        <v>24</v>
      </c>
      <c r="N32">
        <v>28</v>
      </c>
    </row>
    <row r="33" spans="1:14" x14ac:dyDescent="0.25">
      <c r="A33" s="18" t="s">
        <v>7</v>
      </c>
      <c r="B33" s="23">
        <f>B17*$G$8/2500</f>
        <v>32</v>
      </c>
      <c r="C33" s="23">
        <f t="shared" ref="C33:G33" si="11">C17*$G$8/2500</f>
        <v>36</v>
      </c>
      <c r="D33" s="23">
        <f t="shared" si="11"/>
        <v>40</v>
      </c>
      <c r="E33" s="23">
        <f t="shared" si="11"/>
        <v>45</v>
      </c>
      <c r="F33" s="23">
        <f t="shared" si="11"/>
        <v>49.999999999999993</v>
      </c>
      <c r="G33" s="23">
        <f t="shared" si="11"/>
        <v>55</v>
      </c>
      <c r="I33">
        <v>32</v>
      </c>
      <c r="J33">
        <v>36</v>
      </c>
      <c r="K33">
        <v>40</v>
      </c>
      <c r="L33">
        <v>45</v>
      </c>
      <c r="M33">
        <v>50</v>
      </c>
      <c r="N33">
        <v>55</v>
      </c>
    </row>
    <row r="34" spans="1:14" x14ac:dyDescent="0.25">
      <c r="A34" s="18" t="s">
        <v>5</v>
      </c>
      <c r="B34" s="23">
        <f>B18*$G$7/2500</f>
        <v>65</v>
      </c>
      <c r="C34" s="23">
        <f t="shared" ref="C34:G34" si="12">C18*$G$7/2500</f>
        <v>75</v>
      </c>
      <c r="D34" s="23">
        <f t="shared" si="12"/>
        <v>85</v>
      </c>
      <c r="E34" s="23">
        <f t="shared" si="12"/>
        <v>95.000000000000014</v>
      </c>
      <c r="F34" s="23">
        <f t="shared" si="12"/>
        <v>105</v>
      </c>
      <c r="G34" s="23">
        <f t="shared" si="12"/>
        <v>115</v>
      </c>
      <c r="I34">
        <v>65</v>
      </c>
      <c r="J34">
        <v>75</v>
      </c>
      <c r="K34">
        <v>85</v>
      </c>
      <c r="L34">
        <v>95</v>
      </c>
      <c r="M34">
        <v>105</v>
      </c>
      <c r="N34">
        <v>115</v>
      </c>
    </row>
  </sheetData>
  <mergeCells count="2">
    <mergeCell ref="F6:G6"/>
    <mergeCell ref="B6:C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B5" sqref="B5"/>
    </sheetView>
  </sheetViews>
  <sheetFormatPr defaultRowHeight="15" x14ac:dyDescent="0.25"/>
  <cols>
    <col min="1" max="1" width="19.5703125" customWidth="1"/>
    <col min="2" max="2" width="17.140625" customWidth="1"/>
    <col min="3" max="3" width="15.85546875" customWidth="1"/>
    <col min="4" max="4" width="26.7109375" customWidth="1"/>
    <col min="5" max="5" width="28.5703125" bestFit="1" customWidth="1"/>
    <col min="6" max="6" width="23.85546875" bestFit="1" customWidth="1"/>
    <col min="7" max="7" width="10.5703125" customWidth="1"/>
    <col min="8" max="8" width="17" bestFit="1" customWidth="1"/>
  </cols>
  <sheetData>
    <row r="1" spans="1:8" ht="18.75" x14ac:dyDescent="0.3">
      <c r="A1" s="25" t="s">
        <v>0</v>
      </c>
    </row>
    <row r="3" spans="1:8" ht="18" x14ac:dyDescent="0.35">
      <c r="A3" s="1" t="s">
        <v>13</v>
      </c>
      <c r="B3" s="1">
        <v>9</v>
      </c>
    </row>
    <row r="4" spans="1:8" x14ac:dyDescent="0.25">
      <c r="A4" s="1" t="s">
        <v>58</v>
      </c>
      <c r="B4" s="45">
        <f>SUM(D8:D11)+SUM(H24:H27)/1000</f>
        <v>85.380406549971767</v>
      </c>
    </row>
    <row r="6" spans="1:8" x14ac:dyDescent="0.25">
      <c r="A6" s="1" t="s">
        <v>1</v>
      </c>
    </row>
    <row r="7" spans="1:8" x14ac:dyDescent="0.25">
      <c r="A7" s="14" t="s">
        <v>2</v>
      </c>
      <c r="B7" s="39" t="s">
        <v>49</v>
      </c>
      <c r="C7" s="38"/>
      <c r="D7" s="15" t="s">
        <v>3</v>
      </c>
      <c r="E7" s="15" t="s">
        <v>56</v>
      </c>
      <c r="F7" s="37" t="s">
        <v>4</v>
      </c>
      <c r="G7" s="38"/>
      <c r="H7" s="15" t="s">
        <v>57</v>
      </c>
    </row>
    <row r="8" spans="1:8" ht="18" x14ac:dyDescent="0.25">
      <c r="A8" s="10" t="s">
        <v>5</v>
      </c>
      <c r="B8" s="8">
        <v>0</v>
      </c>
      <c r="C8" s="8" t="s">
        <v>6</v>
      </c>
      <c r="D8" s="42">
        <f>400*B3/G8</f>
        <v>31.304347826086957</v>
      </c>
      <c r="E8" s="42">
        <f>B8+D8</f>
        <v>31.304347826086957</v>
      </c>
      <c r="F8" s="11" t="s">
        <v>48</v>
      </c>
      <c r="G8" s="31">
        <v>115</v>
      </c>
      <c r="H8" s="40">
        <f>E8-B9</f>
        <v>16.304347826086957</v>
      </c>
    </row>
    <row r="9" spans="1:8" ht="18" x14ac:dyDescent="0.25">
      <c r="A9" s="10" t="s">
        <v>7</v>
      </c>
      <c r="B9" s="8">
        <v>15</v>
      </c>
      <c r="C9" s="8" t="s">
        <v>50</v>
      </c>
      <c r="D9" s="42">
        <f>E9-B9</f>
        <v>16.363636363636363</v>
      </c>
      <c r="E9" s="42">
        <f>B9*G8/G9</f>
        <v>31.363636363636363</v>
      </c>
      <c r="F9" s="11" t="s">
        <v>53</v>
      </c>
      <c r="G9" s="31">
        <v>55</v>
      </c>
      <c r="H9" s="40">
        <f t="shared" ref="H9:H11" si="0">E9-B10</f>
        <v>21.363636363636363</v>
      </c>
    </row>
    <row r="10" spans="1:8" ht="18" x14ac:dyDescent="0.25">
      <c r="A10" s="10" t="s">
        <v>8</v>
      </c>
      <c r="B10" s="8">
        <v>10</v>
      </c>
      <c r="C10" s="8" t="s">
        <v>51</v>
      </c>
      <c r="D10" s="42">
        <f>E10-B10</f>
        <v>9.6428571428571423</v>
      </c>
      <c r="E10" s="42">
        <f>B10*G9/G10</f>
        <v>19.642857142857142</v>
      </c>
      <c r="F10" s="11" t="s">
        <v>54</v>
      </c>
      <c r="G10" s="31">
        <v>28</v>
      </c>
      <c r="H10" s="40">
        <f t="shared" si="0"/>
        <v>18.642857142857142</v>
      </c>
    </row>
    <row r="11" spans="1:8" ht="18" x14ac:dyDescent="0.25">
      <c r="A11" s="12" t="s">
        <v>9</v>
      </c>
      <c r="B11" s="9">
        <v>1</v>
      </c>
      <c r="C11" s="9" t="s">
        <v>52</v>
      </c>
      <c r="D11" s="43">
        <f>E11-B11</f>
        <v>6</v>
      </c>
      <c r="E11" s="43">
        <f>B11*G10/G11</f>
        <v>7</v>
      </c>
      <c r="F11" s="13" t="s">
        <v>55</v>
      </c>
      <c r="G11" s="32">
        <v>4</v>
      </c>
      <c r="H11" s="41">
        <f t="shared" si="0"/>
        <v>7</v>
      </c>
    </row>
    <row r="14" spans="1:8" x14ac:dyDescent="0.25">
      <c r="A14" s="17" t="s">
        <v>10</v>
      </c>
      <c r="B14" s="16"/>
      <c r="C14" s="16"/>
      <c r="D14" s="16"/>
      <c r="E14" s="16"/>
      <c r="F14" s="16"/>
      <c r="G14" s="16"/>
    </row>
    <row r="15" spans="1:8" x14ac:dyDescent="0.25">
      <c r="A15" s="18"/>
      <c r="B15" s="19">
        <v>1</v>
      </c>
      <c r="C15" s="19">
        <v>2</v>
      </c>
      <c r="D15" s="19">
        <v>3</v>
      </c>
      <c r="E15" s="19">
        <v>4</v>
      </c>
      <c r="F15" s="19">
        <v>5</v>
      </c>
      <c r="G15" s="19">
        <v>6</v>
      </c>
    </row>
    <row r="16" spans="1:8" x14ac:dyDescent="0.25">
      <c r="A16" s="18" t="s">
        <v>9</v>
      </c>
      <c r="B16" s="22">
        <v>0</v>
      </c>
      <c r="C16" s="22">
        <v>150</v>
      </c>
      <c r="D16" s="22">
        <v>310</v>
      </c>
      <c r="E16" s="22">
        <v>620</v>
      </c>
      <c r="F16" s="22">
        <v>1250</v>
      </c>
      <c r="G16" s="22">
        <v>2500</v>
      </c>
    </row>
    <row r="17" spans="1:8" x14ac:dyDescent="0.25">
      <c r="A17" s="18" t="s">
        <v>8</v>
      </c>
      <c r="B17" s="22">
        <v>720</v>
      </c>
      <c r="C17" s="22">
        <v>1070</v>
      </c>
      <c r="D17" s="22">
        <v>1430</v>
      </c>
      <c r="E17" s="22">
        <v>1790</v>
      </c>
      <c r="F17" s="22">
        <v>2140</v>
      </c>
      <c r="G17" s="22">
        <v>2500</v>
      </c>
    </row>
    <row r="18" spans="1:8" x14ac:dyDescent="0.25">
      <c r="A18" s="18" t="s">
        <v>7</v>
      </c>
      <c r="B18" s="22">
        <v>1450</v>
      </c>
      <c r="C18" s="22">
        <v>1640</v>
      </c>
      <c r="D18" s="22">
        <v>1820</v>
      </c>
      <c r="E18" s="22">
        <v>2040</v>
      </c>
      <c r="F18" s="22">
        <v>2270</v>
      </c>
      <c r="G18" s="22">
        <v>2500</v>
      </c>
    </row>
    <row r="19" spans="1:8" x14ac:dyDescent="0.25">
      <c r="A19" s="18" t="s">
        <v>5</v>
      </c>
      <c r="B19" s="22">
        <v>1410</v>
      </c>
      <c r="C19" s="22">
        <v>1630.4347826086957</v>
      </c>
      <c r="D19" s="22">
        <v>1850</v>
      </c>
      <c r="E19" s="22">
        <v>2060</v>
      </c>
      <c r="F19" s="22">
        <v>2280</v>
      </c>
      <c r="G19" s="22">
        <v>2500</v>
      </c>
    </row>
    <row r="22" spans="1:8" x14ac:dyDescent="0.25">
      <c r="A22" s="17" t="s">
        <v>11</v>
      </c>
      <c r="B22" s="16"/>
      <c r="C22" s="16"/>
      <c r="D22" s="16"/>
      <c r="E22" s="16"/>
      <c r="F22" s="16"/>
      <c r="G22" s="16"/>
    </row>
    <row r="23" spans="1:8" x14ac:dyDescent="0.25">
      <c r="A23" s="18"/>
      <c r="B23" s="19">
        <v>1</v>
      </c>
      <c r="C23" s="19">
        <v>2</v>
      </c>
      <c r="D23" s="19">
        <v>3</v>
      </c>
      <c r="E23" s="19">
        <v>4</v>
      </c>
      <c r="F23" s="19">
        <v>5</v>
      </c>
      <c r="G23" s="19">
        <v>6</v>
      </c>
    </row>
    <row r="24" spans="1:8" x14ac:dyDescent="0.25">
      <c r="A24" s="18" t="s">
        <v>9</v>
      </c>
      <c r="B24" s="21">
        <f>2500-B16</f>
        <v>2500</v>
      </c>
      <c r="C24" s="21">
        <f t="shared" ref="C24:G24" si="1">2500-C16</f>
        <v>2350</v>
      </c>
      <c r="D24" s="21">
        <f t="shared" si="1"/>
        <v>2190</v>
      </c>
      <c r="E24" s="21">
        <f t="shared" si="1"/>
        <v>1880</v>
      </c>
      <c r="F24" s="21">
        <f t="shared" si="1"/>
        <v>1250</v>
      </c>
      <c r="G24" s="21">
        <f t="shared" si="1"/>
        <v>0</v>
      </c>
      <c r="H24" s="20">
        <f>SUM(B24:G24)</f>
        <v>10170</v>
      </c>
    </row>
    <row r="25" spans="1:8" x14ac:dyDescent="0.25">
      <c r="A25" s="18" t="s">
        <v>8</v>
      </c>
      <c r="B25" s="21">
        <f t="shared" ref="B25:G27" si="2">2500-B17</f>
        <v>1780</v>
      </c>
      <c r="C25" s="21">
        <f t="shared" si="2"/>
        <v>1430</v>
      </c>
      <c r="D25" s="21">
        <f t="shared" si="2"/>
        <v>1070</v>
      </c>
      <c r="E25" s="21">
        <f t="shared" si="2"/>
        <v>710</v>
      </c>
      <c r="F25" s="21">
        <f t="shared" si="2"/>
        <v>360</v>
      </c>
      <c r="G25" s="21">
        <f t="shared" si="2"/>
        <v>0</v>
      </c>
      <c r="H25" s="20">
        <f t="shared" ref="H25:H27" si="3">SUM(B25:G25)</f>
        <v>5350</v>
      </c>
    </row>
    <row r="26" spans="1:8" x14ac:dyDescent="0.25">
      <c r="A26" s="18" t="s">
        <v>7</v>
      </c>
      <c r="B26" s="21">
        <f t="shared" si="2"/>
        <v>1050</v>
      </c>
      <c r="C26" s="21">
        <f t="shared" si="2"/>
        <v>860</v>
      </c>
      <c r="D26" s="21">
        <f t="shared" si="2"/>
        <v>680</v>
      </c>
      <c r="E26" s="21">
        <f t="shared" si="2"/>
        <v>460</v>
      </c>
      <c r="F26" s="21">
        <f t="shared" si="2"/>
        <v>230</v>
      </c>
      <c r="G26" s="21">
        <f t="shared" si="2"/>
        <v>0</v>
      </c>
      <c r="H26" s="20">
        <f t="shared" si="3"/>
        <v>3280</v>
      </c>
    </row>
    <row r="27" spans="1:8" x14ac:dyDescent="0.25">
      <c r="A27" s="18" t="s">
        <v>5</v>
      </c>
      <c r="B27" s="21">
        <f t="shared" si="2"/>
        <v>1090</v>
      </c>
      <c r="C27" s="21">
        <f t="shared" si="2"/>
        <v>869.56521739130426</v>
      </c>
      <c r="D27" s="21">
        <f t="shared" si="2"/>
        <v>650</v>
      </c>
      <c r="E27" s="21">
        <f t="shared" si="2"/>
        <v>440</v>
      </c>
      <c r="F27" s="21">
        <f t="shared" si="2"/>
        <v>220</v>
      </c>
      <c r="G27" s="21">
        <f t="shared" si="2"/>
        <v>0</v>
      </c>
      <c r="H27" s="20">
        <f t="shared" si="3"/>
        <v>3269.565217391304</v>
      </c>
    </row>
    <row r="30" spans="1:8" x14ac:dyDescent="0.25">
      <c r="A30" s="17" t="s">
        <v>12</v>
      </c>
      <c r="B30" s="16"/>
      <c r="C30" s="16"/>
      <c r="D30" s="16"/>
      <c r="E30" s="16"/>
      <c r="F30" s="16"/>
      <c r="G30" s="16"/>
    </row>
    <row r="31" spans="1:8" x14ac:dyDescent="0.25">
      <c r="A31" s="18"/>
      <c r="B31" s="19">
        <v>1</v>
      </c>
      <c r="C31" s="19">
        <v>2</v>
      </c>
      <c r="D31" s="19">
        <v>3</v>
      </c>
      <c r="E31" s="19">
        <v>4</v>
      </c>
      <c r="F31" s="19">
        <v>5</v>
      </c>
      <c r="G31" s="19">
        <v>6</v>
      </c>
    </row>
    <row r="32" spans="1:8" x14ac:dyDescent="0.25">
      <c r="A32" s="18" t="s">
        <v>9</v>
      </c>
      <c r="B32" s="44">
        <v>0</v>
      </c>
      <c r="C32" s="44">
        <f>C16*$G$11/2500</f>
        <v>0.24</v>
      </c>
      <c r="D32" s="44">
        <f t="shared" ref="D32:G32" si="4">D16*$G$11/2500</f>
        <v>0.496</v>
      </c>
      <c r="E32" s="44">
        <f t="shared" si="4"/>
        <v>0.99199999999999999</v>
      </c>
      <c r="F32" s="44">
        <f t="shared" si="4"/>
        <v>2</v>
      </c>
      <c r="G32" s="44">
        <f t="shared" si="4"/>
        <v>4</v>
      </c>
    </row>
    <row r="33" spans="1:7" x14ac:dyDescent="0.25">
      <c r="A33" s="18" t="s">
        <v>8</v>
      </c>
      <c r="B33" s="44">
        <f>B17*$G$10/2500</f>
        <v>8.0640000000000001</v>
      </c>
      <c r="C33" s="44">
        <f t="shared" ref="C33:G33" si="5">C17*$G$10/2500</f>
        <v>11.984</v>
      </c>
      <c r="D33" s="44">
        <f t="shared" si="5"/>
        <v>16.015999999999998</v>
      </c>
      <c r="E33" s="44">
        <f t="shared" si="5"/>
        <v>20.047999999999998</v>
      </c>
      <c r="F33" s="44">
        <f t="shared" si="5"/>
        <v>23.968</v>
      </c>
      <c r="G33" s="44">
        <f t="shared" si="5"/>
        <v>28</v>
      </c>
    </row>
    <row r="34" spans="1:7" x14ac:dyDescent="0.25">
      <c r="A34" s="18" t="s">
        <v>7</v>
      </c>
      <c r="B34" s="44">
        <f>B18*$G$9/2500</f>
        <v>31.9</v>
      </c>
      <c r="C34" s="44">
        <f t="shared" ref="C34:G34" si="6">C18*$G$9/2500</f>
        <v>36.08</v>
      </c>
      <c r="D34" s="44">
        <f t="shared" si="6"/>
        <v>40.04</v>
      </c>
      <c r="E34" s="44">
        <f t="shared" si="6"/>
        <v>44.88</v>
      </c>
      <c r="F34" s="44">
        <f t="shared" si="6"/>
        <v>49.94</v>
      </c>
      <c r="G34" s="44">
        <f t="shared" si="6"/>
        <v>55</v>
      </c>
    </row>
    <row r="35" spans="1:7" x14ac:dyDescent="0.25">
      <c r="A35" s="18" t="s">
        <v>5</v>
      </c>
      <c r="B35" s="44">
        <f>B19*$G$8/2500</f>
        <v>64.86</v>
      </c>
      <c r="C35" s="44">
        <f t="shared" ref="C35:G35" si="7">C19*$G$8/2500</f>
        <v>75</v>
      </c>
      <c r="D35" s="44">
        <f t="shared" si="7"/>
        <v>85.1</v>
      </c>
      <c r="E35" s="44">
        <f t="shared" si="7"/>
        <v>94.76</v>
      </c>
      <c r="F35" s="44">
        <f t="shared" si="7"/>
        <v>104.88</v>
      </c>
      <c r="G35" s="44">
        <f t="shared" si="7"/>
        <v>115</v>
      </c>
    </row>
  </sheetData>
  <mergeCells count="2">
    <mergeCell ref="B7:C7"/>
    <mergeCell ref="F7:G7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W32" sqref="W32"/>
    </sheetView>
  </sheetViews>
  <sheetFormatPr defaultRowHeight="15" x14ac:dyDescent="0.25"/>
  <cols>
    <col min="1" max="1" width="18" bestFit="1" customWidth="1"/>
    <col min="2" max="2" width="9.28515625" bestFit="1" customWidth="1"/>
    <col min="3" max="3" width="15.7109375" bestFit="1" customWidth="1"/>
    <col min="4" max="4" width="17.28515625" bestFit="1" customWidth="1"/>
  </cols>
  <sheetData>
    <row r="1" spans="1:25" ht="18.75" x14ac:dyDescent="0.3">
      <c r="A1" s="24" t="s">
        <v>14</v>
      </c>
    </row>
    <row r="2" spans="1:25" ht="18.75" x14ac:dyDescent="0.3">
      <c r="A2" s="24"/>
    </row>
    <row r="3" spans="1:25" x14ac:dyDescent="0.25">
      <c r="A3" s="28"/>
      <c r="B3" s="26" t="s">
        <v>18</v>
      </c>
      <c r="C3" s="26" t="s">
        <v>19</v>
      </c>
      <c r="D3" s="26" t="s">
        <v>20</v>
      </c>
      <c r="E3" s="26" t="s">
        <v>21</v>
      </c>
      <c r="F3" s="26" t="s">
        <v>22</v>
      </c>
      <c r="G3" s="26" t="s">
        <v>23</v>
      </c>
      <c r="H3" s="26" t="s">
        <v>24</v>
      </c>
      <c r="I3" s="26" t="s">
        <v>25</v>
      </c>
      <c r="J3" s="26" t="s">
        <v>26</v>
      </c>
      <c r="K3" s="26" t="s">
        <v>27</v>
      </c>
      <c r="L3" s="26" t="s">
        <v>28</v>
      </c>
      <c r="M3" s="26" t="s">
        <v>29</v>
      </c>
      <c r="N3" s="26" t="s">
        <v>30</v>
      </c>
      <c r="O3" s="26" t="s">
        <v>31</v>
      </c>
      <c r="P3" s="26" t="s">
        <v>32</v>
      </c>
      <c r="Q3" s="26" t="s">
        <v>33</v>
      </c>
      <c r="R3" s="26" t="s">
        <v>34</v>
      </c>
      <c r="S3" s="26" t="s">
        <v>35</v>
      </c>
      <c r="T3" s="26" t="s">
        <v>36</v>
      </c>
      <c r="U3" s="26" t="s">
        <v>37</v>
      </c>
      <c r="V3" s="26" t="s">
        <v>38</v>
      </c>
      <c r="W3" s="26" t="s">
        <v>39</v>
      </c>
      <c r="X3" s="26" t="s">
        <v>40</v>
      </c>
      <c r="Y3" s="27" t="s">
        <v>41</v>
      </c>
    </row>
    <row r="4" spans="1:25" x14ac:dyDescent="0.25">
      <c r="A4" s="6" t="s">
        <v>15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x14ac:dyDescent="0.25">
      <c r="A5" s="6" t="s">
        <v>16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</row>
    <row r="6" spans="1:25" x14ac:dyDescent="0.25">
      <c r="A6" s="7" t="s">
        <v>17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</row>
    <row r="7" spans="1:25" x14ac:dyDescent="0.25">
      <c r="A7" s="29" t="s">
        <v>42</v>
      </c>
      <c r="B7" t="e">
        <f>AVERAGE(B4:B6)</f>
        <v>#DIV/0!</v>
      </c>
      <c r="C7" t="e">
        <f t="shared" ref="C7:W7" si="0">AVERAGE(C4:C6)</f>
        <v>#DIV/0!</v>
      </c>
      <c r="D7" t="e">
        <f t="shared" si="0"/>
        <v>#DIV/0!</v>
      </c>
      <c r="E7" t="e">
        <f t="shared" si="0"/>
        <v>#DIV/0!</v>
      </c>
      <c r="F7" t="e">
        <f t="shared" si="0"/>
        <v>#DIV/0!</v>
      </c>
      <c r="G7" t="e">
        <f t="shared" si="0"/>
        <v>#DIV/0!</v>
      </c>
      <c r="H7" t="e">
        <f t="shared" si="0"/>
        <v>#DIV/0!</v>
      </c>
      <c r="I7" t="e">
        <f t="shared" si="0"/>
        <v>#DIV/0!</v>
      </c>
      <c r="J7" t="e">
        <f t="shared" si="0"/>
        <v>#DIV/0!</v>
      </c>
      <c r="K7" t="e">
        <f t="shared" si="0"/>
        <v>#DIV/0!</v>
      </c>
      <c r="L7" t="e">
        <f t="shared" si="0"/>
        <v>#DIV/0!</v>
      </c>
      <c r="M7" t="e">
        <f t="shared" si="0"/>
        <v>#DIV/0!</v>
      </c>
      <c r="N7" t="e">
        <f t="shared" si="0"/>
        <v>#DIV/0!</v>
      </c>
      <c r="O7" t="e">
        <f t="shared" si="0"/>
        <v>#DIV/0!</v>
      </c>
      <c r="P7" t="e">
        <f t="shared" si="0"/>
        <v>#DIV/0!</v>
      </c>
      <c r="Q7" t="e">
        <f t="shared" si="0"/>
        <v>#DIV/0!</v>
      </c>
      <c r="R7" t="e">
        <f t="shared" si="0"/>
        <v>#DIV/0!</v>
      </c>
      <c r="S7" t="e">
        <f t="shared" si="0"/>
        <v>#DIV/0!</v>
      </c>
      <c r="T7" t="e">
        <f t="shared" si="0"/>
        <v>#DIV/0!</v>
      </c>
      <c r="U7" t="e">
        <f t="shared" si="0"/>
        <v>#DIV/0!</v>
      </c>
      <c r="V7" t="e">
        <f t="shared" si="0"/>
        <v>#DIV/0!</v>
      </c>
      <c r="W7" t="e">
        <f t="shared" si="0"/>
        <v>#DIV/0!</v>
      </c>
      <c r="X7" t="e">
        <f t="shared" ref="X7" si="1">AVERAGE(X4:X6)</f>
        <v>#DIV/0!</v>
      </c>
      <c r="Y7" t="e">
        <f>AVERAGE(Y4:Y6)</f>
        <v>#DIV/0!</v>
      </c>
    </row>
    <row r="8" spans="1:25" x14ac:dyDescent="0.25">
      <c r="A8" s="29" t="s">
        <v>47</v>
      </c>
      <c r="B8" s="20" t="e">
        <f>_xlfn.STDEV.S(B4:B6)</f>
        <v>#DIV/0!</v>
      </c>
      <c r="C8" s="20" t="e">
        <f t="shared" ref="C8:Y8" si="2">_xlfn.STDEV.S(C4:C6)</f>
        <v>#DIV/0!</v>
      </c>
      <c r="D8" s="20" t="e">
        <f t="shared" si="2"/>
        <v>#DIV/0!</v>
      </c>
      <c r="E8" s="20" t="e">
        <f t="shared" si="2"/>
        <v>#DIV/0!</v>
      </c>
      <c r="F8" s="20" t="e">
        <f t="shared" si="2"/>
        <v>#DIV/0!</v>
      </c>
      <c r="G8" s="20" t="e">
        <f t="shared" si="2"/>
        <v>#DIV/0!</v>
      </c>
      <c r="H8" s="20" t="e">
        <f t="shared" si="2"/>
        <v>#DIV/0!</v>
      </c>
      <c r="I8" s="20" t="e">
        <f t="shared" si="2"/>
        <v>#DIV/0!</v>
      </c>
      <c r="J8" s="20" t="e">
        <f t="shared" si="2"/>
        <v>#DIV/0!</v>
      </c>
      <c r="K8" s="20" t="e">
        <f t="shared" si="2"/>
        <v>#DIV/0!</v>
      </c>
      <c r="L8" s="20" t="e">
        <f t="shared" si="2"/>
        <v>#DIV/0!</v>
      </c>
      <c r="M8" s="20" t="e">
        <f t="shared" si="2"/>
        <v>#DIV/0!</v>
      </c>
      <c r="N8" s="20" t="e">
        <f t="shared" si="2"/>
        <v>#DIV/0!</v>
      </c>
      <c r="O8" s="20" t="e">
        <f t="shared" si="2"/>
        <v>#DIV/0!</v>
      </c>
      <c r="P8" s="20" t="e">
        <f t="shared" si="2"/>
        <v>#DIV/0!</v>
      </c>
      <c r="Q8" s="20" t="e">
        <f t="shared" si="2"/>
        <v>#DIV/0!</v>
      </c>
      <c r="R8" s="20" t="e">
        <f t="shared" si="2"/>
        <v>#DIV/0!</v>
      </c>
      <c r="S8" s="20" t="e">
        <f t="shared" si="2"/>
        <v>#DIV/0!</v>
      </c>
      <c r="T8" s="20" t="e">
        <f t="shared" si="2"/>
        <v>#DIV/0!</v>
      </c>
      <c r="U8" s="20" t="e">
        <f t="shared" si="2"/>
        <v>#DIV/0!</v>
      </c>
      <c r="V8" s="20" t="e">
        <f t="shared" si="2"/>
        <v>#DIV/0!</v>
      </c>
      <c r="W8" s="20" t="e">
        <f t="shared" si="2"/>
        <v>#DIV/0!</v>
      </c>
      <c r="X8" s="20" t="e">
        <f t="shared" si="2"/>
        <v>#DIV/0!</v>
      </c>
      <c r="Y8" s="20" t="e">
        <f t="shared" si="2"/>
        <v>#DIV/0!</v>
      </c>
    </row>
    <row r="9" spans="1:25" x14ac:dyDescent="0.25">
      <c r="A9" s="2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1" spans="1:25" ht="18.75" x14ac:dyDescent="0.3">
      <c r="A11" s="24" t="s">
        <v>44</v>
      </c>
    </row>
    <row r="13" spans="1:25" x14ac:dyDescent="0.25">
      <c r="A13" t="s">
        <v>45</v>
      </c>
      <c r="B13" t="s">
        <v>43</v>
      </c>
      <c r="C13" t="s">
        <v>42</v>
      </c>
      <c r="D13" t="s">
        <v>46</v>
      </c>
    </row>
    <row r="14" spans="1:25" x14ac:dyDescent="0.25">
      <c r="A14" t="s">
        <v>18</v>
      </c>
      <c r="B14" s="30">
        <f>'Cell dilutions'!B31</f>
        <v>0</v>
      </c>
      <c r="C14" t="e">
        <f>B7</f>
        <v>#DIV/0!</v>
      </c>
      <c r="D14" t="e">
        <f>C14-$C$14</f>
        <v>#DIV/0!</v>
      </c>
    </row>
    <row r="15" spans="1:25" x14ac:dyDescent="0.25">
      <c r="A15" t="s">
        <v>22</v>
      </c>
      <c r="B15" s="30">
        <f>'Cell dilutions'!C31</f>
        <v>0.25</v>
      </c>
      <c r="C15" t="e">
        <f>F7</f>
        <v>#DIV/0!</v>
      </c>
      <c r="D15" t="e">
        <f t="shared" ref="D15:D37" si="3">C15-$C$14</f>
        <v>#DIV/0!</v>
      </c>
    </row>
    <row r="16" spans="1:25" x14ac:dyDescent="0.25">
      <c r="A16" t="s">
        <v>26</v>
      </c>
      <c r="B16" s="30">
        <f>'Cell dilutions'!D31</f>
        <v>0.5</v>
      </c>
      <c r="C16" t="e">
        <f>J7</f>
        <v>#DIV/0!</v>
      </c>
      <c r="D16" t="e">
        <f t="shared" si="3"/>
        <v>#DIV/0!</v>
      </c>
    </row>
    <row r="17" spans="1:4" x14ac:dyDescent="0.25">
      <c r="A17" t="s">
        <v>30</v>
      </c>
      <c r="B17" s="30">
        <f>'Cell dilutions'!E31</f>
        <v>1</v>
      </c>
      <c r="C17" t="e">
        <f>N7</f>
        <v>#DIV/0!</v>
      </c>
      <c r="D17" t="e">
        <f t="shared" si="3"/>
        <v>#DIV/0!</v>
      </c>
    </row>
    <row r="18" spans="1:4" x14ac:dyDescent="0.25">
      <c r="A18" t="s">
        <v>34</v>
      </c>
      <c r="B18" s="30">
        <f>'Cell dilutions'!F31</f>
        <v>2</v>
      </c>
      <c r="C18" t="e">
        <f>R7</f>
        <v>#DIV/0!</v>
      </c>
      <c r="D18" t="e">
        <f t="shared" si="3"/>
        <v>#DIV/0!</v>
      </c>
    </row>
    <row r="19" spans="1:4" x14ac:dyDescent="0.25">
      <c r="A19" t="s">
        <v>38</v>
      </c>
      <c r="B19" s="30">
        <f>'Cell dilutions'!G31</f>
        <v>4</v>
      </c>
      <c r="C19" t="e">
        <f>V7</f>
        <v>#DIV/0!</v>
      </c>
      <c r="D19" t="e">
        <f t="shared" si="3"/>
        <v>#DIV/0!</v>
      </c>
    </row>
    <row r="20" spans="1:4" x14ac:dyDescent="0.25">
      <c r="A20" t="s">
        <v>19</v>
      </c>
      <c r="B20">
        <f>'Cell dilutions'!B32</f>
        <v>8</v>
      </c>
      <c r="C20" t="e">
        <f>C7</f>
        <v>#DIV/0!</v>
      </c>
      <c r="D20" t="e">
        <f t="shared" si="3"/>
        <v>#DIV/0!</v>
      </c>
    </row>
    <row r="21" spans="1:4" x14ac:dyDescent="0.25">
      <c r="A21" t="s">
        <v>23</v>
      </c>
      <c r="B21">
        <f>'Cell dilutions'!C32</f>
        <v>11.999999999999998</v>
      </c>
      <c r="C21" t="e">
        <f>G7</f>
        <v>#DIV/0!</v>
      </c>
      <c r="D21" t="e">
        <f t="shared" si="3"/>
        <v>#DIV/0!</v>
      </c>
    </row>
    <row r="22" spans="1:4" x14ac:dyDescent="0.25">
      <c r="A22" t="s">
        <v>27</v>
      </c>
      <c r="B22">
        <f>'Cell dilutions'!D32</f>
        <v>16</v>
      </c>
      <c r="C22" t="e">
        <f>K7</f>
        <v>#DIV/0!</v>
      </c>
      <c r="D22" t="e">
        <f t="shared" si="3"/>
        <v>#DIV/0!</v>
      </c>
    </row>
    <row r="23" spans="1:4" x14ac:dyDescent="0.25">
      <c r="A23" t="s">
        <v>31</v>
      </c>
      <c r="B23">
        <f>'Cell dilutions'!E32</f>
        <v>20</v>
      </c>
      <c r="C23" t="e">
        <f>O7</f>
        <v>#DIV/0!</v>
      </c>
      <c r="D23" t="e">
        <f t="shared" si="3"/>
        <v>#DIV/0!</v>
      </c>
    </row>
    <row r="24" spans="1:4" x14ac:dyDescent="0.25">
      <c r="A24" t="s">
        <v>35</v>
      </c>
      <c r="B24">
        <f>'Cell dilutions'!F32</f>
        <v>23.999999999999996</v>
      </c>
      <c r="C24" t="e">
        <f>S7</f>
        <v>#DIV/0!</v>
      </c>
      <c r="D24" t="e">
        <f t="shared" si="3"/>
        <v>#DIV/0!</v>
      </c>
    </row>
    <row r="25" spans="1:4" x14ac:dyDescent="0.25">
      <c r="A25" t="s">
        <v>39</v>
      </c>
      <c r="B25">
        <f>'Cell dilutions'!G32</f>
        <v>28</v>
      </c>
      <c r="C25" t="e">
        <f>W7</f>
        <v>#DIV/0!</v>
      </c>
      <c r="D25" t="e">
        <f t="shared" si="3"/>
        <v>#DIV/0!</v>
      </c>
    </row>
    <row r="26" spans="1:4" x14ac:dyDescent="0.25">
      <c r="A26" t="s">
        <v>20</v>
      </c>
      <c r="B26">
        <f>'Cell dilutions'!B33</f>
        <v>32</v>
      </c>
      <c r="C26" t="e">
        <f>D7</f>
        <v>#DIV/0!</v>
      </c>
      <c r="D26" t="e">
        <f t="shared" si="3"/>
        <v>#DIV/0!</v>
      </c>
    </row>
    <row r="27" spans="1:4" x14ac:dyDescent="0.25">
      <c r="A27" t="s">
        <v>24</v>
      </c>
      <c r="B27">
        <f>'Cell dilutions'!C33</f>
        <v>36</v>
      </c>
      <c r="C27" t="e">
        <f>H7</f>
        <v>#DIV/0!</v>
      </c>
      <c r="D27" t="e">
        <f t="shared" si="3"/>
        <v>#DIV/0!</v>
      </c>
    </row>
    <row r="28" spans="1:4" x14ac:dyDescent="0.25">
      <c r="A28" t="s">
        <v>28</v>
      </c>
      <c r="B28">
        <f>'Cell dilutions'!D33</f>
        <v>40</v>
      </c>
      <c r="C28" t="e">
        <f>L7</f>
        <v>#DIV/0!</v>
      </c>
      <c r="D28" t="e">
        <f t="shared" si="3"/>
        <v>#DIV/0!</v>
      </c>
    </row>
    <row r="29" spans="1:4" x14ac:dyDescent="0.25">
      <c r="A29" t="s">
        <v>32</v>
      </c>
      <c r="B29">
        <f>'Cell dilutions'!E33</f>
        <v>45</v>
      </c>
      <c r="C29" t="e">
        <f>P7</f>
        <v>#DIV/0!</v>
      </c>
      <c r="D29" t="e">
        <f t="shared" si="3"/>
        <v>#DIV/0!</v>
      </c>
    </row>
    <row r="30" spans="1:4" x14ac:dyDescent="0.25">
      <c r="A30" t="s">
        <v>36</v>
      </c>
      <c r="B30">
        <f>'Cell dilutions'!F33</f>
        <v>49.999999999999993</v>
      </c>
      <c r="C30" t="e">
        <f>T7</f>
        <v>#DIV/0!</v>
      </c>
      <c r="D30" t="e">
        <f t="shared" si="3"/>
        <v>#DIV/0!</v>
      </c>
    </row>
    <row r="31" spans="1:4" x14ac:dyDescent="0.25">
      <c r="A31" t="s">
        <v>40</v>
      </c>
      <c r="B31">
        <f>'Cell dilutions'!G33</f>
        <v>55</v>
      </c>
      <c r="C31" t="e">
        <f>X7</f>
        <v>#DIV/0!</v>
      </c>
      <c r="D31" t="e">
        <f t="shared" si="3"/>
        <v>#DIV/0!</v>
      </c>
    </row>
    <row r="32" spans="1:4" x14ac:dyDescent="0.25">
      <c r="A32" t="s">
        <v>21</v>
      </c>
      <c r="B32">
        <f>'Cell dilutions'!B34</f>
        <v>65</v>
      </c>
      <c r="C32" t="e">
        <f>E7</f>
        <v>#DIV/0!</v>
      </c>
      <c r="D32" t="e">
        <f t="shared" si="3"/>
        <v>#DIV/0!</v>
      </c>
    </row>
    <row r="33" spans="1:4" x14ac:dyDescent="0.25">
      <c r="A33" t="s">
        <v>25</v>
      </c>
      <c r="B33">
        <f>'Cell dilutions'!C34</f>
        <v>75</v>
      </c>
      <c r="C33" t="e">
        <f>I7</f>
        <v>#DIV/0!</v>
      </c>
      <c r="D33" t="e">
        <f t="shared" si="3"/>
        <v>#DIV/0!</v>
      </c>
    </row>
    <row r="34" spans="1:4" x14ac:dyDescent="0.25">
      <c r="A34" t="s">
        <v>29</v>
      </c>
      <c r="B34">
        <f>'Cell dilutions'!D34</f>
        <v>85</v>
      </c>
      <c r="C34" t="e">
        <f>M7</f>
        <v>#DIV/0!</v>
      </c>
      <c r="D34" t="e">
        <f t="shared" si="3"/>
        <v>#DIV/0!</v>
      </c>
    </row>
    <row r="35" spans="1:4" x14ac:dyDescent="0.25">
      <c r="A35" t="s">
        <v>33</v>
      </c>
      <c r="B35">
        <f>'Cell dilutions'!E34</f>
        <v>95.000000000000014</v>
      </c>
      <c r="C35" t="e">
        <f>Q7</f>
        <v>#DIV/0!</v>
      </c>
      <c r="D35" t="e">
        <f t="shared" si="3"/>
        <v>#DIV/0!</v>
      </c>
    </row>
    <row r="36" spans="1:4" x14ac:dyDescent="0.25">
      <c r="A36" t="s">
        <v>37</v>
      </c>
      <c r="B36">
        <f>'Cell dilutions'!F34</f>
        <v>105</v>
      </c>
      <c r="C36" t="e">
        <f>U7</f>
        <v>#DIV/0!</v>
      </c>
      <c r="D36" t="e">
        <f t="shared" si="3"/>
        <v>#DIV/0!</v>
      </c>
    </row>
    <row r="37" spans="1:4" x14ac:dyDescent="0.25">
      <c r="A37" t="s">
        <v>41</v>
      </c>
      <c r="B37">
        <f>'Cell dilutions'!G34</f>
        <v>115</v>
      </c>
      <c r="C37" t="e">
        <f>Y7</f>
        <v>#DIV/0!</v>
      </c>
      <c r="D37" t="e">
        <f t="shared" si="3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 dilutions</vt:lpstr>
      <vt:lpstr>Cell dilutions (2)</vt:lpstr>
      <vt:lpstr>Raw data</vt:lpstr>
      <vt:lpstr>Sheet3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 Bergdahl</dc:creator>
  <cp:lastModifiedBy>Basti Bergdahl</cp:lastModifiedBy>
  <dcterms:created xsi:type="dcterms:W3CDTF">2014-01-22T14:34:04Z</dcterms:created>
  <dcterms:modified xsi:type="dcterms:W3CDTF">2014-03-06T08:14:40Z</dcterms:modified>
</cp:coreProperties>
</file>