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per\PycharmProjects\pythonProject2\"/>
    </mc:Choice>
  </mc:AlternateContent>
  <bookViews>
    <workbookView xWindow="32760" yWindow="32760" windowWidth="23040" windowHeight="11910" firstSheet="1" activeTab="1"/>
  </bookViews>
  <sheets>
    <sheet name="SP3DReport_Definition" sheetId="3" state="veryHidden" r:id="rId1"/>
    <sheet name="Sheet1" sheetId="4" r:id="rId2"/>
    <sheet name="SP3DReport_Layout_2" sheetId="7" state="veryHidden" r:id="rId3"/>
    <sheet name="SP3DReport_Layout_1" sheetId="6" state="veryHidden" r:id="rId4"/>
  </sheets>
  <externalReferences>
    <externalReference r:id="rId5"/>
  </externalReferences>
  <definedNames>
    <definedName name="PAINT">#REF!</definedName>
    <definedName name="_xlnm.Print_Titles" localSheetId="1">Sheet1!$2:$2</definedName>
    <definedName name="_xlnm.Print_Titles" localSheetId="3">SP3DReport_Layout_1!$2:$2</definedName>
    <definedName name="_xlnm.Print_Area" localSheetId="1">Sheet1!$A$1:$L$159</definedName>
    <definedName name="_xlnm.Print_Area" localSheetId="3">SP3DReport_Layout_1!$C:$O</definedName>
  </definedNames>
  <calcPr calcId="191029" fullCalcOnLoad="1"/>
</workbook>
</file>

<file path=xl/calcChain.xml><?xml version="1.0" encoding="utf-8"?>
<calcChain xmlns="http://schemas.openxmlformats.org/spreadsheetml/2006/main">
  <c r="I34" i="4" l="1"/>
  <c r="I33" i="4"/>
  <c r="G32" i="4"/>
  <c r="I32" i="4"/>
  <c r="I31" i="4"/>
  <c r="G30" i="4"/>
  <c r="I30" i="4"/>
  <c r="G108" i="4"/>
  <c r="I108" i="4"/>
  <c r="G77" i="4"/>
  <c r="I77" i="4"/>
  <c r="G46" i="4"/>
  <c r="I46" i="4"/>
  <c r="G6" i="4"/>
  <c r="I6" i="4"/>
  <c r="I157" i="4"/>
  <c r="I158" i="4"/>
  <c r="M140" i="4"/>
  <c r="G141" i="4"/>
  <c r="M141" i="4"/>
  <c r="M109" i="4"/>
  <c r="M47" i="4"/>
  <c r="M13" i="4"/>
  <c r="M78" i="4"/>
  <c r="M7" i="4"/>
  <c r="M139" i="4"/>
  <c r="I140" i="4"/>
  <c r="N140" i="4"/>
  <c r="N139" i="4"/>
  <c r="I139" i="4"/>
  <c r="M116" i="4"/>
  <c r="M115" i="4"/>
  <c r="M85" i="4"/>
  <c r="M84" i="4"/>
  <c r="M54" i="4"/>
  <c r="M14" i="4"/>
  <c r="M53" i="4"/>
  <c r="G40" i="4"/>
  <c r="I40" i="4"/>
  <c r="I41" i="4"/>
  <c r="I116" i="4"/>
  <c r="I115" i="4"/>
  <c r="I85" i="4"/>
  <c r="I84" i="4"/>
  <c r="I54" i="4"/>
  <c r="I53" i="4"/>
  <c r="I14" i="4"/>
  <c r="I13" i="4"/>
  <c r="I150" i="4"/>
  <c r="I151" i="4"/>
  <c r="I126" i="4"/>
  <c r="I120" i="4"/>
  <c r="I119" i="4"/>
  <c r="I118" i="4"/>
  <c r="I117" i="4"/>
  <c r="I111" i="4"/>
  <c r="I109" i="4"/>
  <c r="I95" i="4"/>
  <c r="I90" i="4"/>
  <c r="I89" i="4"/>
  <c r="I88" i="4"/>
  <c r="I87" i="4"/>
  <c r="I86" i="4"/>
  <c r="I80" i="4"/>
  <c r="I78" i="4"/>
  <c r="I64" i="4"/>
  <c r="I58" i="4"/>
  <c r="I57" i="4"/>
  <c r="I56" i="4"/>
  <c r="I55" i="4"/>
  <c r="I49" i="4"/>
  <c r="I47" i="4"/>
  <c r="I25" i="4"/>
  <c r="I19" i="4"/>
  <c r="I18" i="4"/>
  <c r="I17" i="4"/>
  <c r="I9" i="4"/>
  <c r="I15" i="4"/>
  <c r="I16" i="4"/>
  <c r="I7" i="4"/>
  <c r="I124" i="4"/>
  <c r="I93" i="4"/>
  <c r="I62" i="4"/>
  <c r="I23" i="4"/>
  <c r="G110" i="4"/>
  <c r="I110" i="4"/>
  <c r="G79" i="4"/>
  <c r="I79" i="4"/>
  <c r="G48" i="4"/>
  <c r="I48" i="4"/>
  <c r="G8" i="4"/>
  <c r="M6" i="4"/>
  <c r="I146" i="4"/>
  <c r="I142" i="4"/>
  <c r="I145" i="4"/>
  <c r="I143" i="4"/>
  <c r="I144" i="4"/>
  <c r="I133" i="4"/>
  <c r="I134" i="4"/>
  <c r="I125" i="4"/>
  <c r="I112" i="4"/>
  <c r="I102" i="4"/>
  <c r="I103" i="4"/>
  <c r="I94" i="4"/>
  <c r="I96" i="4"/>
  <c r="I81" i="4"/>
  <c r="I71" i="4"/>
  <c r="I72" i="4"/>
  <c r="I63" i="4"/>
  <c r="I50" i="4"/>
  <c r="I24" i="4"/>
  <c r="I10" i="4"/>
  <c r="L4" i="6"/>
  <c r="I26" i="4"/>
  <c r="I20" i="4"/>
  <c r="I51" i="4"/>
  <c r="I65" i="4"/>
  <c r="M153" i="4"/>
  <c r="G153" i="4"/>
  <c r="I153" i="4"/>
  <c r="M36" i="4"/>
  <c r="G36" i="4"/>
  <c r="I36" i="4"/>
  <c r="I8" i="4"/>
  <c r="I11" i="4"/>
  <c r="I121" i="4"/>
  <c r="I82" i="4"/>
  <c r="M108" i="4"/>
  <c r="I91" i="4"/>
  <c r="M77" i="4"/>
  <c r="M46" i="4"/>
  <c r="I127" i="4"/>
  <c r="I59" i="4"/>
  <c r="M99" i="4"/>
  <c r="G98" i="4"/>
  <c r="I98" i="4"/>
  <c r="I141" i="4"/>
  <c r="I147" i="4"/>
  <c r="I113" i="4"/>
  <c r="M68" i="4"/>
  <c r="G67" i="4"/>
  <c r="M130" i="4"/>
  <c r="G129" i="4"/>
  <c r="I42" i="4"/>
  <c r="G154" i="4"/>
  <c r="I154" i="4"/>
  <c r="I135" i="4"/>
  <c r="G37" i="4"/>
  <c r="I37" i="4"/>
  <c r="I38" i="4"/>
  <c r="I73" i="4"/>
  <c r="I159" i="4"/>
  <c r="I104" i="4"/>
  <c r="G99" i="4"/>
  <c r="I99" i="4"/>
  <c r="I100" i="4"/>
  <c r="I67" i="4"/>
  <c r="G68" i="4"/>
  <c r="I68" i="4"/>
  <c r="G130" i="4"/>
  <c r="I130" i="4"/>
  <c r="I129" i="4"/>
  <c r="I155" i="4"/>
  <c r="I160" i="4"/>
  <c r="I131" i="4"/>
  <c r="I69" i="4"/>
</calcChain>
</file>

<file path=xl/comments1.xml><?xml version="1.0" encoding="utf-8"?>
<comments xmlns="http://schemas.openxmlformats.org/spreadsheetml/2006/main">
  <authors>
    <author>Min Wang</author>
    <author>Falcon Jean Francois</author>
  </authors>
  <commentList>
    <comment ref="A1" authorId="0" shapeId="0">
      <text>
        <r>
          <rPr>
            <sz val="8"/>
            <color indexed="81"/>
            <rFont val="Tahoma"/>
            <family val="2"/>
          </rPr>
          <t xml:space="preserve">&lt;?xml version="1.0" encoding="UTF-8"?&gt;_x000D_
&lt;EXCEL_LAYOUT_DEFINITION TemplateUsed="2P013" MultiSheet="Yes"&gt;&lt;REPORT_SHEET_LAYOUT FillingMode="CopyDown" SheetName="Sheet1"&gt;&lt;HEADER StartRow="1" EndRow="2" RepeatOnNew="Yes"/&gt;&lt;ITEMS&gt;&lt;ITEM Name="Pipe" ParentItem="" ItemRowsSpacing="0" ItemRowsSpreading="1" RecordsPerPage="0"&gt;&lt;ATTRIBUTES&gt;&lt;ATTRIBUTE Name="oid" IsLocked="No"/&gt;&lt;ATTRIBUTE Name="KKS" IsLocked="No"/&gt;&lt;ATTRIBUTE Name="GroupPressure" IsLocked="No"/&gt;&lt;ATTRIBUTE Name="Description" IsLocked="No"/&gt;&lt;ATTRIBUTE Name="Desc1" IsLocked="No"/&gt;&lt;ATTRIBUTE Name="Desc2" IsLocked="No"/&gt;&lt;ATTRIBUTE Name="Manufacturer" IsLocked="No"/&gt;&lt;ATTRIBUTE Name="Material" IsLocked="No"/&gt;&lt;ATTRIBUTE Name="GroupPNAEG" IsLocked="No"/&gt;&lt;ATTRIBUTE Name="SafetyClass" IsLocked="No"/&gt;&lt;ATTRIBUTE Name="QTY" IsLocked="No"/&gt;&lt;ATTRIBUTE Name="Izm" IsLocked="No"/&gt;&lt;ATTRIBUTE Name="UnitWeight" IsLocked="No"/&gt;&lt;ATTRIBUTE Name="TotalWeight" IsLocked="No"/&gt;&lt;ATTRIBUTE Name="Group" IsLocked="No"/&gt;&lt;ATTRIBUTE Name="SortType" IsLocked="No"/&gt;&lt;ATTRIBUTE Name="ComponentSort" IsLocked="No"/&gt;&lt;ATTRIBUTE Name="NPD" IsLocked="No"/&gt;&lt;ATTRIBUTE Name="QualityCategory" IsLocked="No"/&gt;&lt;ATTRIBUTE Name="OutsideDiameter" IsLocked="No"/&gt;&lt;ATTRIBUTE Name="WallThickness" IsLocked="No"/&gt;&lt;ATTRIBUTE Name="PipeRunName" IsLocked="No"/&gt;&lt;ATTRIBUTE Name="Pressure" IsLocked="No"/&gt;&lt;ATTRIBUTE Name="Temperature" IsLocked="No"/&gt;&lt;ATTRIBUTE Name="IsSpool" IsLocked="No"/&gt;&lt;ATTRIBUTE Name="GeometricIndustryStandard" IsLocked="No"/&gt;&lt;ATTRIBUTE Name="TOINaznach" IsLocked="No"/&gt;&lt;ATTRIBUTE Name="MaterialForSpec" IsLocked="No"/&gt;&lt;ATTRIBUTE Name="RMRoomName" IsLocked="No"/&gt;&lt;/ATTRIBUTES&gt;&lt;QUERY_PARAMETERS&gt;&lt;XREF_PARAMETER Name="FilterName" Value=""/&gt;&lt;XREF_PARAMETER Name="FilterLocation" Value=""/&gt;&lt;XREF_PARAMETER Name="FilterDescription" Value=""/&gt;&lt;/QUERY_PARAMETERS&gt;&lt;SORT&gt;&lt;COLUMN Order="ASC"&gt;&lt;XREF_ATTRIBUTE Name="Group" Value=""/&gt;&lt;/COLUMN&gt;&lt;COLUMN Order="ASC"&gt;&lt;XREF_ATTRIBUTE Name="Pressure" Value=""/&gt;&lt;/COLUMN&gt;&lt;COLUMN Order="ASC"&gt;&lt;XREF_ATTRIBUTE Name="Temperature" Value=""/&gt;&lt;/COLUMN&gt;&lt;COLUMN Order="ASC"&gt;&lt;XREF_ATTRIBUTE Name="SortType" Value=""/&gt;&lt;/COLUMN&gt;&lt;COLUMN Order="ASC"&gt;&lt;XREF_ATTRIBUTE Name="KKS" Value=""/&gt;&lt;/COLUMN&gt;&lt;COLUMN Order="ASC"&gt;&lt;XREF_ATTRIBUTE Name="ComponentSort" Value=""/&gt;&lt;/COLUMN&gt;&lt;COLUMN Order="DESC"&gt;&lt;XREF_ATTRIBUTE Name="NPD" Value=""/&gt;&lt;/COLUMN&gt;&lt;COLUMN Order="ASC"&gt;&lt;XREF_ATTRIBUTE Name="SafetyClass" Value=""/&gt;&lt;/COLUMN&gt;&lt;COLUMN Order="ASC"&gt;&lt;XREF_ATTRIBUTE Name="Desc1" Value=""/&gt;&lt;/COLUMN&gt;&lt;/SORT&gt;&lt;GROUPING&gt;&lt;GROUP_ATTRIBUTES&gt;&lt;XREF_ATTRIBUTE Name="Group" Value=""/&gt;&lt;XREF_ATTRIBUTE Name="SortType" Value=""/&gt;&lt;XREF_ATTRIBUTE Name="NPD" Value=""/&gt;&lt;XREF_ATTRIBUTE Name="Desc1" Value=""/&gt;&lt;XREF_ATTRIBUTE Name="KKS" Value=""/&gt;&lt;XREF_ATTRIBUTE Name="ComponentSort" Value=""/&gt;&lt;XREF_ATTRIBUTE Name="SafetyClass" Value=""/&gt;&lt;XREF_ATTRIBUTE Name="Pressure" Value=""/&gt;&lt;XREF_ATTRIBUTE Name="Temperature" Value=""/&gt;&lt;/GROUP_ATTRIBUTES&gt;&lt;NUMBER Style="Numeric" Base="1" Step="1" IsContinued="No"&gt;&lt;OUTPUT_ATTRIBUTE Name="ItemNum" IsLocked="Yes"/&gt;&lt;/NUMBER&gt;&lt;/GROUPING&gt;&lt;/ITEM&gt;&lt;/ITEMS&gt;&lt;MACROS&gt;&lt;MACRO ExcelOrAddinFile="" Module="Sheet1" Method="Format_Spec_Pipes" Type="" Arg=""/&gt;&lt;/MACROS&gt;&lt;/REPORT_SHEET_LAYOUT&gt;&lt;REPORT_SHEET_LAYOUT FillingMode="CopyDown" SheetName="Sheet2"&gt;&lt;HEADER StartRow="1" EndRow="1" RepeatOnNew="No"/&gt;&lt;ITEMS&gt;&lt;ITEM Name="Supports" ParentItem="" ItemRowsSpacing="0" ItemRowsSpreading="1" RecordsPerPage="0"&gt;&lt;ATTRIBUTES&gt;&lt;ATTRIBUTE Name="oid" IsLocked="No"/&gt;&lt;ATTRIBUTE Name="KKS" IsLocked="No"/&gt;&lt;ATTRIBUTE Name="Desc1" IsLocked="No"/&gt;&lt;ATTRIBUTE Name="Desc2" IsLocked="No"/&gt;&lt;ATTRIBUTE Name="Material" IsLocked="No"/&gt;&lt;ATTRIBUTE Name="Manufacturer" IsLocked="No"/&gt;&lt;ATTRIBUTE Name="QTY" IsLocked="No"/&gt;&lt;ATTRIBUTE Name="Izm" IsLocked="No"/&gt;&lt;ATTRIBUTE Name="UnitWeight" IsLocked="No"/&gt;&lt;ATTRIBUTE Name="TotalWeight" IsLocked="No"/&gt;&lt;ATTRIBUTE Name="Group" IsLocked="No"/&gt;&lt;ATTRIBUTE Name="OutDiameter" IsLocked="No"/&gt;&lt;ATTRIBUTE Name="ComponentSort" IsLocked="No"/&gt;&lt;/ATTRIBUTES&gt;&lt;QUERY_PARAMETERS&gt;&lt;XREF_PARAMETER Name="FilterName" Value=""/&gt;&lt;XREF_PARAMETER Name="FilterLocation" Value=""/&gt;&lt;XREF_PARAMETER Name="FilterDescription" Value=""/&gt;&lt;/QUERY_PARAMETERS&gt;&lt;SORT&gt;&lt;COLUMN Order="ASC"&gt;&lt;XREF_ATTRIBUTE Name="Group" Value=""/&gt;&lt;/COLUMN&gt;&lt;COLUMN Order="ASC"&gt;&lt;XREF_ATTRIBUTE Name="Desc2" Value=""/&gt;&lt;/COLUMN&gt;&lt;COLUMN Order="ASC"&gt;&lt;XREF_ATTRIBUTE Name="KKS" Value=""/&gt;&lt;/COLUMN&gt;&lt;COLUMN Order="ASC"&gt;&lt;XREF_ATTRIBUTE Name="ComponentSort" Value=""/&gt;&lt;/COLUMN&gt;&lt;COLUMN Order="ASC"&gt;&lt;XREF_ATTRIBUTE Name="Desc1" Value=""/&gt;&lt;/COLUMN&gt;&lt;COLUMN Order="ASC"&gt;&lt;XREF_ATTRIBUTE Name="UnitWeight" Value=""/&gt;&lt;/COLUMN&gt;&lt;/SORT&gt;&lt;GROUPING&gt;&lt;GROUP_ATTRIBUTES&gt;&lt;XREF_ATTRIBUTE Name="KKS" Value=""/&gt;&lt;XREF_ATTRIBUTE Name="Desc1" Value=""/&gt;&lt;XREF_ATTRIBUTE Name="Group" Value=""/&gt;&lt;XREF_ATTRIBUTE Name="ComponentSort" Value=""/&gt;&lt;XREF_ATTRIBUTE Name="Desc2" Value=""/&gt;&lt;XREF_ATTRIBUTE Name="UnitWeight" Value=""/&gt;&lt;/GROUP_ATTRIBUTES&gt;&lt;NUMBER Style="Numeric" Base="1" Step="1" IsContinued="No"&gt;&lt;OUTPUT_ATTRIBUTE Name="ItemNum" IsLocked="Yes"/&gt;&lt;/NUMBER&gt;&lt;/GROUPING&gt;&lt;/ITEM&gt;&lt;/ITEMS&gt;&lt;MACROS&gt;&lt;MACRO ExcelOrAddinFile="" Module="Sheet2" Method="Format_Spec_Supports" Type="" Arg=""/&gt;&lt;MACRO ExcelOrAddinFile="" Module="Sheet1" Method="Format_Spec_Final" Type="" Arg=""/&gt;&lt;/MACROS&gt;&lt;/REPORT_SHEET_LAYOUT&gt;&lt;REPORT_SHEET_LAYOUT FillingMode="CopyDown" SheetName="Sheet4"&gt;&lt;HEADER StartRow="1" EndRow="2" RepeatOnNew="No"/&gt;&lt;ITEMS/&gt;&lt;MACROS/&gt;&lt;/REPORT_SHEET_LAYOUT&gt;&lt;REPORT_SHEET_LAYOUT FillingMode="FillDown" SheetName="Sheet5"&gt;&lt;ITEMS/&gt;&lt;/REPORT_SHEET_LAYOUT&gt;&lt;/EXCEL_LAYOUT_DEFINITION&gt;_x000D_
</t>
        </r>
      </text>
    </comment>
    <comment ref="C2" authorId="1" shapeId="0">
      <text>
        <r>
          <rPr>
            <b/>
            <sz val="8"/>
            <color indexed="81"/>
            <rFont val="Tahoma"/>
            <family val="2"/>
            <charset val="204"/>
          </rPr>
          <t>Falcon Jean Francois:</t>
        </r>
        <r>
          <rPr>
            <sz val="8"/>
            <color indexed="81"/>
            <rFont val="Tahoma"/>
            <family val="2"/>
            <charset val="204"/>
          </rPr>
          <t xml:space="preserve">
It can be: 
    0 = Fill Down
    1 = Copy Down
    2 = Copy Up</t>
        </r>
      </text>
    </comment>
  </commentList>
</comments>
</file>

<file path=xl/sharedStrings.xml><?xml version="1.0" encoding="utf-8"?>
<sst xmlns="http://schemas.openxmlformats.org/spreadsheetml/2006/main" count="791" uniqueCount="218">
  <si>
    <t>Пози-ция</t>
  </si>
  <si>
    <t>Код KKS</t>
  </si>
  <si>
    <t xml:space="preserve">Наименование и техническая   характеристика
</t>
  </si>
  <si>
    <t>Материал</t>
  </si>
  <si>
    <t>Класс безопаc-ности по
НП-001-97</t>
  </si>
  <si>
    <t>кг</t>
  </si>
  <si>
    <t>Изделия трубопроводов</t>
  </si>
  <si>
    <t>Опоры и подвески</t>
  </si>
  <si>
    <t>Материалы для крепления трубопроводов</t>
  </si>
  <si>
    <t>Изделия трубопроводов без класса безопасности или группы материала</t>
  </si>
  <si>
    <t>Для трубопроводов высокого давления 2 класса безопасности  из коррозионно-стойкой стали</t>
  </si>
  <si>
    <t>Для трубопроводов высокого давления 3 класса безопасности  из коррозионно-стойкой стали</t>
  </si>
  <si>
    <t>Для трубопроводов высокого давления 4 класса безопасности  из коррозионно-стойкой стали</t>
  </si>
  <si>
    <t>Для трубопроводов высокого давления 2 класса безопасности из углеродистой стали</t>
  </si>
  <si>
    <t>Для трубопроводов высокого давления 3 класса безопасности из углеродистой стали</t>
  </si>
  <si>
    <t>Для трубопроводов высокого давления 4 класса безопасности из углеродистой стали</t>
  </si>
  <si>
    <t>Для трубопроводов высокого давления 2 класса безопасности из легированной стали</t>
  </si>
  <si>
    <t>Для трубопроводов высокого давления 3 класса безопасности из легированной стали</t>
  </si>
  <si>
    <t>Для трубопроводов высокого давления 4 класса безопасности из легированной стали</t>
  </si>
  <si>
    <t>Для трубопроводов низкого давления 2 класса безопасности из коррозионно-стойкой стали</t>
  </si>
  <si>
    <t>Для трубопроводов низкого давления 3 класса безопасности из коррозионно-стойкой стали</t>
  </si>
  <si>
    <t>Для трубопроводов низкого давления 4 класса безопасности из коррозионно-стойкой стали</t>
  </si>
  <si>
    <t>Для трубопроводов низкого давления 2 класса безопасности из углеродистой стали</t>
  </si>
  <si>
    <t>Для трубопроводов низкого давления 3 класса безопасности из углеродистой стали</t>
  </si>
  <si>
    <t>Для трубопроводов низкого давления 4 класса безопасности из углеродистой стали</t>
  </si>
  <si>
    <t>Для трубопроводов низкого давления 2 класса безопасности из легированной стали</t>
  </si>
  <si>
    <t>Для трубопроводов низкого давления 3 класса безопасности из легированной стали</t>
  </si>
  <si>
    <t>Для трубопроводов низкого давления 4 класса безопасности из легированной стали</t>
  </si>
  <si>
    <t>Для трубопроводов без класса безопасности или группы материала</t>
  </si>
  <si>
    <t>Трубы для контрольных сварных соединений</t>
  </si>
  <si>
    <t>Монтажный запас труб</t>
  </si>
  <si>
    <t>Категория обеспечения качества</t>
  </si>
  <si>
    <t>Изделия трубопроводов высокого давления 2 класса безопасности DN ≥ 100 из коррозионно-стойкой стали</t>
  </si>
  <si>
    <t>Изделия трубопроводов высокого давления 3 класса безопасности DN ≥ 100 из коррозионно-стойкой стали</t>
  </si>
  <si>
    <t>Изделия трубопроводов высокого давления 4 класса безопасности DN ≥ 100 из коррозионно-стойкой стали</t>
  </si>
  <si>
    <t>Изделия трубопроводов высокого давления 2 класса безопасности DN &lt; 100 из коррозионно-стойкой стали</t>
  </si>
  <si>
    <t>Изделия трубопроводов высокого давления 3 класса безопасности DN &lt; 100 из коррозионно-стойкой стали</t>
  </si>
  <si>
    <t>Изделия трубопроводов высокого давления 4 класса безопасности DN &lt; 100 из коррозионно-стойкой стали</t>
  </si>
  <si>
    <t>Изделия трубопроводов высокого давления 2 класса безопасности DN ≥ 100 из углеродистой стали</t>
  </si>
  <si>
    <t>Изделия трубопроводов высокого давления 3 класса безопасности DN ≥ 100 из углеродистой стали</t>
  </si>
  <si>
    <t>Изделия трубопроводов высокого давления 4 класса безопасности DN ≥ 100 из углеродистой стали</t>
  </si>
  <si>
    <t>Изделия трубопроводов высокого давления 2 класса безопасности DN &lt; 100 из углеродистой стали</t>
  </si>
  <si>
    <t>Изделия трубопроводов высокого давления 3 класса безопасности DN &lt; 100 из углеродистой стали</t>
  </si>
  <si>
    <t>Изделия трубопроводов высокого давления 4 класса безопасности DN &lt; 100 из углеродистой стали</t>
  </si>
  <si>
    <t>Изделия трубопроводов высокого давления 2 класса безопасности DN ≥ 100 из легированной стали</t>
  </si>
  <si>
    <t>Изделия трубопроводов высокого давления 3 класса безопасности DN ≥ 100 из легированной стали</t>
  </si>
  <si>
    <t>Изделия трубопроводов высокого давления 4 класса безопасности DN ≥ 100 из легированной стали</t>
  </si>
  <si>
    <t>Изделия трубопроводов высокого давления 2 класса безопасности DN &lt; 100 из легированной стали</t>
  </si>
  <si>
    <t>Изделия трубопроводов высокого давления 3 класса безопасности DN &lt; 100 из легированной стали</t>
  </si>
  <si>
    <t>Изделия трубопроводов высокого давления 4 класса безопасности DN &lt; 100 из легированной стали</t>
  </si>
  <si>
    <t>Изделия трубопроводов низкого давления 2 класса безопасности DN ≥ 100 из коррозионно-стойкой стали</t>
  </si>
  <si>
    <t>Изделия трубопроводов низкого давления 3 класса безопасности DN ≥ 100 из коррозионно-стойкой стали</t>
  </si>
  <si>
    <t>Изделия трубопроводов низкого давления 4 класса безопасности DN ≥ 100 из коррозионно-стойкой стали</t>
  </si>
  <si>
    <t>Изделия трубопроводов низкого давления 2 класса безопасности DN &lt; 100 из коррозионно-стойкой стали</t>
  </si>
  <si>
    <t>Изделия трубопроводов низкого давления 3 класса безопасности DN &lt; 100 из коррозионно-стойкой стали</t>
  </si>
  <si>
    <t>Изделия трубопроводов низкого давления 4 класса безопасности DN &lt; 100 из коррозионно-стойкой стали</t>
  </si>
  <si>
    <t>Изделия трубопроводов низкого давления 2 класса безопасности DN ≥ 100 из углеродистой стали</t>
  </si>
  <si>
    <t>Изделия трубопроводов низкого давления 3 класса безопасности DN ≥ 100 из углеродистой стали</t>
  </si>
  <si>
    <t>Изделия трубопроводов низкого давления 4 класса безопасности DN ≥ 100 из углеродистой стали</t>
  </si>
  <si>
    <t>Изделия трубопроводов низкого давления 2 класса безопасности DN &lt; 100 из углеродистой стали</t>
  </si>
  <si>
    <t>Изделия трубопроводов низкого давления 3 класса безопасности DN &lt; 100 из углеродистой стали</t>
  </si>
  <si>
    <t>Изделия трубопроводов низкого давления 4 класса безопасности DN &lt; 100 из углеродистой стали</t>
  </si>
  <si>
    <t>Изделия трубопроводов низкого давления 2 класса безопасности DN ≥ 100 из легированной стали</t>
  </si>
  <si>
    <t>Изделия трубопроводов низкого давления 3 класса безопасности DN ≥ 100 из легированной стали</t>
  </si>
  <si>
    <t>Изделия трубопроводов низкого давления 4 класса безопасности DN ≥ 100 из легированной стали</t>
  </si>
  <si>
    <t>Изделия трубопроводов низкого давления 2 класса безопасности DN &lt; 100 из легированной стали</t>
  </si>
  <si>
    <t>Изделия трубопроводов низкого давления 3 класса безопасности DN &lt; 100 из легированной стали</t>
  </si>
  <si>
    <t>Изделия трубопроводов низкого давления 4 класса безопасности DN &lt; 100 из легированной стали</t>
  </si>
  <si>
    <t>Опоры и подвески трубопроводов низкого давления 2 класса безопасности, нормализованные</t>
  </si>
  <si>
    <t>Опоры и подвески трубопроводов низкого давления 3 класса безопасности, нормализованные</t>
  </si>
  <si>
    <t>Опоры и подвески трубопроводов низкого давления 4 класса безопасности, нормализованные</t>
  </si>
  <si>
    <t>Документ / Группа или Категория</t>
  </si>
  <si>
    <t>Единица измерения</t>
  </si>
  <si>
    <t>Количество</t>
  </si>
  <si>
    <t>Масса
1 ед.,
 kg</t>
  </si>
  <si>
    <t>Масса  
общая,
 kg</t>
  </si>
  <si>
    <t>Примечание</t>
  </si>
  <si>
    <t>Помещение</t>
  </si>
  <si>
    <t>Изделия трубопроводов низкого давления 4 класса безопасности DN ≥ 100 из ПВХ</t>
  </si>
  <si>
    <t>Для трубопроводов низкого давления 4 класса безопасности из ПВХ</t>
  </si>
  <si>
    <t>Изделия трубопроводов низкого давления 4 класса безопасности DN &lt; 100 из ПВХ</t>
  </si>
  <si>
    <t/>
  </si>
  <si>
    <t>м</t>
  </si>
  <si>
    <t>-</t>
  </si>
  <si>
    <t>сборный</t>
  </si>
  <si>
    <t>Без учета антикорр. покрытия</t>
  </si>
  <si>
    <t>QA4</t>
  </si>
  <si>
    <t>Итого:</t>
  </si>
  <si>
    <t>Сталь 20 ТУ 14-3-190-2004</t>
  </si>
  <si>
    <t>Покровной 1 слой «Вектор» 1214
ТУ 5775-003-17045751-99</t>
  </si>
  <si>
    <t xml:space="preserve">                                                              2. Опоры и подвески</t>
  </si>
  <si>
    <t xml:space="preserve">                                                              2.1 Опоры и подвески трубопроводов низкого давления 4 класса безопасности, нормализованные</t>
  </si>
  <si>
    <t xml:space="preserve">                                                              8. Монтажный запас</t>
  </si>
  <si>
    <t xml:space="preserve">                                                              3. Антикоррозионное покрытие</t>
  </si>
  <si>
    <t xml:space="preserve">                                                              4. Монтажный запас</t>
  </si>
  <si>
    <t xml:space="preserve">                                                              5. Изделия трубопроводов</t>
  </si>
  <si>
    <t xml:space="preserve">                                                              6. Опоры и подвески</t>
  </si>
  <si>
    <t xml:space="preserve">                                                              6.1 Опоры и подвески трубопроводов низкого давления 4 класса безопасности, нормализованные</t>
  </si>
  <si>
    <t xml:space="preserve">                                                              7. Антикоррозионное покрытие</t>
  </si>
  <si>
    <t xml:space="preserve">                                                              9. Изделия трубопроводов</t>
  </si>
  <si>
    <t>шт.</t>
  </si>
  <si>
    <t>00SBA50</t>
  </si>
  <si>
    <t>Рр=2,1 МПа, t=150 °С</t>
  </si>
  <si>
    <t>Трубопровод прямой сетевой воды на внеплощадочные потребители (г. Курчатов, Курская АЭС)</t>
  </si>
  <si>
    <t>Сталь 17ГС ГОСТ 20295</t>
  </si>
  <si>
    <t>Труба 720х11 
СТО 79814898 747-2014</t>
  </si>
  <si>
    <t>Труба 219х7 
СТО 95 113-2013</t>
  </si>
  <si>
    <t>Тройник переходный 720х11-219х9-2,5 
093 ОСТ 34 10.764-97</t>
  </si>
  <si>
    <t xml:space="preserve">                                                              1. Изделия трубопроводов</t>
  </si>
  <si>
    <t>1</t>
  </si>
  <si>
    <t>2</t>
  </si>
  <si>
    <t>3</t>
  </si>
  <si>
    <t>4</t>
  </si>
  <si>
    <t>5</t>
  </si>
  <si>
    <t xml:space="preserve">                                                             1.2 Изделия трубопроводов низкого давления 4 класса безопасности DN&lt;100 из углеродистой стали</t>
  </si>
  <si>
    <t xml:space="preserve">                                                              1.1 Изделия трубопроводов низкого давления 4 класса безопасности DN≥100 из углеродистой стали</t>
  </si>
  <si>
    <t>6</t>
  </si>
  <si>
    <t>7</t>
  </si>
  <si>
    <t>8</t>
  </si>
  <si>
    <t>Опора скользящая 720
ТС-624.000-054</t>
  </si>
  <si>
    <r>
      <t>м</t>
    </r>
    <r>
      <rPr>
        <vertAlign val="superscript"/>
        <sz val="10"/>
        <rFont val="Arial"/>
        <family val="2"/>
        <charset val="204"/>
      </rPr>
      <t>2</t>
    </r>
  </si>
  <si>
    <t>9</t>
  </si>
  <si>
    <t>10</t>
  </si>
  <si>
    <t>Опора неподвижкая бугельная 720 Т44.16.00.000</t>
  </si>
  <si>
    <t>Защитный антикоррозионный состав 
2 слоя «Вектор» 1025 (грунт)
ТУ 5775-004-17045751-99</t>
  </si>
  <si>
    <t>Всего для 00SBA50:</t>
  </si>
  <si>
    <t>00SBA60</t>
  </si>
  <si>
    <t>Трубопровод обратной сетевой воды от внеплощадочных потребителей (г. Курчатов, Курская АЭС)</t>
  </si>
  <si>
    <t>Рр=2,1 МПа, t=70/150 °С</t>
  </si>
  <si>
    <t xml:space="preserve">                                                              5.1 Изделия трубопроводов низкого давления 4 класса безопасности DN≥100 из углеродистой стали</t>
  </si>
  <si>
    <t>Всего для 00SBA60:</t>
  </si>
  <si>
    <t>00SBA70</t>
  </si>
  <si>
    <t>00SBA80</t>
  </si>
  <si>
    <t xml:space="preserve">                                                             5.2 Изделия трубопроводов низкого давления 4 класса безопасности DN&lt;100 из углеродистой стали</t>
  </si>
  <si>
    <t xml:space="preserve">                                                              9.1 Изделия трубопроводов низкого давления 4 класса безопасности DN≥100 из углеродистой стали</t>
  </si>
  <si>
    <t xml:space="preserve">                                                             9.2 Изделия трубопроводов низкого давления 4 класса безопасности DN&lt;100 из углеродистой стали</t>
  </si>
  <si>
    <t>11</t>
  </si>
  <si>
    <t>Тройник переходный 720х11-219х7-2,5 
093 ОСТ 34 10.764-97</t>
  </si>
  <si>
    <t>Всего для 00SBA70:</t>
  </si>
  <si>
    <t xml:space="preserve">                                                              10.1 Опоры и подвески трубопроводов низкого давления 4 класса безопасности, нормализованные</t>
  </si>
  <si>
    <t xml:space="preserve">                                                              11. Антикоррозионное покрытие</t>
  </si>
  <si>
    <t xml:space="preserve">                                                              12. Монтажный запас</t>
  </si>
  <si>
    <t xml:space="preserve">                                                              13. Изделия трубопроводов</t>
  </si>
  <si>
    <t xml:space="preserve">                                                              13.1 Изделия трубопроводов низкого давления 4 класса безопасности DN≥100 из углеродистой стали</t>
  </si>
  <si>
    <t xml:space="preserve">                                                             13.2 Изделия трубопроводов низкого давления 4 класса безопасности DN&lt;100 из углеродистой стали</t>
  </si>
  <si>
    <t xml:space="preserve">                                                              14. Опоры и подвески</t>
  </si>
  <si>
    <t xml:space="preserve">                                                              14.1 Опоры и подвески трубопроводов низкого давления 4 класса безопасности, нормализованные</t>
  </si>
  <si>
    <t xml:space="preserve">                                                              15. Антикоррозионное покрытие</t>
  </si>
  <si>
    <t xml:space="preserve">                                                              16. Монтажный запас</t>
  </si>
  <si>
    <t>Всего для 00SBA80:</t>
  </si>
  <si>
    <t xml:space="preserve">                                                              17. Изделия трубопроводов</t>
  </si>
  <si>
    <t xml:space="preserve">                                                              17.1 Изделия трубопроводов низкого давления 4 класса безопасности DN≥100 из углеродистой стали</t>
  </si>
  <si>
    <t>13</t>
  </si>
  <si>
    <t>14</t>
  </si>
  <si>
    <t xml:space="preserve"> Р=0,02 МПа, t=40 °С</t>
  </si>
  <si>
    <t>Трубопроводы дренажей</t>
  </si>
  <si>
    <t>Спецификация оборудования, изделий и материалов</t>
  </si>
  <si>
    <t>Колено П 90º - 273х10-PN40 
12 СТО 95 130-2013</t>
  </si>
  <si>
    <t>Труба 273х8
СТО 95 113-2013</t>
  </si>
  <si>
    <t>Труба 108x4
СТО 95 113-2013</t>
  </si>
  <si>
    <t xml:space="preserve">10Г2  ГОСТ 1050-2013
</t>
  </si>
  <si>
    <t xml:space="preserve">Штуцер DN100 
21 СТО 95 122-2013
</t>
  </si>
  <si>
    <t>l=120мм</t>
  </si>
  <si>
    <t>l=375мм</t>
  </si>
  <si>
    <t>l=300мм</t>
  </si>
  <si>
    <t>l=158мм</t>
  </si>
  <si>
    <t>Заглушка DN250-PN40 
12 СТО 95 133-2013</t>
  </si>
  <si>
    <t>l=1000 мм</t>
  </si>
  <si>
    <t>Итого по спецификации:</t>
  </si>
  <si>
    <t>Тройник переходный 
273х7-219x8-PN40 
201 СТО 95 127-2013</t>
  </si>
  <si>
    <t>Колено П 90°- 219х8 PN40 
11 СТО 95 130-2013</t>
  </si>
  <si>
    <t>l=300 мм</t>
  </si>
  <si>
    <t>Труба 89х3,5 
СТО 95 113-2013</t>
  </si>
  <si>
    <t>Колено П 90°- 89х3,5 PN40 
04 СТО 95 130-2013</t>
  </si>
  <si>
    <t>l=120 мм</t>
  </si>
  <si>
    <t>l=100 мм</t>
  </si>
  <si>
    <t>Штуцер 89х4,5-700 
112 ОСТ 34 10.761-97</t>
  </si>
  <si>
    <t>Штуцер 57х3-700 
088 ОСТ 34 10.761</t>
  </si>
  <si>
    <t xml:space="preserve">l=100 мм
Для воздушника </t>
  </si>
  <si>
    <t>l=75 мм</t>
  </si>
  <si>
    <t>Колено П 90°- 57х3,5 PN40 
02 СТО 95 130-2013</t>
  </si>
  <si>
    <t>Труба 57х3 
СТО 95 113-2013</t>
  </si>
  <si>
    <t>15</t>
  </si>
  <si>
    <t>Штуцер 32х2-700 
044 ОСТ 34 10.761</t>
  </si>
  <si>
    <t>СП 124.13330.2012</t>
  </si>
  <si>
    <t>РБ</t>
  </si>
  <si>
    <t>Опора скользящая 89
ТС-623.000-06</t>
  </si>
  <si>
    <t>16</t>
  </si>
  <si>
    <t>17</t>
  </si>
  <si>
    <t>18</t>
  </si>
  <si>
    <t>19</t>
  </si>
  <si>
    <t>Колено 90º - 219х8-PN40 
11 СТО 95 130-2013</t>
  </si>
  <si>
    <t>20</t>
  </si>
  <si>
    <t>21</t>
  </si>
  <si>
    <t xml:space="preserve">                                                              19. Антикоррозионное покрытие</t>
  </si>
  <si>
    <t xml:space="preserve">                                                              18. Опоры и подвески</t>
  </si>
  <si>
    <t xml:space="preserve">                                                              18.1 Опоры и подвески трубопроводов низкого давления 4 класса безопасности, нормализованные</t>
  </si>
  <si>
    <t>22</t>
  </si>
  <si>
    <t>Опора скользящая приварная 273У 39 ОСТ 34-10-616-93</t>
  </si>
  <si>
    <t>L(строительная)=1,70м</t>
  </si>
  <si>
    <t>L(строительная)=1,68м</t>
  </si>
  <si>
    <t>L(строительная)=0,95м</t>
  </si>
  <si>
    <t>L(строительная)=1,7м</t>
  </si>
  <si>
    <t>L(строительная)=2,82м</t>
  </si>
  <si>
    <t>L(строительная)=2,22м</t>
  </si>
  <si>
    <t>L(строительная)=0,77м</t>
  </si>
  <si>
    <t xml:space="preserve">l=500мм </t>
  </si>
  <si>
    <t>l=600 мм</t>
  </si>
  <si>
    <t>L(строительная)=11,16м</t>
  </si>
  <si>
    <t>L(строительная)=38,17м</t>
  </si>
  <si>
    <t>Всего для дренажей:</t>
  </si>
  <si>
    <t xml:space="preserve">                                                              20. Монтажный запас</t>
  </si>
  <si>
    <t>L(строительная)=736,1м</t>
  </si>
  <si>
    <t>L(строительная)=733,6м</t>
  </si>
  <si>
    <t>L(строительная)=731,3м</t>
  </si>
  <si>
    <t>L(строительная)=728,9м</t>
  </si>
  <si>
    <t>Колено 90° 720х15
035 СТО 79814898 699-2014</t>
  </si>
  <si>
    <t>Р=1,0 МПа, t=130 °С (подземная прокладка)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</si>
</sst>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99" formatCode="0.000"/>
  </numFmts>
  <fonts count="15" x14ac:knownFonts="1">
    <font>
      <sz val="10"/>
      <name val="Arial"/>
    </font>
    <font>
      <b/>
      <sz val="10"/>
      <name val="Arial"/>
      <family val="2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sz val="8"/>
      <color indexed="81"/>
      <name val="Tahoma"/>
      <family val="2"/>
    </font>
    <font>
      <sz val="10"/>
      <name val="Arial"/>
      <family val="2"/>
      <charset val="204"/>
    </font>
    <font>
      <sz val="12"/>
      <name val="Times New Roman"/>
      <family val="1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2"/>
      <name val="Arial"/>
      <family val="2"/>
      <charset val="204"/>
    </font>
    <font>
      <sz val="8"/>
      <name val="Times New Roman"/>
      <family val="1"/>
      <charset val="204"/>
    </font>
    <font>
      <sz val="10"/>
      <color indexed="8"/>
      <name val="Arial"/>
      <family val="2"/>
      <charset val="204"/>
    </font>
    <font>
      <vertAlign val="superscript"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7" fillId="0" borderId="0"/>
    <xf numFmtId="0" fontId="5" fillId="0" borderId="0"/>
    <xf numFmtId="0" fontId="5" fillId="0" borderId="0"/>
  </cellStyleXfs>
  <cellXfs count="11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7" fillId="0" borderId="0" xfId="0" applyFont="1" applyFill="1" applyBorder="1"/>
    <xf numFmtId="49" fontId="7" fillId="0" borderId="1" xfId="0" applyNumberFormat="1" applyFont="1" applyBorder="1"/>
    <xf numFmtId="49" fontId="7" fillId="0" borderId="2" xfId="0" applyNumberFormat="1" applyFont="1" applyBorder="1"/>
    <xf numFmtId="0" fontId="7" fillId="0" borderId="3" xfId="0" applyFont="1" applyBorder="1"/>
    <xf numFmtId="0" fontId="7" fillId="0" borderId="0" xfId="0" applyFont="1" applyFill="1" applyBorder="1" applyAlignment="1">
      <alignment vertical="center"/>
    </xf>
    <xf numFmtId="49" fontId="7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49" fontId="7" fillId="0" borderId="0" xfId="0" applyNumberFormat="1" applyFont="1" applyFill="1" applyBorder="1"/>
    <xf numFmtId="49" fontId="7" fillId="0" borderId="2" xfId="0" applyNumberFormat="1" applyFont="1" applyFill="1" applyBorder="1"/>
    <xf numFmtId="2" fontId="0" fillId="0" borderId="0" xfId="0" applyNumberFormat="1"/>
    <xf numFmtId="2" fontId="7" fillId="0" borderId="2" xfId="0" applyNumberFormat="1" applyFont="1" applyBorder="1"/>
    <xf numFmtId="2" fontId="7" fillId="0" borderId="0" xfId="0" applyNumberFormat="1" applyFont="1" applyBorder="1" applyAlignment="1">
      <alignment vertical="center"/>
    </xf>
    <xf numFmtId="2" fontId="7" fillId="0" borderId="0" xfId="0" applyNumberFormat="1" applyFont="1" applyFill="1" applyBorder="1"/>
    <xf numFmtId="0" fontId="7" fillId="0" borderId="0" xfId="0" applyFont="1" applyFill="1" applyBorder="1" applyAlignment="1">
      <alignment horizontal="center" vertical="center"/>
    </xf>
    <xf numFmtId="49" fontId="7" fillId="0" borderId="4" xfId="0" applyNumberFormat="1" applyFont="1" applyFill="1" applyBorder="1" applyAlignment="1">
      <alignment horizontal="center" vertical="center" wrapText="1"/>
    </xf>
    <xf numFmtId="2" fontId="7" fillId="0" borderId="4" xfId="0" applyNumberFormat="1" applyFont="1" applyFill="1" applyBorder="1" applyAlignment="1">
      <alignment horizontal="center" vertical="center" wrapText="1"/>
    </xf>
    <xf numFmtId="49" fontId="7" fillId="0" borderId="5" xfId="0" applyNumberFormat="1" applyFont="1" applyFill="1" applyBorder="1" applyAlignment="1">
      <alignment horizontal="center" vertical="center" wrapText="1"/>
    </xf>
    <xf numFmtId="49" fontId="7" fillId="0" borderId="5" xfId="0" applyNumberFormat="1" applyFont="1" applyFill="1" applyBorder="1" applyAlignment="1" applyProtection="1">
      <alignment horizontal="center" vertical="center" wrapText="1"/>
    </xf>
    <xf numFmtId="2" fontId="7" fillId="0" borderId="5" xfId="0" applyNumberFormat="1" applyFont="1" applyFill="1" applyBorder="1" applyAlignment="1">
      <alignment horizontal="center" vertical="center" wrapText="1"/>
    </xf>
    <xf numFmtId="49" fontId="8" fillId="0" borderId="2" xfId="0" applyNumberFormat="1" applyFont="1" applyBorder="1" applyAlignment="1">
      <alignment horizontal="left" vertical="center"/>
    </xf>
    <xf numFmtId="49" fontId="8" fillId="0" borderId="2" xfId="0" applyNumberFormat="1" applyFont="1" applyBorder="1" applyAlignment="1">
      <alignment horizontal="center" vertical="center"/>
    </xf>
    <xf numFmtId="2" fontId="8" fillId="0" borderId="2" xfId="0" applyNumberFormat="1" applyFont="1" applyFill="1" applyBorder="1" applyAlignment="1">
      <alignment horizontal="center" vertical="center" wrapText="1"/>
    </xf>
    <xf numFmtId="2" fontId="8" fillId="0" borderId="2" xfId="0" applyNumberFormat="1" applyFont="1" applyFill="1" applyBorder="1" applyAlignment="1">
      <alignment horizontal="left" vertical="center" wrapText="1"/>
    </xf>
    <xf numFmtId="2" fontId="8" fillId="0" borderId="2" xfId="0" applyNumberFormat="1" applyFont="1" applyBorder="1" applyAlignment="1">
      <alignment horizontal="center" vertical="center"/>
    </xf>
    <xf numFmtId="49" fontId="8" fillId="0" borderId="0" xfId="0" applyNumberFormat="1" applyFont="1" applyBorder="1" applyAlignment="1">
      <alignment horizontal="left" vertical="center"/>
    </xf>
    <xf numFmtId="2" fontId="8" fillId="0" borderId="0" xfId="0" applyNumberFormat="1" applyFont="1" applyFill="1" applyBorder="1" applyAlignment="1">
      <alignment horizontal="center" vertical="center" wrapText="1"/>
    </xf>
    <xf numFmtId="2" fontId="8" fillId="0" borderId="0" xfId="0" applyNumberFormat="1" applyFont="1" applyFill="1" applyBorder="1" applyAlignment="1">
      <alignment horizontal="left" vertical="center" wrapText="1"/>
    </xf>
    <xf numFmtId="2" fontId="7" fillId="0" borderId="0" xfId="0" applyNumberFormat="1" applyFont="1" applyBorder="1" applyAlignment="1">
      <alignment horizontal="center" vertical="center"/>
    </xf>
    <xf numFmtId="0" fontId="7" fillId="0" borderId="0" xfId="0" applyFont="1"/>
    <xf numFmtId="49" fontId="8" fillId="0" borderId="0" xfId="1" applyNumberFormat="1" applyFont="1" applyBorder="1" applyAlignment="1">
      <alignment horizontal="left" vertical="center" wrapText="1"/>
    </xf>
    <xf numFmtId="49" fontId="8" fillId="0" borderId="0" xfId="0" applyNumberFormat="1" applyFont="1" applyBorder="1" applyAlignment="1">
      <alignment horizontal="left" vertical="center" wrapText="1"/>
    </xf>
    <xf numFmtId="49" fontId="8" fillId="0" borderId="0" xfId="0" applyNumberFormat="1" applyFont="1" applyFill="1" applyBorder="1" applyAlignment="1">
      <alignment vertical="center"/>
    </xf>
    <xf numFmtId="49" fontId="8" fillId="0" borderId="0" xfId="0" applyNumberFormat="1" applyFont="1" applyFill="1" applyBorder="1" applyAlignment="1">
      <alignment horizontal="left" vertical="center"/>
    </xf>
    <xf numFmtId="49" fontId="7" fillId="0" borderId="6" xfId="0" applyNumberFormat="1" applyFont="1" applyBorder="1" applyAlignment="1">
      <alignment horizontal="center" vertical="center" wrapText="1"/>
    </xf>
    <xf numFmtId="2" fontId="7" fillId="0" borderId="6" xfId="0" applyNumberFormat="1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Fill="1" applyBorder="1" applyAlignment="1" applyProtection="1">
      <alignment horizontal="center" vertical="center"/>
      <protection locked="0"/>
    </xf>
    <xf numFmtId="49" fontId="7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4" xfId="0" applyNumberFormat="1" applyFont="1" applyFill="1" applyBorder="1" applyAlignment="1" applyProtection="1">
      <alignment horizontal="center" vertical="center" wrapText="1"/>
      <protection locked="0"/>
    </xf>
    <xf numFmtId="2" fontId="7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4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/>
    <xf numFmtId="49" fontId="5" fillId="0" borderId="4" xfId="0" applyNumberFormat="1" applyFont="1" applyFill="1" applyBorder="1" applyAlignment="1">
      <alignment horizontal="center" vertical="center" wrapText="1"/>
    </xf>
    <xf numFmtId="0" fontId="5" fillId="0" borderId="4" xfId="0" applyFont="1" applyFill="1" applyBorder="1"/>
    <xf numFmtId="199" fontId="5" fillId="0" borderId="4" xfId="0" applyNumberFormat="1" applyFont="1" applyFill="1" applyBorder="1" applyAlignment="1">
      <alignment horizontal="center" vertical="center"/>
    </xf>
    <xf numFmtId="2" fontId="5" fillId="0" borderId="4" xfId="0" applyNumberFormat="1" applyFont="1" applyFill="1" applyBorder="1" applyAlignment="1">
      <alignment horizontal="center" vertical="center"/>
    </xf>
    <xf numFmtId="2" fontId="5" fillId="0" borderId="4" xfId="0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49" fontId="5" fillId="0" borderId="4" xfId="0" applyNumberFormat="1" applyFont="1" applyFill="1" applyBorder="1" applyAlignment="1">
      <alignment horizontal="left" vertical="center" wrapText="1"/>
    </xf>
    <xf numFmtId="49" fontId="5" fillId="0" borderId="4" xfId="3" applyNumberFormat="1" applyFont="1" applyFill="1" applyBorder="1" applyAlignment="1">
      <alignment horizontal="center" vertical="center"/>
    </xf>
    <xf numFmtId="0" fontId="5" fillId="0" borderId="4" xfId="3" applyFont="1" applyFill="1" applyBorder="1"/>
    <xf numFmtId="199" fontId="5" fillId="0" borderId="4" xfId="3" applyNumberFormat="1" applyFont="1" applyFill="1" applyBorder="1" applyAlignment="1">
      <alignment horizontal="center" vertical="center"/>
    </xf>
    <xf numFmtId="49" fontId="5" fillId="0" borderId="4" xfId="3" applyNumberFormat="1" applyFont="1" applyFill="1" applyBorder="1"/>
    <xf numFmtId="49" fontId="5" fillId="0" borderId="4" xfId="3" applyNumberFormat="1" applyFont="1" applyFill="1" applyBorder="1" applyAlignment="1">
      <alignment horizontal="center" vertical="center" wrapText="1"/>
    </xf>
    <xf numFmtId="2" fontId="5" fillId="0" borderId="4" xfId="3" applyNumberFormat="1" applyFont="1" applyFill="1" applyBorder="1" applyAlignment="1">
      <alignment horizontal="center" vertical="center"/>
    </xf>
    <xf numFmtId="49" fontId="5" fillId="0" borderId="4" xfId="3" applyNumberFormat="1" applyFont="1" applyFill="1" applyBorder="1" applyAlignment="1">
      <alignment horizontal="left" vertical="center" wrapText="1"/>
    </xf>
    <xf numFmtId="49" fontId="5" fillId="0" borderId="4" xfId="3" applyNumberFormat="1" applyFont="1" applyFill="1" applyBorder="1" applyAlignment="1">
      <alignment horizontal="left" vertical="center"/>
    </xf>
    <xf numFmtId="0" fontId="10" fillId="0" borderId="4" xfId="3" applyFont="1" applyFill="1" applyBorder="1" applyAlignment="1">
      <alignment horizontal="center" vertical="center"/>
    </xf>
    <xf numFmtId="0" fontId="5" fillId="0" borderId="4" xfId="3" applyFont="1" applyFill="1" applyBorder="1" applyAlignment="1">
      <alignment horizontal="center" vertical="center" wrapText="1"/>
    </xf>
    <xf numFmtId="49" fontId="8" fillId="2" borderId="4" xfId="0" applyNumberFormat="1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vertical="center"/>
    </xf>
    <xf numFmtId="49" fontId="8" fillId="0" borderId="4" xfId="3" applyNumberFormat="1" applyFont="1" applyFill="1" applyBorder="1" applyAlignment="1">
      <alignment horizontal="center" vertical="center"/>
    </xf>
    <xf numFmtId="2" fontId="5" fillId="0" borderId="4" xfId="3" applyNumberFormat="1" applyFont="1" applyFill="1" applyBorder="1" applyAlignment="1">
      <alignment horizontal="left" vertical="center"/>
    </xf>
    <xf numFmtId="0" fontId="5" fillId="0" borderId="4" xfId="3" applyNumberFormat="1" applyFont="1" applyFill="1" applyBorder="1" applyAlignment="1">
      <alignment horizontal="center" vertical="center" wrapText="1"/>
    </xf>
    <xf numFmtId="2" fontId="5" fillId="0" borderId="4" xfId="3" applyNumberFormat="1" applyFont="1" applyFill="1" applyBorder="1" applyAlignment="1">
      <alignment horizontal="center" vertical="center" wrapText="1"/>
    </xf>
    <xf numFmtId="199" fontId="5" fillId="0" borderId="4" xfId="3" applyNumberFormat="1" applyFont="1" applyFill="1" applyBorder="1" applyAlignment="1">
      <alignment horizontal="center" vertical="center" wrapText="1"/>
    </xf>
    <xf numFmtId="2" fontId="5" fillId="0" borderId="4" xfId="3" applyNumberFormat="1" applyFont="1" applyFill="1" applyBorder="1" applyAlignment="1">
      <alignment horizontal="left" vertical="center" wrapText="1"/>
    </xf>
    <xf numFmtId="0" fontId="5" fillId="0" borderId="4" xfId="3" applyFont="1" applyFill="1" applyBorder="1" applyAlignment="1">
      <alignment horizontal="left" vertical="center"/>
    </xf>
    <xf numFmtId="49" fontId="5" fillId="0" borderId="0" xfId="0" applyNumberFormat="1" applyFont="1" applyFill="1" applyBorder="1"/>
    <xf numFmtId="2" fontId="5" fillId="0" borderId="0" xfId="0" applyNumberFormat="1" applyFont="1" applyFill="1" applyBorder="1"/>
    <xf numFmtId="0" fontId="13" fillId="0" borderId="4" xfId="3" applyFont="1" applyFill="1" applyBorder="1"/>
    <xf numFmtId="49" fontId="13" fillId="0" borderId="4" xfId="3" applyNumberFormat="1" applyFont="1" applyFill="1" applyBorder="1"/>
    <xf numFmtId="2" fontId="13" fillId="0" borderId="4" xfId="3" applyNumberFormat="1" applyFont="1" applyFill="1" applyBorder="1" applyAlignment="1">
      <alignment horizontal="center" vertical="center"/>
    </xf>
    <xf numFmtId="49" fontId="8" fillId="0" borderId="4" xfId="0" applyNumberFormat="1" applyFont="1" applyFill="1" applyBorder="1" applyAlignment="1">
      <alignment horizontal="left" vertical="center" wrapText="1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4" xfId="3" applyNumberFormat="1" applyFont="1" applyFill="1" applyBorder="1" applyAlignment="1" applyProtection="1">
      <alignment horizontal="left" vertical="center" wrapText="1"/>
      <protection locked="0"/>
    </xf>
    <xf numFmtId="49" fontId="5" fillId="0" borderId="4" xfId="0" applyNumberFormat="1" applyFont="1" applyFill="1" applyBorder="1" applyAlignment="1">
      <alignment horizontal="center" vertical="center"/>
    </xf>
    <xf numFmtId="2" fontId="11" fillId="0" borderId="4" xfId="3" applyNumberFormat="1" applyFont="1" applyFill="1" applyBorder="1" applyAlignment="1">
      <alignment horizontal="center" vertical="center" wrapText="1"/>
    </xf>
    <xf numFmtId="49" fontId="5" fillId="0" borderId="4" xfId="0" applyNumberFormat="1" applyFont="1" applyFill="1" applyBorder="1" applyAlignment="1" applyProtection="1">
      <alignment horizontal="left" vertical="center" wrapText="1"/>
      <protection locked="0"/>
    </xf>
    <xf numFmtId="1" fontId="5" fillId="0" borderId="4" xfId="3" applyNumberFormat="1" applyFont="1" applyFill="1" applyBorder="1" applyAlignment="1">
      <alignment horizontal="center" vertical="center" wrapText="1"/>
    </xf>
    <xf numFmtId="199" fontId="5" fillId="0" borderId="4" xfId="3" applyNumberFormat="1" applyFont="1" applyFill="1" applyBorder="1"/>
    <xf numFmtId="49" fontId="11" fillId="0" borderId="4" xfId="3" applyNumberFormat="1" applyFont="1" applyFill="1" applyBorder="1" applyAlignment="1">
      <alignment horizontal="center" vertical="center" wrapText="1"/>
    </xf>
    <xf numFmtId="0" fontId="5" fillId="0" borderId="4" xfId="0" applyNumberFormat="1" applyFont="1" applyFill="1" applyBorder="1" applyAlignment="1" applyProtection="1">
      <alignment horizontal="center" vertical="center" wrapText="1"/>
      <protection locked="0"/>
    </xf>
    <xf numFmtId="49" fontId="13" fillId="0" borderId="4" xfId="3" applyNumberFormat="1" applyFont="1" applyFill="1" applyBorder="1" applyAlignment="1">
      <alignment horizontal="left" vertical="center"/>
    </xf>
    <xf numFmtId="49" fontId="8" fillId="0" borderId="4" xfId="3" applyNumberFormat="1" applyFont="1" applyFill="1" applyBorder="1" applyAlignment="1">
      <alignment horizontal="left" vertical="center" wrapText="1"/>
    </xf>
    <xf numFmtId="49" fontId="8" fillId="0" borderId="4" xfId="3" applyNumberFormat="1" applyFont="1" applyFill="1" applyBorder="1" applyAlignment="1">
      <alignment horizontal="left" vertical="center"/>
    </xf>
    <xf numFmtId="0" fontId="5" fillId="0" borderId="4" xfId="0" applyFont="1" applyBorder="1" applyAlignment="1">
      <alignment horizontal="left" vertical="top" wrapText="1"/>
    </xf>
    <xf numFmtId="2" fontId="13" fillId="0" borderId="4" xfId="3" applyNumberFormat="1" applyFont="1" applyFill="1" applyBorder="1" applyAlignment="1">
      <alignment horizontal="left" vertical="center" wrapText="1"/>
    </xf>
    <xf numFmtId="49" fontId="14" fillId="0" borderId="4" xfId="0" applyNumberFormat="1" applyFont="1" applyFill="1" applyBorder="1" applyAlignment="1">
      <alignment horizontal="center" vertical="center" wrapText="1"/>
    </xf>
    <xf numFmtId="49" fontId="5" fillId="2" borderId="4" xfId="3" applyNumberFormat="1" applyFont="1" applyFill="1" applyBorder="1" applyAlignment="1">
      <alignment horizontal="left" vertical="center"/>
    </xf>
    <xf numFmtId="49" fontId="5" fillId="2" borderId="4" xfId="0" applyNumberFormat="1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/>
    </xf>
    <xf numFmtId="49" fontId="5" fillId="2" borderId="7" xfId="0" applyNumberFormat="1" applyFont="1" applyFill="1" applyBorder="1" applyAlignment="1">
      <alignment horizontal="left" vertical="center" wrapText="1"/>
    </xf>
    <xf numFmtId="49" fontId="5" fillId="2" borderId="8" xfId="0" applyNumberFormat="1" applyFont="1" applyFill="1" applyBorder="1" applyAlignment="1">
      <alignment horizontal="left" vertical="center" wrapText="1"/>
    </xf>
    <xf numFmtId="49" fontId="5" fillId="2" borderId="9" xfId="0" applyNumberFormat="1" applyFont="1" applyFill="1" applyBorder="1" applyAlignment="1">
      <alignment horizontal="left" vertical="center" wrapText="1"/>
    </xf>
    <xf numFmtId="49" fontId="5" fillId="0" borderId="4" xfId="0" applyNumberFormat="1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horizontal="left" vertical="center"/>
    </xf>
    <xf numFmtId="0" fontId="0" fillId="0" borderId="4" xfId="0" applyBorder="1" applyAlignment="1"/>
    <xf numFmtId="49" fontId="5" fillId="0" borderId="4" xfId="3" applyNumberFormat="1" applyFont="1" applyFill="1" applyBorder="1" applyAlignment="1">
      <alignment horizontal="left" vertical="center"/>
    </xf>
    <xf numFmtId="49" fontId="8" fillId="0" borderId="0" xfId="0" applyNumberFormat="1" applyFont="1" applyFill="1" applyBorder="1" applyAlignment="1">
      <alignment horizontal="left" vertical="center"/>
    </xf>
    <xf numFmtId="49" fontId="8" fillId="0" borderId="0" xfId="0" applyNumberFormat="1" applyFont="1" applyBorder="1" applyAlignment="1">
      <alignment horizontal="left" vertical="center" wrapText="1"/>
    </xf>
    <xf numFmtId="49" fontId="8" fillId="0" borderId="0" xfId="0" applyNumberFormat="1" applyFont="1" applyFill="1" applyBorder="1" applyAlignment="1">
      <alignment vertical="center"/>
    </xf>
    <xf numFmtId="49" fontId="8" fillId="0" borderId="0" xfId="1" applyNumberFormat="1" applyFont="1" applyBorder="1" applyAlignment="1">
      <alignment horizontal="left" vertical="center" wrapText="1"/>
    </xf>
    <xf numFmtId="49" fontId="8" fillId="0" borderId="0" xfId="1" applyNumberFormat="1" applyFont="1" applyBorder="1" applyAlignment="1">
      <alignment horizontal="left" vertical="center"/>
    </xf>
  </cellXfs>
  <cellStyles count="4">
    <cellStyle name="Normal 2" xfId="1"/>
    <cellStyle name="Normal 2 2" xfId="2"/>
    <cellStyle name="Обычный" xfId="0" builtinId="0"/>
    <cellStyle name="Обычный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42;&#1072;&#1076;&#1080;&#1084;/AppData/Local/Microsoft/Windows/INetCache/Content.Outlook/Y54L2OSJ/&#1050;&#1086;&#1087;&#1080;&#1103;%20&#1050;&#1085;&#1080;&#1075;&#1072;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63">
          <cell r="J63">
            <v>25</v>
          </cell>
        </row>
        <row r="64">
          <cell r="J64">
            <v>26</v>
          </cell>
        </row>
        <row r="65">
          <cell r="J65">
            <v>26</v>
          </cell>
        </row>
        <row r="66">
          <cell r="J66">
            <v>26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E19"/>
  <sheetViews>
    <sheetView workbookViewId="0"/>
  </sheetViews>
  <sheetFormatPr defaultRowHeight="13" x14ac:dyDescent="0.3"/>
  <cols>
    <col min="1" max="1" width="55.81640625" style="2" customWidth="1"/>
    <col min="2" max="2" width="26.81640625" customWidth="1"/>
    <col min="3" max="4" width="20" customWidth="1"/>
    <col min="5" max="5" width="19.7265625" customWidth="1"/>
  </cols>
  <sheetData>
    <row r="1" spans="1:5" s="1" customFormat="1" ht="21.75" customHeight="1" x14ac:dyDescent="0.25">
      <c r="A1"/>
      <c r="B1"/>
      <c r="C1"/>
      <c r="D1"/>
      <c r="E1"/>
    </row>
    <row r="2" spans="1:5" ht="12.5" x14ac:dyDescent="0.25">
      <c r="A2"/>
    </row>
    <row r="3" spans="1:5" ht="12.5" x14ac:dyDescent="0.25">
      <c r="A3"/>
    </row>
    <row r="4" spans="1:5" s="1" customFormat="1" ht="21.75" customHeight="1" x14ac:dyDescent="0.25">
      <c r="A4"/>
      <c r="B4"/>
      <c r="C4"/>
      <c r="D4"/>
      <c r="E4"/>
    </row>
    <row r="5" spans="1:5" ht="12.5" x14ac:dyDescent="0.25">
      <c r="A5"/>
    </row>
    <row r="6" spans="1:5" ht="12.5" x14ac:dyDescent="0.25">
      <c r="A6"/>
    </row>
    <row r="7" spans="1:5" ht="12.5" x14ac:dyDescent="0.25">
      <c r="A7"/>
    </row>
    <row r="8" spans="1:5" ht="12.5" x14ac:dyDescent="0.25">
      <c r="A8"/>
    </row>
    <row r="9" spans="1:5" ht="12.5" x14ac:dyDescent="0.25">
      <c r="A9"/>
    </row>
    <row r="10" spans="1:5" ht="12.5" x14ac:dyDescent="0.25">
      <c r="A10"/>
    </row>
    <row r="11" spans="1:5" ht="12.5" x14ac:dyDescent="0.25">
      <c r="A11"/>
    </row>
    <row r="12" spans="1:5" ht="12.5" x14ac:dyDescent="0.25">
      <c r="A12"/>
    </row>
    <row r="13" spans="1:5" ht="12.5" x14ac:dyDescent="0.25">
      <c r="A13"/>
    </row>
    <row r="14" spans="1:5" ht="12.5" x14ac:dyDescent="0.25">
      <c r="A14"/>
    </row>
    <row r="15" spans="1:5" ht="12.5" x14ac:dyDescent="0.25">
      <c r="A15"/>
    </row>
    <row r="16" spans="1:5" ht="12.5" x14ac:dyDescent="0.25">
      <c r="A16"/>
    </row>
    <row r="17" spans="1:1" ht="12.5" x14ac:dyDescent="0.25">
      <c r="A17"/>
    </row>
    <row r="18" spans="1:1" ht="12.5" x14ac:dyDescent="0.25">
      <c r="A18"/>
    </row>
    <row r="19" spans="1:1" ht="12.5" x14ac:dyDescent="0.25">
      <c r="A19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160"/>
  <sheetViews>
    <sheetView tabSelected="1" topLeftCell="A22" zoomScale="90" zoomScaleNormal="90" zoomScaleSheetLayoutView="100" workbookViewId="0">
      <selection activeCell="C31" sqref="C31"/>
    </sheetView>
  </sheetViews>
  <sheetFormatPr defaultColWidth="9.1796875" defaultRowHeight="12.5" x14ac:dyDescent="0.25"/>
  <cols>
    <col min="1" max="1" width="6.26953125" style="48" customWidth="1"/>
    <col min="2" max="2" width="27.7265625" style="75" customWidth="1"/>
    <col min="3" max="3" width="30.26953125" style="75" customWidth="1"/>
    <col min="4" max="4" width="29.1796875" style="75" customWidth="1"/>
    <col min="5" max="5" width="18.26953125" style="75" customWidth="1"/>
    <col min="6" max="6" width="12.81640625" style="75" customWidth="1"/>
    <col min="7" max="7" width="12.1796875" style="76" customWidth="1"/>
    <col min="8" max="8" width="9" style="76" customWidth="1"/>
    <col min="9" max="9" width="10.26953125" style="76" customWidth="1"/>
    <col min="10" max="11" width="16.54296875" style="48" customWidth="1"/>
    <col min="12" max="12" width="24.453125" style="48" customWidth="1"/>
    <col min="13" max="16384" width="9.1796875" style="48"/>
  </cols>
  <sheetData>
    <row r="1" spans="1:13" ht="30" customHeight="1" x14ac:dyDescent="0.25">
      <c r="A1" s="103" t="s">
        <v>156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104"/>
    </row>
    <row r="2" spans="1:13" s="67" customFormat="1" ht="66.75" customHeight="1" x14ac:dyDescent="0.25">
      <c r="A2" s="49" t="s">
        <v>0</v>
      </c>
      <c r="B2" s="49" t="s">
        <v>1</v>
      </c>
      <c r="C2" s="49" t="s">
        <v>2</v>
      </c>
      <c r="D2" s="49" t="s">
        <v>3</v>
      </c>
      <c r="E2" s="49" t="s">
        <v>71</v>
      </c>
      <c r="F2" s="49" t="s">
        <v>72</v>
      </c>
      <c r="G2" s="53" t="s">
        <v>73</v>
      </c>
      <c r="H2" s="53" t="s">
        <v>74</v>
      </c>
      <c r="I2" s="53" t="s">
        <v>75</v>
      </c>
      <c r="J2" s="53" t="s">
        <v>31</v>
      </c>
      <c r="K2" s="53" t="s">
        <v>77</v>
      </c>
      <c r="L2" s="54" t="s">
        <v>76</v>
      </c>
    </row>
    <row r="3" spans="1:13" s="67" customFormat="1" ht="66.75" customHeight="1" x14ac:dyDescent="0.25">
      <c r="A3" s="63"/>
      <c r="B3" s="68" t="s">
        <v>101</v>
      </c>
      <c r="C3" s="66" t="s">
        <v>102</v>
      </c>
      <c r="D3" s="63"/>
      <c r="E3" s="63"/>
      <c r="F3" s="63"/>
      <c r="G3" s="69"/>
      <c r="H3" s="69"/>
      <c r="I3" s="69"/>
      <c r="J3" s="69"/>
      <c r="K3" s="69"/>
      <c r="L3" s="66" t="s">
        <v>103</v>
      </c>
    </row>
    <row r="4" spans="1:13" s="67" customFormat="1" ht="20.149999999999999" customHeight="1" x14ac:dyDescent="0.25">
      <c r="A4" s="97" t="s">
        <v>108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</row>
    <row r="5" spans="1:13" s="67" customFormat="1" ht="20.149999999999999" customHeight="1" x14ac:dyDescent="0.25">
      <c r="A5" s="97" t="s">
        <v>115</v>
      </c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</row>
    <row r="6" spans="1:13" ht="30" customHeight="1" x14ac:dyDescent="0.25">
      <c r="A6" s="56" t="s">
        <v>109</v>
      </c>
      <c r="B6" s="70"/>
      <c r="C6" s="82" t="s">
        <v>105</v>
      </c>
      <c r="D6" s="70" t="s">
        <v>104</v>
      </c>
      <c r="E6" s="83" t="s">
        <v>184</v>
      </c>
      <c r="F6" s="71" t="s">
        <v>82</v>
      </c>
      <c r="G6" s="71">
        <f>696.3-12</f>
        <v>684.3</v>
      </c>
      <c r="H6" s="84">
        <v>195.23</v>
      </c>
      <c r="I6" s="71">
        <f>G6*H6</f>
        <v>133595.889</v>
      </c>
      <c r="J6" s="71" t="s">
        <v>86</v>
      </c>
      <c r="K6" s="73"/>
      <c r="L6" s="65" t="s">
        <v>212</v>
      </c>
      <c r="M6" s="48">
        <f>G6+G8*2*1+G10*0.6</f>
        <v>736.09999999999991</v>
      </c>
    </row>
    <row r="7" spans="1:13" ht="30" customHeight="1" x14ac:dyDescent="0.25">
      <c r="A7" s="56" t="s">
        <v>110</v>
      </c>
      <c r="B7" s="70"/>
      <c r="C7" s="82" t="s">
        <v>106</v>
      </c>
      <c r="D7" s="70" t="s">
        <v>88</v>
      </c>
      <c r="E7" s="83" t="s">
        <v>184</v>
      </c>
      <c r="F7" s="71" t="s">
        <v>82</v>
      </c>
      <c r="G7" s="71">
        <v>1.8</v>
      </c>
      <c r="H7" s="84">
        <v>36.6</v>
      </c>
      <c r="I7" s="71">
        <f>G7*H7</f>
        <v>65.88000000000001</v>
      </c>
      <c r="J7" s="71" t="s">
        <v>86</v>
      </c>
      <c r="K7" s="73"/>
      <c r="L7" s="65" t="s">
        <v>203</v>
      </c>
      <c r="M7" s="48">
        <f>G7+G9*2*0.3+G10*0.14</f>
        <v>2.82</v>
      </c>
    </row>
    <row r="8" spans="1:13" ht="30" customHeight="1" x14ac:dyDescent="0.25">
      <c r="A8" s="56" t="s">
        <v>111</v>
      </c>
      <c r="B8" s="70"/>
      <c r="C8" s="85" t="s">
        <v>216</v>
      </c>
      <c r="D8" s="83" t="s">
        <v>104</v>
      </c>
      <c r="E8" s="83" t="s">
        <v>184</v>
      </c>
      <c r="F8" s="71" t="s">
        <v>100</v>
      </c>
      <c r="G8" s="86">
        <f>[1]Лист1!$J$63</f>
        <v>25</v>
      </c>
      <c r="H8" s="84">
        <v>409.66</v>
      </c>
      <c r="I8" s="71">
        <f>G8*H8</f>
        <v>10241.5</v>
      </c>
      <c r="J8" s="71" t="s">
        <v>86</v>
      </c>
      <c r="K8" s="73"/>
      <c r="L8" s="65" t="s">
        <v>167</v>
      </c>
    </row>
    <row r="9" spans="1:13" ht="30" customHeight="1" x14ac:dyDescent="0.25">
      <c r="A9" s="56" t="s">
        <v>112</v>
      </c>
      <c r="B9" s="70"/>
      <c r="C9" s="85" t="s">
        <v>170</v>
      </c>
      <c r="D9" s="70" t="s">
        <v>88</v>
      </c>
      <c r="E9" s="83" t="s">
        <v>184</v>
      </c>
      <c r="F9" s="71" t="s">
        <v>100</v>
      </c>
      <c r="G9" s="86">
        <v>1</v>
      </c>
      <c r="H9" s="84">
        <v>19.899999999999999</v>
      </c>
      <c r="I9" s="71">
        <f>G9*H9</f>
        <v>19.899999999999999</v>
      </c>
      <c r="J9" s="71" t="s">
        <v>86</v>
      </c>
      <c r="K9" s="73"/>
      <c r="L9" s="65" t="s">
        <v>171</v>
      </c>
    </row>
    <row r="10" spans="1:13" ht="40" customHeight="1" x14ac:dyDescent="0.25">
      <c r="A10" s="56" t="s">
        <v>113</v>
      </c>
      <c r="B10" s="70"/>
      <c r="C10" s="85" t="s">
        <v>107</v>
      </c>
      <c r="D10" s="83" t="s">
        <v>104</v>
      </c>
      <c r="E10" s="83" t="s">
        <v>184</v>
      </c>
      <c r="F10" s="71" t="s">
        <v>100</v>
      </c>
      <c r="G10" s="86">
        <v>3</v>
      </c>
      <c r="H10" s="71">
        <v>119.6</v>
      </c>
      <c r="I10" s="71">
        <f>G10*H10</f>
        <v>358.79999999999995</v>
      </c>
      <c r="J10" s="71" t="s">
        <v>86</v>
      </c>
      <c r="K10" s="73"/>
      <c r="L10" s="65" t="s">
        <v>207</v>
      </c>
    </row>
    <row r="11" spans="1:13" ht="20.149999999999999" customHeight="1" x14ac:dyDescent="0.25">
      <c r="A11" s="57"/>
      <c r="B11" s="57"/>
      <c r="C11" s="62" t="s">
        <v>87</v>
      </c>
      <c r="D11" s="57"/>
      <c r="E11" s="57"/>
      <c r="F11" s="71" t="s">
        <v>5</v>
      </c>
      <c r="G11" s="57"/>
      <c r="H11" s="87"/>
      <c r="I11" s="61">
        <f>SUM(I6:I10)</f>
        <v>144281.96899999998</v>
      </c>
      <c r="J11" s="71"/>
      <c r="K11" s="50"/>
      <c r="L11" s="50"/>
    </row>
    <row r="12" spans="1:13" ht="20.149999999999999" customHeight="1" x14ac:dyDescent="0.25">
      <c r="A12" s="102" t="s">
        <v>114</v>
      </c>
      <c r="B12" s="102"/>
      <c r="C12" s="102"/>
      <c r="D12" s="102"/>
      <c r="E12" s="102"/>
      <c r="F12" s="102"/>
      <c r="G12" s="102"/>
      <c r="H12" s="102"/>
      <c r="I12" s="102"/>
      <c r="J12" s="102"/>
      <c r="K12" s="102"/>
      <c r="L12" s="102"/>
    </row>
    <row r="13" spans="1:13" ht="30" customHeight="1" x14ac:dyDescent="0.25">
      <c r="A13" s="56" t="s">
        <v>116</v>
      </c>
      <c r="B13" s="70"/>
      <c r="C13" s="82" t="s">
        <v>172</v>
      </c>
      <c r="D13" s="70" t="s">
        <v>88</v>
      </c>
      <c r="E13" s="83" t="s">
        <v>184</v>
      </c>
      <c r="F13" s="71" t="s">
        <v>82</v>
      </c>
      <c r="G13" s="71">
        <v>1</v>
      </c>
      <c r="H13" s="84">
        <v>7.38</v>
      </c>
      <c r="I13" s="71">
        <f>G13*H13</f>
        <v>7.38</v>
      </c>
      <c r="J13" s="71" t="s">
        <v>86</v>
      </c>
      <c r="K13" s="73"/>
      <c r="L13" s="65" t="s">
        <v>200</v>
      </c>
      <c r="M13" s="48">
        <f>G13+G15*2*0.12+G16*0.1</f>
        <v>1.68</v>
      </c>
    </row>
    <row r="14" spans="1:13" ht="30" customHeight="1" x14ac:dyDescent="0.25">
      <c r="A14" s="56" t="s">
        <v>117</v>
      </c>
      <c r="B14" s="70"/>
      <c r="C14" s="82" t="s">
        <v>181</v>
      </c>
      <c r="D14" s="70" t="s">
        <v>88</v>
      </c>
      <c r="E14" s="83" t="s">
        <v>185</v>
      </c>
      <c r="F14" s="71" t="s">
        <v>82</v>
      </c>
      <c r="G14" s="71">
        <v>1</v>
      </c>
      <c r="H14" s="84">
        <v>4</v>
      </c>
      <c r="I14" s="71">
        <f>G14*H14</f>
        <v>4</v>
      </c>
      <c r="J14" s="71" t="s">
        <v>86</v>
      </c>
      <c r="K14" s="73"/>
      <c r="L14" s="65" t="s">
        <v>199</v>
      </c>
      <c r="M14" s="48">
        <f>G14+G17*0.1+G18*2*0.075</f>
        <v>1.7</v>
      </c>
    </row>
    <row r="15" spans="1:13" ht="27.75" customHeight="1" x14ac:dyDescent="0.25">
      <c r="A15" s="56" t="s">
        <v>118</v>
      </c>
      <c r="B15" s="70"/>
      <c r="C15" s="85" t="s">
        <v>173</v>
      </c>
      <c r="D15" s="70" t="s">
        <v>88</v>
      </c>
      <c r="E15" s="83" t="s">
        <v>184</v>
      </c>
      <c r="F15" s="71" t="s">
        <v>100</v>
      </c>
      <c r="G15" s="86">
        <v>2</v>
      </c>
      <c r="H15" s="71">
        <v>1.4</v>
      </c>
      <c r="I15" s="71">
        <f>G15*H15</f>
        <v>2.8</v>
      </c>
      <c r="J15" s="71" t="s">
        <v>86</v>
      </c>
      <c r="K15" s="73"/>
      <c r="L15" s="65" t="s">
        <v>174</v>
      </c>
    </row>
    <row r="16" spans="1:13" ht="28.5" customHeight="1" x14ac:dyDescent="0.25">
      <c r="A16" s="56" t="s">
        <v>121</v>
      </c>
      <c r="B16" s="70"/>
      <c r="C16" s="85" t="s">
        <v>176</v>
      </c>
      <c r="D16" s="70" t="s">
        <v>88</v>
      </c>
      <c r="E16" s="83" t="s">
        <v>184</v>
      </c>
      <c r="F16" s="71" t="s">
        <v>100</v>
      </c>
      <c r="G16" s="86">
        <v>2</v>
      </c>
      <c r="H16" s="71">
        <v>0.96</v>
      </c>
      <c r="I16" s="71">
        <f>G16*H16</f>
        <v>1.92</v>
      </c>
      <c r="J16" s="71" t="s">
        <v>86</v>
      </c>
      <c r="K16" s="73"/>
      <c r="L16" s="65" t="s">
        <v>175</v>
      </c>
    </row>
    <row r="17" spans="1:12" ht="30" customHeight="1" x14ac:dyDescent="0.25">
      <c r="A17" s="56" t="s">
        <v>122</v>
      </c>
      <c r="B17" s="70"/>
      <c r="C17" s="62" t="s">
        <v>177</v>
      </c>
      <c r="D17" s="70" t="s">
        <v>88</v>
      </c>
      <c r="E17" s="83" t="s">
        <v>184</v>
      </c>
      <c r="F17" s="71" t="s">
        <v>100</v>
      </c>
      <c r="G17" s="86">
        <v>4</v>
      </c>
      <c r="H17" s="71">
        <v>0.4</v>
      </c>
      <c r="I17" s="71">
        <f>H17*G17</f>
        <v>1.6</v>
      </c>
      <c r="J17" s="71" t="s">
        <v>86</v>
      </c>
      <c r="K17" s="77"/>
      <c r="L17" s="65" t="s">
        <v>178</v>
      </c>
    </row>
    <row r="18" spans="1:12" ht="30" customHeight="1" x14ac:dyDescent="0.25">
      <c r="A18" s="56" t="s">
        <v>136</v>
      </c>
      <c r="B18" s="70"/>
      <c r="C18" s="85" t="s">
        <v>180</v>
      </c>
      <c r="D18" s="70" t="s">
        <v>88</v>
      </c>
      <c r="E18" s="83" t="s">
        <v>185</v>
      </c>
      <c r="F18" s="71" t="s">
        <v>100</v>
      </c>
      <c r="G18" s="86">
        <v>2</v>
      </c>
      <c r="H18" s="71">
        <v>0.5</v>
      </c>
      <c r="I18" s="71">
        <f>H18*G18</f>
        <v>1</v>
      </c>
      <c r="J18" s="71" t="s">
        <v>86</v>
      </c>
      <c r="K18" s="77"/>
      <c r="L18" s="65" t="s">
        <v>179</v>
      </c>
    </row>
    <row r="19" spans="1:12" ht="30" customHeight="1" x14ac:dyDescent="0.25">
      <c r="A19" s="56">
        <v>12</v>
      </c>
      <c r="B19" s="70"/>
      <c r="C19" s="62" t="s">
        <v>183</v>
      </c>
      <c r="D19" s="70" t="s">
        <v>88</v>
      </c>
      <c r="E19" s="83" t="s">
        <v>184</v>
      </c>
      <c r="F19" s="71" t="s">
        <v>100</v>
      </c>
      <c r="G19" s="86">
        <v>1</v>
      </c>
      <c r="H19" s="71">
        <v>0.15</v>
      </c>
      <c r="I19" s="71">
        <f>H19*G19</f>
        <v>0.15</v>
      </c>
      <c r="J19" s="71" t="s">
        <v>86</v>
      </c>
      <c r="K19" s="77"/>
      <c r="L19" s="65" t="s">
        <v>178</v>
      </c>
    </row>
    <row r="20" spans="1:12" ht="20.149999999999999" customHeight="1" x14ac:dyDescent="0.25">
      <c r="A20" s="63"/>
      <c r="B20" s="63"/>
      <c r="C20" s="62" t="s">
        <v>87</v>
      </c>
      <c r="D20" s="57"/>
      <c r="E20" s="57"/>
      <c r="F20" s="71" t="s">
        <v>5</v>
      </c>
      <c r="G20" s="71"/>
      <c r="H20" s="72"/>
      <c r="I20" s="71">
        <f>SUM(I13:I19)</f>
        <v>18.850000000000001</v>
      </c>
      <c r="J20" s="71"/>
      <c r="K20" s="69"/>
      <c r="L20" s="74"/>
    </row>
    <row r="21" spans="1:12" ht="20.149999999999999" customHeight="1" x14ac:dyDescent="0.25">
      <c r="A21" s="96" t="s">
        <v>90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</row>
    <row r="22" spans="1:12" ht="20.149999999999999" customHeight="1" x14ac:dyDescent="0.25">
      <c r="A22" s="96" t="s">
        <v>91</v>
      </c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</row>
    <row r="23" spans="1:12" ht="30" customHeight="1" x14ac:dyDescent="0.25">
      <c r="A23" s="56" t="s">
        <v>152</v>
      </c>
      <c r="B23" s="59"/>
      <c r="C23" s="55" t="s">
        <v>119</v>
      </c>
      <c r="D23" s="60" t="s">
        <v>84</v>
      </c>
      <c r="E23" s="56"/>
      <c r="F23" s="71" t="s">
        <v>100</v>
      </c>
      <c r="G23" s="86">
        <v>62</v>
      </c>
      <c r="H23" s="84">
        <v>35</v>
      </c>
      <c r="I23" s="71">
        <f>G23*H23</f>
        <v>2170</v>
      </c>
      <c r="J23" s="71" t="s">
        <v>86</v>
      </c>
      <c r="K23" s="57"/>
      <c r="L23" s="57"/>
    </row>
    <row r="24" spans="1:12" ht="30" customHeight="1" x14ac:dyDescent="0.25">
      <c r="A24" s="56" t="s">
        <v>153</v>
      </c>
      <c r="B24" s="70"/>
      <c r="C24" s="55" t="s">
        <v>123</v>
      </c>
      <c r="D24" s="88" t="s">
        <v>84</v>
      </c>
      <c r="E24" s="56"/>
      <c r="F24" s="71" t="s">
        <v>100</v>
      </c>
      <c r="G24" s="86">
        <v>8</v>
      </c>
      <c r="H24" s="61">
        <v>193.4</v>
      </c>
      <c r="I24" s="71">
        <f>G24*H24</f>
        <v>1547.2</v>
      </c>
      <c r="J24" s="71" t="s">
        <v>86</v>
      </c>
      <c r="K24" s="77"/>
      <c r="L24" s="77"/>
    </row>
    <row r="25" spans="1:12" ht="30" customHeight="1" x14ac:dyDescent="0.25">
      <c r="A25" s="56" t="s">
        <v>182</v>
      </c>
      <c r="B25" s="70"/>
      <c r="C25" s="55" t="s">
        <v>186</v>
      </c>
      <c r="D25" s="88" t="s">
        <v>84</v>
      </c>
      <c r="E25" s="56"/>
      <c r="F25" s="71" t="s">
        <v>100</v>
      </c>
      <c r="G25" s="86">
        <v>1</v>
      </c>
      <c r="H25" s="61">
        <v>1.46</v>
      </c>
      <c r="I25" s="71">
        <f>G25*H25</f>
        <v>1.46</v>
      </c>
      <c r="J25" s="71" t="s">
        <v>86</v>
      </c>
      <c r="K25" s="77"/>
      <c r="L25" s="77"/>
    </row>
    <row r="26" spans="1:12" ht="20.149999999999999" customHeight="1" x14ac:dyDescent="0.25">
      <c r="A26" s="57"/>
      <c r="B26" s="59"/>
      <c r="C26" s="62" t="s">
        <v>87</v>
      </c>
      <c r="D26" s="60"/>
      <c r="E26" s="56"/>
      <c r="F26" s="71" t="s">
        <v>5</v>
      </c>
      <c r="G26" s="71"/>
      <c r="H26" s="58"/>
      <c r="I26" s="71">
        <f>SUM(I23:I25)</f>
        <v>3718.66</v>
      </c>
      <c r="J26" s="79"/>
      <c r="K26" s="77"/>
      <c r="L26" s="77"/>
    </row>
    <row r="27" spans="1:12" ht="40.5" customHeight="1" x14ac:dyDescent="0.25">
      <c r="A27" s="63"/>
      <c r="B27" s="68" t="s">
        <v>101</v>
      </c>
      <c r="C27" s="95" t="s">
        <v>217</v>
      </c>
      <c r="D27" s="63"/>
      <c r="E27" s="63"/>
      <c r="F27" s="63"/>
      <c r="G27" s="69"/>
      <c r="H27" s="69"/>
      <c r="I27" s="69"/>
      <c r="J27" s="69"/>
      <c r="K27" s="69"/>
      <c r="L27" s="66" t="s">
        <v>103</v>
      </c>
    </row>
    <row r="28" spans="1:12" ht="20.149999999999999" customHeight="1" x14ac:dyDescent="0.25">
      <c r="A28" s="97" t="s">
        <v>108</v>
      </c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7"/>
    </row>
    <row r="29" spans="1:12" ht="20.149999999999999" customHeight="1" x14ac:dyDescent="0.25">
      <c r="A29" s="97" t="s">
        <v>115</v>
      </c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</row>
    <row r="30" spans="1:12" ht="20.149999999999999" customHeight="1" x14ac:dyDescent="0.25">
      <c r="A30" s="56" t="s">
        <v>109</v>
      </c>
      <c r="B30" s="70"/>
      <c r="C30" s="82" t="s">
        <v>105</v>
      </c>
      <c r="D30" s="70" t="s">
        <v>104</v>
      </c>
      <c r="E30" s="83" t="s">
        <v>184</v>
      </c>
      <c r="F30" s="71" t="s">
        <v>82</v>
      </c>
      <c r="G30" s="71">
        <f>696.3-12</f>
        <v>684.3</v>
      </c>
      <c r="H30" s="84">
        <v>195.23</v>
      </c>
      <c r="I30" s="71">
        <f>G30*H30</f>
        <v>133595.889</v>
      </c>
      <c r="J30" s="71" t="s">
        <v>86</v>
      </c>
      <c r="K30" s="73"/>
      <c r="L30" s="65" t="s">
        <v>212</v>
      </c>
    </row>
    <row r="31" spans="1:12" ht="20.149999999999999" customHeight="1" x14ac:dyDescent="0.25">
      <c r="A31" s="56" t="s">
        <v>110</v>
      </c>
      <c r="B31" s="70"/>
      <c r="C31" s="82" t="s">
        <v>106</v>
      </c>
      <c r="D31" s="70" t="s">
        <v>88</v>
      </c>
      <c r="E31" s="83" t="s">
        <v>184</v>
      </c>
      <c r="F31" s="71" t="s">
        <v>82</v>
      </c>
      <c r="G31" s="71">
        <v>1.8</v>
      </c>
      <c r="H31" s="84">
        <v>36.6</v>
      </c>
      <c r="I31" s="71">
        <f>G31*H31</f>
        <v>65.88000000000001</v>
      </c>
      <c r="J31" s="71" t="s">
        <v>86</v>
      </c>
      <c r="K31" s="73"/>
      <c r="L31" s="65" t="s">
        <v>203</v>
      </c>
    </row>
    <row r="32" spans="1:12" ht="20.149999999999999" customHeight="1" x14ac:dyDescent="0.25">
      <c r="A32" s="56" t="s">
        <v>111</v>
      </c>
      <c r="B32" s="70"/>
      <c r="C32" s="85" t="s">
        <v>216</v>
      </c>
      <c r="D32" s="83" t="s">
        <v>104</v>
      </c>
      <c r="E32" s="83" t="s">
        <v>184</v>
      </c>
      <c r="F32" s="71" t="s">
        <v>100</v>
      </c>
      <c r="G32" s="86">
        <f>[1]Лист1!$J$63</f>
        <v>25</v>
      </c>
      <c r="H32" s="84">
        <v>409.66</v>
      </c>
      <c r="I32" s="71">
        <f>G32*H32</f>
        <v>10241.5</v>
      </c>
      <c r="J32" s="71" t="s">
        <v>86</v>
      </c>
      <c r="K32" s="73"/>
      <c r="L32" s="65" t="s">
        <v>167</v>
      </c>
    </row>
    <row r="33" spans="1:13" ht="20.149999999999999" customHeight="1" x14ac:dyDescent="0.25">
      <c r="A33" s="56" t="s">
        <v>112</v>
      </c>
      <c r="B33" s="70"/>
      <c r="C33" s="85" t="s">
        <v>170</v>
      </c>
      <c r="D33" s="70" t="s">
        <v>88</v>
      </c>
      <c r="E33" s="83" t="s">
        <v>184</v>
      </c>
      <c r="F33" s="71" t="s">
        <v>100</v>
      </c>
      <c r="G33" s="86">
        <v>1</v>
      </c>
      <c r="H33" s="84">
        <v>19.899999999999999</v>
      </c>
      <c r="I33" s="71">
        <f>G33*H33</f>
        <v>19.899999999999999</v>
      </c>
      <c r="J33" s="71" t="s">
        <v>86</v>
      </c>
      <c r="K33" s="73"/>
      <c r="L33" s="65" t="s">
        <v>171</v>
      </c>
    </row>
    <row r="34" spans="1:13" ht="20.149999999999999" customHeight="1" x14ac:dyDescent="0.25">
      <c r="A34" s="56" t="s">
        <v>113</v>
      </c>
      <c r="B34" s="70"/>
      <c r="C34" s="85" t="s">
        <v>107</v>
      </c>
      <c r="D34" s="83" t="s">
        <v>104</v>
      </c>
      <c r="E34" s="83" t="s">
        <v>184</v>
      </c>
      <c r="F34" s="71" t="s">
        <v>100</v>
      </c>
      <c r="G34" s="86">
        <v>3</v>
      </c>
      <c r="H34" s="71">
        <v>119.6</v>
      </c>
      <c r="I34" s="71">
        <f>G34*H34</f>
        <v>358.79999999999995</v>
      </c>
      <c r="J34" s="71" t="s">
        <v>86</v>
      </c>
      <c r="K34" s="73"/>
      <c r="L34" s="65" t="s">
        <v>207</v>
      </c>
    </row>
    <row r="35" spans="1:13" ht="20.149999999999999" customHeight="1" x14ac:dyDescent="0.25">
      <c r="A35" s="97" t="s">
        <v>93</v>
      </c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</row>
    <row r="36" spans="1:13" ht="50.15" customHeight="1" x14ac:dyDescent="0.25">
      <c r="A36" s="56"/>
      <c r="B36" s="70"/>
      <c r="C36" s="55" t="s">
        <v>124</v>
      </c>
      <c r="D36" s="56" t="s">
        <v>83</v>
      </c>
      <c r="E36" s="58"/>
      <c r="F36" s="51" t="s">
        <v>120</v>
      </c>
      <c r="G36" s="61">
        <f>M36</f>
        <v>1667.6405608000002</v>
      </c>
      <c r="H36" s="52">
        <v>0.28000000000000003</v>
      </c>
      <c r="I36" s="61">
        <f>H36*G36</f>
        <v>466.93935702400012</v>
      </c>
      <c r="J36" s="61"/>
      <c r="K36" s="57"/>
      <c r="L36" s="57"/>
      <c r="M36" s="48">
        <f>3.14*(0.72*(G6+G8*2*1+G10*0.6)+0.219*(G7+G9*2*0.3+G10*0.5)+0.089*(G13+G15*2*0.12+G16*0.1)+0.057*(G14+G17*0.1+G18*2*0.075)+0.032*G19*0.1)</f>
        <v>1667.6405608000002</v>
      </c>
    </row>
    <row r="37" spans="1:13" ht="40" customHeight="1" x14ac:dyDescent="0.25">
      <c r="A37" s="56"/>
      <c r="B37" s="70"/>
      <c r="C37" s="55" t="s">
        <v>89</v>
      </c>
      <c r="D37" s="56" t="s">
        <v>83</v>
      </c>
      <c r="E37" s="58"/>
      <c r="F37" s="51" t="s">
        <v>120</v>
      </c>
      <c r="G37" s="61">
        <f>G36</f>
        <v>1667.6405608000002</v>
      </c>
      <c r="H37" s="52">
        <v>0.13</v>
      </c>
      <c r="I37" s="61">
        <f>H37*G37</f>
        <v>216.79327290400005</v>
      </c>
      <c r="J37" s="61"/>
      <c r="K37" s="57"/>
      <c r="L37" s="57"/>
    </row>
    <row r="38" spans="1:13" ht="20.149999999999999" customHeight="1" x14ac:dyDescent="0.25">
      <c r="A38" s="56"/>
      <c r="B38" s="70"/>
      <c r="C38" s="62" t="s">
        <v>87</v>
      </c>
      <c r="D38" s="60"/>
      <c r="E38" s="56"/>
      <c r="F38" s="71" t="s">
        <v>5</v>
      </c>
      <c r="G38" s="71"/>
      <c r="H38" s="58"/>
      <c r="I38" s="71">
        <f>SUM(I36:I37)</f>
        <v>683.73262992800016</v>
      </c>
      <c r="J38" s="61"/>
      <c r="K38" s="57"/>
      <c r="L38" s="57"/>
    </row>
    <row r="39" spans="1:13" ht="20.149999999999999" customHeight="1" x14ac:dyDescent="0.25">
      <c r="A39" s="98" t="s">
        <v>94</v>
      </c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</row>
    <row r="40" spans="1:13" ht="30" customHeight="1" x14ac:dyDescent="0.25">
      <c r="A40" s="56" t="s">
        <v>109</v>
      </c>
      <c r="B40" s="70"/>
      <c r="C40" s="82" t="s">
        <v>105</v>
      </c>
      <c r="D40" s="70" t="s">
        <v>104</v>
      </c>
      <c r="E40" s="83" t="s">
        <v>184</v>
      </c>
      <c r="F40" s="71" t="s">
        <v>82</v>
      </c>
      <c r="G40" s="71">
        <f>7</f>
        <v>7</v>
      </c>
      <c r="H40" s="84">
        <v>195.23</v>
      </c>
      <c r="I40" s="71">
        <f>G40*H40</f>
        <v>1366.61</v>
      </c>
      <c r="J40" s="71" t="s">
        <v>86</v>
      </c>
      <c r="K40" s="73"/>
      <c r="L40" s="65"/>
    </row>
    <row r="41" spans="1:13" ht="20.149999999999999" customHeight="1" x14ac:dyDescent="0.25">
      <c r="A41" s="63"/>
      <c r="B41" s="63"/>
      <c r="C41" s="62" t="s">
        <v>87</v>
      </c>
      <c r="D41" s="57"/>
      <c r="E41" s="57"/>
      <c r="F41" s="71" t="s">
        <v>5</v>
      </c>
      <c r="G41" s="71"/>
      <c r="H41" s="72"/>
      <c r="I41" s="71">
        <f>SUM(I40)</f>
        <v>1366.61</v>
      </c>
      <c r="J41" s="71"/>
      <c r="K41" s="73"/>
      <c r="L41" s="65"/>
    </row>
    <row r="42" spans="1:13" ht="20.149999999999999" customHeight="1" x14ac:dyDescent="0.25">
      <c r="A42" s="77"/>
      <c r="B42" s="78"/>
      <c r="C42" s="92" t="s">
        <v>125</v>
      </c>
      <c r="D42" s="56"/>
      <c r="E42" s="56"/>
      <c r="F42" s="56" t="s">
        <v>5</v>
      </c>
      <c r="G42" s="56"/>
      <c r="H42" s="58"/>
      <c r="I42" s="61">
        <f>I11+I20+I26+I41</f>
        <v>149386.08899999998</v>
      </c>
      <c r="J42" s="61"/>
      <c r="K42" s="57"/>
      <c r="L42" s="64" t="s">
        <v>85</v>
      </c>
    </row>
    <row r="43" spans="1:13" ht="65" x14ac:dyDescent="0.25">
      <c r="A43" s="63"/>
      <c r="B43" s="68" t="s">
        <v>126</v>
      </c>
      <c r="C43" s="81" t="s">
        <v>128</v>
      </c>
      <c r="D43" s="63"/>
      <c r="E43" s="63"/>
      <c r="F43" s="63"/>
      <c r="G43" s="69"/>
      <c r="H43" s="69"/>
      <c r="I43" s="69"/>
      <c r="J43" s="69"/>
      <c r="K43" s="69"/>
      <c r="L43" s="80" t="s">
        <v>127</v>
      </c>
    </row>
    <row r="44" spans="1:13" ht="20.149999999999999" customHeight="1" x14ac:dyDescent="0.25">
      <c r="A44" s="97" t="s">
        <v>95</v>
      </c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</row>
    <row r="45" spans="1:13" ht="20.149999999999999" customHeight="1" x14ac:dyDescent="0.25">
      <c r="A45" s="99" t="s">
        <v>129</v>
      </c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1"/>
    </row>
    <row r="46" spans="1:13" ht="30" customHeight="1" x14ac:dyDescent="0.25">
      <c r="A46" s="56" t="s">
        <v>109</v>
      </c>
      <c r="B46" s="70"/>
      <c r="C46" s="82" t="s">
        <v>105</v>
      </c>
      <c r="D46" s="70" t="s">
        <v>104</v>
      </c>
      <c r="E46" s="83" t="s">
        <v>184</v>
      </c>
      <c r="F46" s="71" t="s">
        <v>82</v>
      </c>
      <c r="G46" s="71">
        <f>691.8-12</f>
        <v>679.8</v>
      </c>
      <c r="H46" s="84">
        <v>195.23</v>
      </c>
      <c r="I46" s="71">
        <f>G46*H46</f>
        <v>132717.35399999999</v>
      </c>
      <c r="J46" s="71" t="s">
        <v>86</v>
      </c>
      <c r="K46" s="73"/>
      <c r="L46" s="65" t="s">
        <v>213</v>
      </c>
      <c r="M46" s="48">
        <f>G46+G48*2*1+G50*0.6</f>
        <v>733.59999999999991</v>
      </c>
    </row>
    <row r="47" spans="1:13" ht="30" customHeight="1" x14ac:dyDescent="0.25">
      <c r="A47" s="56" t="s">
        <v>110</v>
      </c>
      <c r="B47" s="70"/>
      <c r="C47" s="82" t="s">
        <v>106</v>
      </c>
      <c r="D47" s="70" t="s">
        <v>88</v>
      </c>
      <c r="E47" s="83" t="s">
        <v>184</v>
      </c>
      <c r="F47" s="71" t="s">
        <v>82</v>
      </c>
      <c r="G47" s="71">
        <v>1.2</v>
      </c>
      <c r="H47" s="84">
        <v>36.6</v>
      </c>
      <c r="I47" s="71">
        <f>G47*H47</f>
        <v>43.92</v>
      </c>
      <c r="J47" s="71" t="s">
        <v>86</v>
      </c>
      <c r="K47" s="73"/>
      <c r="L47" s="65" t="s">
        <v>204</v>
      </c>
      <c r="M47" s="48">
        <f>G47+G49*2*0.3+G50*0.14</f>
        <v>2.2199999999999998</v>
      </c>
    </row>
    <row r="48" spans="1:13" ht="30" customHeight="1" x14ac:dyDescent="0.25">
      <c r="A48" s="56" t="s">
        <v>111</v>
      </c>
      <c r="B48" s="70"/>
      <c r="C48" s="85" t="s">
        <v>216</v>
      </c>
      <c r="D48" s="83" t="s">
        <v>104</v>
      </c>
      <c r="E48" s="83" t="s">
        <v>184</v>
      </c>
      <c r="F48" s="71" t="s">
        <v>100</v>
      </c>
      <c r="G48" s="86">
        <f>[1]Лист1!$J$64</f>
        <v>26</v>
      </c>
      <c r="H48" s="84">
        <v>409.66</v>
      </c>
      <c r="I48" s="71">
        <f>G48*H48</f>
        <v>10651.16</v>
      </c>
      <c r="J48" s="71" t="s">
        <v>86</v>
      </c>
      <c r="K48" s="73"/>
      <c r="L48" s="65" t="s">
        <v>167</v>
      </c>
    </row>
    <row r="49" spans="1:13" ht="40" customHeight="1" x14ac:dyDescent="0.25">
      <c r="A49" s="56" t="s">
        <v>112</v>
      </c>
      <c r="B49" s="70"/>
      <c r="C49" s="85" t="s">
        <v>170</v>
      </c>
      <c r="D49" s="70" t="s">
        <v>88</v>
      </c>
      <c r="E49" s="83" t="s">
        <v>184</v>
      </c>
      <c r="F49" s="71" t="s">
        <v>100</v>
      </c>
      <c r="G49" s="86">
        <v>1</v>
      </c>
      <c r="H49" s="84">
        <v>19.899999999999999</v>
      </c>
      <c r="I49" s="71">
        <f>G49*H49</f>
        <v>19.899999999999999</v>
      </c>
      <c r="J49" s="71" t="s">
        <v>86</v>
      </c>
      <c r="K49" s="73"/>
      <c r="L49" s="65" t="s">
        <v>171</v>
      </c>
    </row>
    <row r="50" spans="1:13" ht="40" customHeight="1" x14ac:dyDescent="0.25">
      <c r="A50" s="56" t="s">
        <v>113</v>
      </c>
      <c r="B50" s="70"/>
      <c r="C50" s="85" t="s">
        <v>107</v>
      </c>
      <c r="D50" s="83" t="s">
        <v>104</v>
      </c>
      <c r="E50" s="83" t="s">
        <v>184</v>
      </c>
      <c r="F50" s="71" t="s">
        <v>100</v>
      </c>
      <c r="G50" s="86">
        <v>3</v>
      </c>
      <c r="H50" s="71">
        <v>119.6</v>
      </c>
      <c r="I50" s="71">
        <f>G50*H50</f>
        <v>358.79999999999995</v>
      </c>
      <c r="J50" s="71" t="s">
        <v>86</v>
      </c>
      <c r="K50" s="73"/>
      <c r="L50" s="65" t="s">
        <v>207</v>
      </c>
    </row>
    <row r="51" spans="1:13" ht="20.149999999999999" customHeight="1" x14ac:dyDescent="0.25">
      <c r="A51" s="57"/>
      <c r="B51" s="57"/>
      <c r="C51" s="62" t="s">
        <v>87</v>
      </c>
      <c r="D51" s="57"/>
      <c r="E51" s="57"/>
      <c r="F51" s="71" t="s">
        <v>5</v>
      </c>
      <c r="G51" s="57"/>
      <c r="H51" s="87"/>
      <c r="I51" s="61">
        <f>SUM(I46:I50)</f>
        <v>143791.13399999999</v>
      </c>
      <c r="J51" s="71"/>
      <c r="K51" s="50"/>
      <c r="L51" s="50"/>
    </row>
    <row r="52" spans="1:13" ht="20.149999999999999" customHeight="1" x14ac:dyDescent="0.25">
      <c r="A52" s="97" t="s">
        <v>133</v>
      </c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</row>
    <row r="53" spans="1:13" ht="30" customHeight="1" x14ac:dyDescent="0.25">
      <c r="A53" s="56" t="s">
        <v>116</v>
      </c>
      <c r="B53" s="70"/>
      <c r="C53" s="82" t="s">
        <v>172</v>
      </c>
      <c r="D53" s="70" t="s">
        <v>88</v>
      </c>
      <c r="E53" s="83" t="s">
        <v>184</v>
      </c>
      <c r="F53" s="71" t="s">
        <v>82</v>
      </c>
      <c r="G53" s="71">
        <v>1</v>
      </c>
      <c r="H53" s="84">
        <v>7.38</v>
      </c>
      <c r="I53" s="71">
        <f>G53*H53</f>
        <v>7.38</v>
      </c>
      <c r="J53" s="71" t="s">
        <v>86</v>
      </c>
      <c r="K53" s="73"/>
      <c r="L53" s="65" t="s">
        <v>200</v>
      </c>
      <c r="M53" s="48">
        <f>G53+G55*2*0.12+G56*0.1</f>
        <v>1.68</v>
      </c>
    </row>
    <row r="54" spans="1:13" ht="30" customHeight="1" x14ac:dyDescent="0.25">
      <c r="A54" s="56" t="s">
        <v>117</v>
      </c>
      <c r="B54" s="70"/>
      <c r="C54" s="82" t="s">
        <v>181</v>
      </c>
      <c r="D54" s="70" t="s">
        <v>88</v>
      </c>
      <c r="E54" s="83" t="s">
        <v>185</v>
      </c>
      <c r="F54" s="71" t="s">
        <v>82</v>
      </c>
      <c r="G54" s="71">
        <v>0.4</v>
      </c>
      <c r="H54" s="84">
        <v>4</v>
      </c>
      <c r="I54" s="71">
        <f>G54*H54</f>
        <v>1.6</v>
      </c>
      <c r="J54" s="71" t="s">
        <v>86</v>
      </c>
      <c r="K54" s="73"/>
      <c r="L54" s="65" t="s">
        <v>201</v>
      </c>
      <c r="M54" s="48">
        <f>G54+G57*0.1+G58*2*0.075</f>
        <v>0.95000000000000007</v>
      </c>
    </row>
    <row r="55" spans="1:13" ht="30" customHeight="1" x14ac:dyDescent="0.25">
      <c r="A55" s="56" t="s">
        <v>118</v>
      </c>
      <c r="B55" s="70"/>
      <c r="C55" s="85" t="s">
        <v>173</v>
      </c>
      <c r="D55" s="70" t="s">
        <v>88</v>
      </c>
      <c r="E55" s="83" t="s">
        <v>184</v>
      </c>
      <c r="F55" s="71" t="s">
        <v>100</v>
      </c>
      <c r="G55" s="86">
        <v>2</v>
      </c>
      <c r="H55" s="71">
        <v>1.4</v>
      </c>
      <c r="I55" s="71">
        <f>G55*H55</f>
        <v>2.8</v>
      </c>
      <c r="J55" s="71" t="s">
        <v>86</v>
      </c>
      <c r="K55" s="73"/>
      <c r="L55" s="65" t="s">
        <v>174</v>
      </c>
    </row>
    <row r="56" spans="1:13" ht="30" customHeight="1" x14ac:dyDescent="0.25">
      <c r="A56" s="56" t="s">
        <v>121</v>
      </c>
      <c r="B56" s="70"/>
      <c r="C56" s="85" t="s">
        <v>176</v>
      </c>
      <c r="D56" s="70" t="s">
        <v>88</v>
      </c>
      <c r="E56" s="83" t="s">
        <v>184</v>
      </c>
      <c r="F56" s="71" t="s">
        <v>100</v>
      </c>
      <c r="G56" s="86">
        <v>2</v>
      </c>
      <c r="H56" s="71">
        <v>0.96</v>
      </c>
      <c r="I56" s="71">
        <f>G56*H56</f>
        <v>1.92</v>
      </c>
      <c r="J56" s="71" t="s">
        <v>86</v>
      </c>
      <c r="K56" s="73"/>
      <c r="L56" s="65" t="s">
        <v>175</v>
      </c>
    </row>
    <row r="57" spans="1:13" ht="30" customHeight="1" x14ac:dyDescent="0.25">
      <c r="A57" s="56" t="s">
        <v>122</v>
      </c>
      <c r="B57" s="70"/>
      <c r="C57" s="62" t="s">
        <v>177</v>
      </c>
      <c r="D57" s="70" t="s">
        <v>88</v>
      </c>
      <c r="E57" s="83" t="s">
        <v>184</v>
      </c>
      <c r="F57" s="71" t="s">
        <v>100</v>
      </c>
      <c r="G57" s="86">
        <v>4</v>
      </c>
      <c r="H57" s="71">
        <v>0.4</v>
      </c>
      <c r="I57" s="71">
        <f>H57*G57</f>
        <v>1.6</v>
      </c>
      <c r="J57" s="71" t="s">
        <v>86</v>
      </c>
      <c r="K57" s="77"/>
      <c r="L57" s="65" t="s">
        <v>178</v>
      </c>
    </row>
    <row r="58" spans="1:13" ht="30" customHeight="1" x14ac:dyDescent="0.25">
      <c r="A58" s="56" t="s">
        <v>136</v>
      </c>
      <c r="B58" s="70"/>
      <c r="C58" s="85" t="s">
        <v>180</v>
      </c>
      <c r="D58" s="70" t="s">
        <v>88</v>
      </c>
      <c r="E58" s="83" t="s">
        <v>185</v>
      </c>
      <c r="F58" s="71" t="s">
        <v>100</v>
      </c>
      <c r="G58" s="86">
        <v>1</v>
      </c>
      <c r="H58" s="71">
        <v>0.5</v>
      </c>
      <c r="I58" s="71">
        <f>H58*G58</f>
        <v>0.5</v>
      </c>
      <c r="J58" s="71" t="s">
        <v>86</v>
      </c>
      <c r="K58" s="77"/>
      <c r="L58" s="65" t="s">
        <v>179</v>
      </c>
    </row>
    <row r="59" spans="1:13" ht="20.149999999999999" customHeight="1" x14ac:dyDescent="0.25">
      <c r="A59" s="63"/>
      <c r="B59" s="63"/>
      <c r="C59" s="62" t="s">
        <v>87</v>
      </c>
      <c r="D59" s="57"/>
      <c r="E59" s="57"/>
      <c r="F59" s="71" t="s">
        <v>5</v>
      </c>
      <c r="G59" s="71"/>
      <c r="H59" s="72"/>
      <c r="I59" s="71">
        <f>SUM(I53:I58)</f>
        <v>15.8</v>
      </c>
      <c r="J59" s="71"/>
      <c r="K59" s="69"/>
      <c r="L59" s="74"/>
    </row>
    <row r="60" spans="1:13" ht="20.149999999999999" customHeight="1" x14ac:dyDescent="0.25">
      <c r="A60" s="96" t="s">
        <v>96</v>
      </c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</row>
    <row r="61" spans="1:13" ht="20.149999999999999" customHeight="1" x14ac:dyDescent="0.25">
      <c r="A61" s="96" t="s">
        <v>97</v>
      </c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</row>
    <row r="62" spans="1:13" ht="30" customHeight="1" x14ac:dyDescent="0.25">
      <c r="A62" s="56" t="s">
        <v>152</v>
      </c>
      <c r="B62" s="59"/>
      <c r="C62" s="55" t="s">
        <v>119</v>
      </c>
      <c r="D62" s="60" t="s">
        <v>84</v>
      </c>
      <c r="E62" s="56"/>
      <c r="F62" s="71" t="s">
        <v>100</v>
      </c>
      <c r="G62" s="86">
        <v>61</v>
      </c>
      <c r="H62" s="84">
        <v>35</v>
      </c>
      <c r="I62" s="71">
        <f>G62*H62</f>
        <v>2135</v>
      </c>
      <c r="J62" s="71" t="s">
        <v>86</v>
      </c>
      <c r="K62" s="57"/>
      <c r="L62" s="57"/>
    </row>
    <row r="63" spans="1:13" ht="30" customHeight="1" x14ac:dyDescent="0.25">
      <c r="A63" s="56" t="s">
        <v>153</v>
      </c>
      <c r="B63" s="70"/>
      <c r="C63" s="55" t="s">
        <v>123</v>
      </c>
      <c r="D63" s="88" t="s">
        <v>84</v>
      </c>
      <c r="E63" s="56"/>
      <c r="F63" s="71" t="s">
        <v>100</v>
      </c>
      <c r="G63" s="86">
        <v>8</v>
      </c>
      <c r="H63" s="61">
        <v>193.4</v>
      </c>
      <c r="I63" s="71">
        <f>G63*H63</f>
        <v>1547.2</v>
      </c>
      <c r="J63" s="71" t="s">
        <v>86</v>
      </c>
      <c r="K63" s="77"/>
      <c r="L63" s="77"/>
    </row>
    <row r="64" spans="1:13" ht="30" customHeight="1" x14ac:dyDescent="0.25">
      <c r="A64" s="56" t="s">
        <v>182</v>
      </c>
      <c r="B64" s="70"/>
      <c r="C64" s="55" t="s">
        <v>186</v>
      </c>
      <c r="D64" s="88" t="s">
        <v>84</v>
      </c>
      <c r="E64" s="56"/>
      <c r="F64" s="71" t="s">
        <v>100</v>
      </c>
      <c r="G64" s="86">
        <v>1</v>
      </c>
      <c r="H64" s="61">
        <v>1.46</v>
      </c>
      <c r="I64" s="71">
        <f>G64*H64</f>
        <v>1.46</v>
      </c>
      <c r="J64" s="71" t="s">
        <v>86</v>
      </c>
      <c r="K64" s="77"/>
      <c r="L64" s="77"/>
    </row>
    <row r="65" spans="1:13" ht="20.149999999999999" customHeight="1" x14ac:dyDescent="0.25">
      <c r="A65" s="57"/>
      <c r="B65" s="59"/>
      <c r="C65" s="62" t="s">
        <v>87</v>
      </c>
      <c r="D65" s="60"/>
      <c r="E65" s="56"/>
      <c r="F65" s="71" t="s">
        <v>5</v>
      </c>
      <c r="G65" s="71"/>
      <c r="H65" s="58"/>
      <c r="I65" s="71">
        <f>SUM(I62:I64)</f>
        <v>3683.66</v>
      </c>
      <c r="J65" s="79"/>
      <c r="K65" s="77"/>
      <c r="L65" s="77"/>
    </row>
    <row r="66" spans="1:13" ht="20.149999999999999" customHeight="1" x14ac:dyDescent="0.25">
      <c r="A66" s="97" t="s">
        <v>98</v>
      </c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</row>
    <row r="67" spans="1:13" ht="50.15" customHeight="1" x14ac:dyDescent="0.25">
      <c r="A67" s="56"/>
      <c r="B67" s="70"/>
      <c r="C67" s="55" t="s">
        <v>124</v>
      </c>
      <c r="D67" s="56" t="s">
        <v>83</v>
      </c>
      <c r="E67" s="58"/>
      <c r="F67" s="51" t="s">
        <v>120</v>
      </c>
      <c r="G67" s="61">
        <f>M68</f>
        <v>1661.4316818000002</v>
      </c>
      <c r="H67" s="52">
        <v>0.28000000000000003</v>
      </c>
      <c r="I67" s="61">
        <f>H67*G67</f>
        <v>465.20087090400011</v>
      </c>
      <c r="J67" s="61"/>
      <c r="K67" s="57"/>
      <c r="L67" s="57"/>
    </row>
    <row r="68" spans="1:13" ht="40" customHeight="1" x14ac:dyDescent="0.25">
      <c r="A68" s="56"/>
      <c r="B68" s="70"/>
      <c r="C68" s="55" t="s">
        <v>89</v>
      </c>
      <c r="D68" s="56" t="s">
        <v>83</v>
      </c>
      <c r="E68" s="58"/>
      <c r="F68" s="51" t="s">
        <v>120</v>
      </c>
      <c r="G68" s="61">
        <f>G67</f>
        <v>1661.4316818000002</v>
      </c>
      <c r="H68" s="52">
        <v>0.13</v>
      </c>
      <c r="I68" s="61">
        <f>H68*G68</f>
        <v>215.98611863400004</v>
      </c>
      <c r="J68" s="61"/>
      <c r="K68" s="57"/>
      <c r="L68" s="57"/>
      <c r="M68" s="48">
        <f>3.14*(0.72*(G46+G48*2*1+G50*0.6)+0.219*(G47+G49*2*0.3+G50*0.5)+0.089*(G53+G55*2*0.12+G56*0.1)+0.057*(G54+G57*0.1+G58*2*0.075)+0.032*G59*0.1)</f>
        <v>1661.4316818000002</v>
      </c>
    </row>
    <row r="69" spans="1:13" ht="20.149999999999999" customHeight="1" x14ac:dyDescent="0.25">
      <c r="A69" s="56"/>
      <c r="B69" s="70"/>
      <c r="C69" s="62" t="s">
        <v>87</v>
      </c>
      <c r="D69" s="60"/>
      <c r="E69" s="56"/>
      <c r="F69" s="71" t="s">
        <v>5</v>
      </c>
      <c r="G69" s="71"/>
      <c r="H69" s="58"/>
      <c r="I69" s="71">
        <f>SUM(I67:I68)</f>
        <v>681.18698953800015</v>
      </c>
      <c r="J69" s="61"/>
      <c r="K69" s="57"/>
      <c r="L69" s="57"/>
    </row>
    <row r="70" spans="1:13" ht="20.149999999999999" customHeight="1" x14ac:dyDescent="0.25">
      <c r="A70" s="98" t="s">
        <v>92</v>
      </c>
      <c r="B70" s="98"/>
      <c r="C70" s="98"/>
      <c r="D70" s="98"/>
      <c r="E70" s="98"/>
      <c r="F70" s="98"/>
      <c r="G70" s="98"/>
      <c r="H70" s="98"/>
      <c r="I70" s="98"/>
      <c r="J70" s="98"/>
      <c r="K70" s="98"/>
      <c r="L70" s="98"/>
    </row>
    <row r="71" spans="1:13" ht="30" customHeight="1" x14ac:dyDescent="0.25">
      <c r="A71" s="56" t="s">
        <v>109</v>
      </c>
      <c r="B71" s="70"/>
      <c r="C71" s="82" t="s">
        <v>105</v>
      </c>
      <c r="D71" s="70" t="s">
        <v>104</v>
      </c>
      <c r="E71" s="83" t="s">
        <v>184</v>
      </c>
      <c r="F71" s="71" t="s">
        <v>82</v>
      </c>
      <c r="G71" s="71">
        <v>7</v>
      </c>
      <c r="H71" s="84">
        <v>195.23</v>
      </c>
      <c r="I71" s="71">
        <f>G71*H71</f>
        <v>1366.61</v>
      </c>
      <c r="J71" s="71" t="s">
        <v>86</v>
      </c>
      <c r="K71" s="73"/>
      <c r="L71" s="65"/>
    </row>
    <row r="72" spans="1:13" ht="20.149999999999999" customHeight="1" x14ac:dyDescent="0.25">
      <c r="A72" s="63"/>
      <c r="B72" s="63"/>
      <c r="C72" s="62" t="s">
        <v>87</v>
      </c>
      <c r="D72" s="57"/>
      <c r="E72" s="57"/>
      <c r="F72" s="71" t="s">
        <v>5</v>
      </c>
      <c r="G72" s="71"/>
      <c r="H72" s="72"/>
      <c r="I72" s="71">
        <f>SUM(I71)</f>
        <v>1366.61</v>
      </c>
      <c r="J72" s="71"/>
      <c r="K72" s="73"/>
      <c r="L72" s="65"/>
    </row>
    <row r="73" spans="1:13" ht="20.149999999999999" customHeight="1" x14ac:dyDescent="0.25">
      <c r="A73" s="77"/>
      <c r="B73" s="78"/>
      <c r="C73" s="92" t="s">
        <v>130</v>
      </c>
      <c r="D73" s="56"/>
      <c r="E73" s="56"/>
      <c r="F73" s="56" t="s">
        <v>5</v>
      </c>
      <c r="G73" s="56"/>
      <c r="H73" s="58"/>
      <c r="I73" s="61">
        <f>I51+I59+I65+I72</f>
        <v>148857.20399999997</v>
      </c>
      <c r="J73" s="61"/>
      <c r="K73" s="57"/>
      <c r="L73" s="64" t="s">
        <v>85</v>
      </c>
    </row>
    <row r="74" spans="1:13" ht="65" x14ac:dyDescent="0.25">
      <c r="A74" s="63"/>
      <c r="B74" s="68" t="s">
        <v>131</v>
      </c>
      <c r="C74" s="66" t="s">
        <v>102</v>
      </c>
      <c r="D74" s="63"/>
      <c r="E74" s="63"/>
      <c r="F74" s="63"/>
      <c r="G74" s="69"/>
      <c r="H74" s="69"/>
      <c r="I74" s="69"/>
      <c r="J74" s="69"/>
      <c r="K74" s="69"/>
      <c r="L74" s="80" t="s">
        <v>103</v>
      </c>
    </row>
    <row r="75" spans="1:13" ht="20.149999999999999" customHeight="1" x14ac:dyDescent="0.25">
      <c r="A75" s="97" t="s">
        <v>99</v>
      </c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</row>
    <row r="76" spans="1:13" ht="20.149999999999999" customHeight="1" x14ac:dyDescent="0.25">
      <c r="A76" s="99" t="s">
        <v>134</v>
      </c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1"/>
    </row>
    <row r="77" spans="1:13" ht="30" customHeight="1" x14ac:dyDescent="0.25">
      <c r="A77" s="56" t="s">
        <v>109</v>
      </c>
      <c r="B77" s="70"/>
      <c r="C77" s="82" t="s">
        <v>105</v>
      </c>
      <c r="D77" s="70" t="s">
        <v>104</v>
      </c>
      <c r="E77" s="83" t="s">
        <v>184</v>
      </c>
      <c r="F77" s="71" t="s">
        <v>82</v>
      </c>
      <c r="G77" s="71">
        <f>689.5-12</f>
        <v>677.5</v>
      </c>
      <c r="H77" s="84">
        <v>195.23</v>
      </c>
      <c r="I77" s="71">
        <f>G77*H77</f>
        <v>132268.32499999998</v>
      </c>
      <c r="J77" s="71" t="s">
        <v>86</v>
      </c>
      <c r="K77" s="73"/>
      <c r="L77" s="65" t="s">
        <v>214</v>
      </c>
      <c r="M77" s="48">
        <f>G77+G79*2*1+G81*0.6</f>
        <v>731.3</v>
      </c>
    </row>
    <row r="78" spans="1:13" ht="30" customHeight="1" x14ac:dyDescent="0.25">
      <c r="A78" s="56" t="s">
        <v>110</v>
      </c>
      <c r="B78" s="70"/>
      <c r="C78" s="82" t="s">
        <v>106</v>
      </c>
      <c r="D78" s="70" t="s">
        <v>88</v>
      </c>
      <c r="E78" s="83" t="s">
        <v>184</v>
      </c>
      <c r="F78" s="71" t="s">
        <v>82</v>
      </c>
      <c r="G78" s="71">
        <v>1.8</v>
      </c>
      <c r="H78" s="84">
        <v>36.6</v>
      </c>
      <c r="I78" s="71">
        <f>G78*H78</f>
        <v>65.88000000000001</v>
      </c>
      <c r="J78" s="71" t="s">
        <v>86</v>
      </c>
      <c r="K78" s="73"/>
      <c r="L78" s="65" t="s">
        <v>203</v>
      </c>
      <c r="M78" s="48">
        <f>G78+G80*2*0.3+G81*0.14</f>
        <v>2.82</v>
      </c>
    </row>
    <row r="79" spans="1:13" ht="30" customHeight="1" x14ac:dyDescent="0.25">
      <c r="A79" s="56" t="s">
        <v>111</v>
      </c>
      <c r="B79" s="70"/>
      <c r="C79" s="85" t="s">
        <v>216</v>
      </c>
      <c r="D79" s="83" t="s">
        <v>104</v>
      </c>
      <c r="E79" s="83" t="s">
        <v>184</v>
      </c>
      <c r="F79" s="71" t="s">
        <v>100</v>
      </c>
      <c r="G79" s="86">
        <f>[1]Лист1!$J$65</f>
        <v>26</v>
      </c>
      <c r="H79" s="84">
        <v>409.66</v>
      </c>
      <c r="I79" s="71">
        <f>G79*H79</f>
        <v>10651.16</v>
      </c>
      <c r="J79" s="71" t="s">
        <v>86</v>
      </c>
      <c r="K79" s="73"/>
      <c r="L79" s="65" t="s">
        <v>167</v>
      </c>
    </row>
    <row r="80" spans="1:13" ht="30" customHeight="1" x14ac:dyDescent="0.25">
      <c r="A80" s="56" t="s">
        <v>112</v>
      </c>
      <c r="B80" s="70"/>
      <c r="C80" s="85" t="s">
        <v>170</v>
      </c>
      <c r="D80" s="70" t="s">
        <v>88</v>
      </c>
      <c r="E80" s="83" t="s">
        <v>184</v>
      </c>
      <c r="F80" s="71" t="s">
        <v>100</v>
      </c>
      <c r="G80" s="86">
        <v>1</v>
      </c>
      <c r="H80" s="84">
        <v>19.899999999999999</v>
      </c>
      <c r="I80" s="71">
        <f>G80*H80</f>
        <v>19.899999999999999</v>
      </c>
      <c r="J80" s="71" t="s">
        <v>86</v>
      </c>
      <c r="K80" s="73"/>
      <c r="L80" s="65" t="s">
        <v>171</v>
      </c>
    </row>
    <row r="81" spans="1:13" ht="37.5" x14ac:dyDescent="0.25">
      <c r="A81" s="56" t="s">
        <v>113</v>
      </c>
      <c r="B81" s="70"/>
      <c r="C81" s="85" t="s">
        <v>137</v>
      </c>
      <c r="D81" s="83" t="s">
        <v>104</v>
      </c>
      <c r="E81" s="83" t="s">
        <v>184</v>
      </c>
      <c r="F81" s="71" t="s">
        <v>100</v>
      </c>
      <c r="G81" s="86">
        <v>3</v>
      </c>
      <c r="H81" s="71">
        <v>119.6</v>
      </c>
      <c r="I81" s="71">
        <f>G81*H81</f>
        <v>358.79999999999995</v>
      </c>
      <c r="J81" s="71" t="s">
        <v>86</v>
      </c>
      <c r="K81" s="73"/>
      <c r="L81" s="65" t="s">
        <v>207</v>
      </c>
    </row>
    <row r="82" spans="1:13" ht="24.75" customHeight="1" x14ac:dyDescent="0.25">
      <c r="A82" s="56"/>
      <c r="B82" s="70"/>
      <c r="C82" s="62" t="s">
        <v>87</v>
      </c>
      <c r="D82" s="57"/>
      <c r="E82" s="57"/>
      <c r="F82" s="71" t="s">
        <v>5</v>
      </c>
      <c r="G82" s="57"/>
      <c r="H82" s="87"/>
      <c r="I82" s="61">
        <f>SUM(I77:I81)</f>
        <v>143364.06499999997</v>
      </c>
      <c r="J82" s="71"/>
      <c r="K82" s="50"/>
      <c r="L82" s="65"/>
    </row>
    <row r="83" spans="1:13" ht="20.149999999999999" customHeight="1" x14ac:dyDescent="0.25">
      <c r="A83" s="97" t="s">
        <v>135</v>
      </c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</row>
    <row r="84" spans="1:13" ht="34.5" customHeight="1" x14ac:dyDescent="0.25">
      <c r="A84" s="56" t="s">
        <v>116</v>
      </c>
      <c r="B84" s="70"/>
      <c r="C84" s="82" t="s">
        <v>172</v>
      </c>
      <c r="D84" s="70" t="s">
        <v>88</v>
      </c>
      <c r="E84" s="83" t="s">
        <v>184</v>
      </c>
      <c r="F84" s="71" t="s">
        <v>82</v>
      </c>
      <c r="G84" s="71">
        <v>1</v>
      </c>
      <c r="H84" s="71">
        <v>7.38</v>
      </c>
      <c r="I84" s="71">
        <f>G84*H84</f>
        <v>7.38</v>
      </c>
      <c r="J84" s="71" t="s">
        <v>86</v>
      </c>
      <c r="K84" s="73"/>
      <c r="L84" s="65" t="s">
        <v>200</v>
      </c>
      <c r="M84" s="48">
        <f>G84+G86*2*0.12+G87*0.1</f>
        <v>1.68</v>
      </c>
    </row>
    <row r="85" spans="1:13" ht="30" customHeight="1" x14ac:dyDescent="0.25">
      <c r="A85" s="56" t="s">
        <v>117</v>
      </c>
      <c r="B85" s="70"/>
      <c r="C85" s="82" t="s">
        <v>181</v>
      </c>
      <c r="D85" s="70" t="s">
        <v>88</v>
      </c>
      <c r="E85" s="83" t="s">
        <v>185</v>
      </c>
      <c r="F85" s="71" t="s">
        <v>82</v>
      </c>
      <c r="G85" s="71">
        <v>0.4</v>
      </c>
      <c r="H85" s="84">
        <v>4</v>
      </c>
      <c r="I85" s="71">
        <f>G85*H85</f>
        <v>1.6</v>
      </c>
      <c r="J85" s="71" t="s">
        <v>86</v>
      </c>
      <c r="K85" s="73"/>
      <c r="L85" s="65" t="s">
        <v>201</v>
      </c>
      <c r="M85" s="48">
        <f>G85+G88*0.1+G89*2*0.075</f>
        <v>0.95000000000000007</v>
      </c>
    </row>
    <row r="86" spans="1:13" ht="30" customHeight="1" x14ac:dyDescent="0.25">
      <c r="A86" s="56" t="s">
        <v>118</v>
      </c>
      <c r="B86" s="70"/>
      <c r="C86" s="85" t="s">
        <v>173</v>
      </c>
      <c r="D86" s="70" t="s">
        <v>88</v>
      </c>
      <c r="E86" s="83" t="s">
        <v>184</v>
      </c>
      <c r="F86" s="71" t="s">
        <v>100</v>
      </c>
      <c r="G86" s="86">
        <v>2</v>
      </c>
      <c r="H86" s="71">
        <v>1.4</v>
      </c>
      <c r="I86" s="71">
        <f>G86*H86</f>
        <v>2.8</v>
      </c>
      <c r="J86" s="71" t="s">
        <v>86</v>
      </c>
      <c r="K86" s="73"/>
      <c r="L86" s="65" t="s">
        <v>174</v>
      </c>
    </row>
    <row r="87" spans="1:13" ht="30" customHeight="1" x14ac:dyDescent="0.25">
      <c r="A87" s="56" t="s">
        <v>121</v>
      </c>
      <c r="B87" s="70"/>
      <c r="C87" s="85" t="s">
        <v>176</v>
      </c>
      <c r="D87" s="70" t="s">
        <v>88</v>
      </c>
      <c r="E87" s="83" t="s">
        <v>184</v>
      </c>
      <c r="F87" s="71" t="s">
        <v>100</v>
      </c>
      <c r="G87" s="86">
        <v>2</v>
      </c>
      <c r="H87" s="71">
        <v>0.96</v>
      </c>
      <c r="I87" s="71">
        <f>G87*H87</f>
        <v>1.92</v>
      </c>
      <c r="J87" s="71" t="s">
        <v>86</v>
      </c>
      <c r="K87" s="73"/>
      <c r="L87" s="65" t="s">
        <v>175</v>
      </c>
    </row>
    <row r="88" spans="1:13" ht="30" customHeight="1" x14ac:dyDescent="0.25">
      <c r="A88" s="56" t="s">
        <v>122</v>
      </c>
      <c r="B88" s="70"/>
      <c r="C88" s="62" t="s">
        <v>177</v>
      </c>
      <c r="D88" s="70" t="s">
        <v>88</v>
      </c>
      <c r="E88" s="83" t="s">
        <v>184</v>
      </c>
      <c r="F88" s="71" t="s">
        <v>100</v>
      </c>
      <c r="G88" s="86">
        <v>4</v>
      </c>
      <c r="H88" s="71">
        <v>0.4</v>
      </c>
      <c r="I88" s="71">
        <f>H88*G88</f>
        <v>1.6</v>
      </c>
      <c r="J88" s="71" t="s">
        <v>86</v>
      </c>
      <c r="K88" s="77"/>
      <c r="L88" s="65" t="s">
        <v>178</v>
      </c>
    </row>
    <row r="89" spans="1:13" ht="30" customHeight="1" x14ac:dyDescent="0.25">
      <c r="A89" s="56" t="s">
        <v>136</v>
      </c>
      <c r="B89" s="70"/>
      <c r="C89" s="85" t="s">
        <v>180</v>
      </c>
      <c r="D89" s="70" t="s">
        <v>88</v>
      </c>
      <c r="E89" s="83" t="s">
        <v>185</v>
      </c>
      <c r="F89" s="71" t="s">
        <v>100</v>
      </c>
      <c r="G89" s="86">
        <v>1</v>
      </c>
      <c r="H89" s="71">
        <v>0.5</v>
      </c>
      <c r="I89" s="71">
        <f>H89*G89</f>
        <v>0.5</v>
      </c>
      <c r="J89" s="71" t="s">
        <v>86</v>
      </c>
      <c r="K89" s="77"/>
      <c r="L89" s="65" t="s">
        <v>179</v>
      </c>
    </row>
    <row r="90" spans="1:13" ht="30" customHeight="1" x14ac:dyDescent="0.25">
      <c r="A90" s="56">
        <v>12</v>
      </c>
      <c r="B90" s="70"/>
      <c r="C90" s="62" t="s">
        <v>183</v>
      </c>
      <c r="D90" s="70" t="s">
        <v>88</v>
      </c>
      <c r="E90" s="83" t="s">
        <v>184</v>
      </c>
      <c r="F90" s="71" t="s">
        <v>100</v>
      </c>
      <c r="G90" s="86">
        <v>1</v>
      </c>
      <c r="H90" s="71">
        <v>0.15</v>
      </c>
      <c r="I90" s="71">
        <f>H90*G90</f>
        <v>0.15</v>
      </c>
      <c r="J90" s="71" t="s">
        <v>86</v>
      </c>
      <c r="K90" s="77"/>
      <c r="L90" s="65" t="s">
        <v>178</v>
      </c>
    </row>
    <row r="91" spans="1:13" ht="20.149999999999999" customHeight="1" x14ac:dyDescent="0.25">
      <c r="A91" s="63"/>
      <c r="B91" s="63"/>
      <c r="C91" s="62" t="s">
        <v>87</v>
      </c>
      <c r="D91" s="57"/>
      <c r="E91" s="57"/>
      <c r="F91" s="71" t="s">
        <v>5</v>
      </c>
      <c r="G91" s="71"/>
      <c r="H91" s="72"/>
      <c r="I91" s="71">
        <f>SUM(I84:I90)</f>
        <v>15.950000000000001</v>
      </c>
      <c r="J91" s="71"/>
      <c r="K91" s="69"/>
      <c r="L91" s="74"/>
    </row>
    <row r="92" spans="1:13" ht="20.149999999999999" customHeight="1" x14ac:dyDescent="0.25">
      <c r="A92" s="96" t="s">
        <v>139</v>
      </c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</row>
    <row r="93" spans="1:13" ht="30" customHeight="1" x14ac:dyDescent="0.25">
      <c r="A93" s="56" t="s">
        <v>152</v>
      </c>
      <c r="B93" s="59"/>
      <c r="C93" s="55" t="s">
        <v>119</v>
      </c>
      <c r="D93" s="60" t="s">
        <v>84</v>
      </c>
      <c r="E93" s="56"/>
      <c r="F93" s="71" t="s">
        <v>100</v>
      </c>
      <c r="G93" s="86">
        <v>60</v>
      </c>
      <c r="H93" s="84">
        <v>35</v>
      </c>
      <c r="I93" s="71">
        <f>G93*H93</f>
        <v>2100</v>
      </c>
      <c r="J93" s="71" t="s">
        <v>86</v>
      </c>
      <c r="K93" s="57"/>
      <c r="L93" s="57"/>
    </row>
    <row r="94" spans="1:13" ht="30" customHeight="1" x14ac:dyDescent="0.25">
      <c r="A94" s="56" t="s">
        <v>153</v>
      </c>
      <c r="B94" s="70"/>
      <c r="C94" s="55" t="s">
        <v>123</v>
      </c>
      <c r="D94" s="88" t="s">
        <v>84</v>
      </c>
      <c r="E94" s="56"/>
      <c r="F94" s="71" t="s">
        <v>100</v>
      </c>
      <c r="G94" s="86">
        <v>8</v>
      </c>
      <c r="H94" s="61">
        <v>193.4</v>
      </c>
      <c r="I94" s="71">
        <f>G94*H94</f>
        <v>1547.2</v>
      </c>
      <c r="J94" s="71" t="s">
        <v>86</v>
      </c>
      <c r="K94" s="77"/>
      <c r="L94" s="77"/>
    </row>
    <row r="95" spans="1:13" ht="30" customHeight="1" x14ac:dyDescent="0.25">
      <c r="A95" s="56" t="s">
        <v>182</v>
      </c>
      <c r="B95" s="70"/>
      <c r="C95" s="55" t="s">
        <v>186</v>
      </c>
      <c r="D95" s="88" t="s">
        <v>84</v>
      </c>
      <c r="E95" s="56"/>
      <c r="F95" s="71" t="s">
        <v>100</v>
      </c>
      <c r="G95" s="86">
        <v>1</v>
      </c>
      <c r="H95" s="61">
        <v>1.46</v>
      </c>
      <c r="I95" s="71">
        <f>G95*H95</f>
        <v>1.46</v>
      </c>
      <c r="J95" s="71" t="s">
        <v>86</v>
      </c>
      <c r="K95" s="77"/>
      <c r="L95" s="77"/>
    </row>
    <row r="96" spans="1:13" ht="20.149999999999999" customHeight="1" x14ac:dyDescent="0.25">
      <c r="A96" s="57"/>
      <c r="B96" s="59"/>
      <c r="C96" s="62" t="s">
        <v>87</v>
      </c>
      <c r="D96" s="60"/>
      <c r="E96" s="56"/>
      <c r="F96" s="71" t="s">
        <v>5</v>
      </c>
      <c r="G96" s="71"/>
      <c r="H96" s="58"/>
      <c r="I96" s="71">
        <f>SUM(I93:I95)</f>
        <v>3648.66</v>
      </c>
      <c r="J96" s="79"/>
      <c r="K96" s="77"/>
      <c r="L96" s="77"/>
    </row>
    <row r="97" spans="1:13" ht="20.149999999999999" customHeight="1" x14ac:dyDescent="0.25">
      <c r="A97" s="97" t="s">
        <v>140</v>
      </c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</row>
    <row r="98" spans="1:13" ht="50" x14ac:dyDescent="0.25">
      <c r="A98" s="56"/>
      <c r="B98" s="70"/>
      <c r="C98" s="55" t="s">
        <v>124</v>
      </c>
      <c r="D98" s="56" t="s">
        <v>83</v>
      </c>
      <c r="E98" s="58"/>
      <c r="F98" s="51" t="s">
        <v>120</v>
      </c>
      <c r="G98" s="61">
        <f>M99</f>
        <v>1656.6544858000002</v>
      </c>
      <c r="H98" s="52">
        <v>0.28000000000000003</v>
      </c>
      <c r="I98" s="61">
        <f>H98*G98</f>
        <v>463.86325602400012</v>
      </c>
      <c r="J98" s="61"/>
      <c r="K98" s="57"/>
      <c r="L98" s="57"/>
    </row>
    <row r="99" spans="1:13" ht="42" customHeight="1" x14ac:dyDescent="0.25">
      <c r="A99" s="56"/>
      <c r="B99" s="70"/>
      <c r="C99" s="55" t="s">
        <v>89</v>
      </c>
      <c r="D99" s="56" t="s">
        <v>83</v>
      </c>
      <c r="E99" s="58"/>
      <c r="F99" s="51" t="s">
        <v>120</v>
      </c>
      <c r="G99" s="61">
        <f>G98</f>
        <v>1656.6544858000002</v>
      </c>
      <c r="H99" s="52">
        <v>0.13</v>
      </c>
      <c r="I99" s="61">
        <f>H99*G99</f>
        <v>215.36508315400005</v>
      </c>
      <c r="J99" s="61"/>
      <c r="K99" s="57"/>
      <c r="L99" s="57"/>
      <c r="M99" s="48">
        <f>3.14*(0.72*(G77+G79*2*1+G81*0.6)+0.219*(G78+G80*2*0.3+G81*0.5)+0.089*(G84+G86*2*0.12+G87*0.1)+0.057*(G85+G88*0.1+G89*2*0.075)+0.032*G90*0.1)</f>
        <v>1656.6544858000002</v>
      </c>
    </row>
    <row r="100" spans="1:13" ht="20.149999999999999" customHeight="1" x14ac:dyDescent="0.25">
      <c r="A100" s="56"/>
      <c r="B100" s="70"/>
      <c r="C100" s="62" t="s">
        <v>87</v>
      </c>
      <c r="D100" s="60"/>
      <c r="E100" s="56"/>
      <c r="F100" s="71" t="s">
        <v>5</v>
      </c>
      <c r="G100" s="71"/>
      <c r="H100" s="58"/>
      <c r="I100" s="71">
        <f>SUM(I98:I99)</f>
        <v>679.22833917800017</v>
      </c>
      <c r="J100" s="61"/>
      <c r="K100" s="57"/>
      <c r="L100" s="57"/>
    </row>
    <row r="101" spans="1:13" ht="20.149999999999999" customHeight="1" x14ac:dyDescent="0.25">
      <c r="A101" s="98" t="s">
        <v>141</v>
      </c>
      <c r="B101" s="98"/>
      <c r="C101" s="98"/>
      <c r="D101" s="98"/>
      <c r="E101" s="98"/>
      <c r="F101" s="98"/>
      <c r="G101" s="98"/>
      <c r="H101" s="98"/>
      <c r="I101" s="98"/>
      <c r="J101" s="98"/>
      <c r="K101" s="98"/>
      <c r="L101" s="98"/>
    </row>
    <row r="102" spans="1:13" ht="30" customHeight="1" x14ac:dyDescent="0.25">
      <c r="A102" s="56" t="s">
        <v>109</v>
      </c>
      <c r="B102" s="70"/>
      <c r="C102" s="82" t="s">
        <v>105</v>
      </c>
      <c r="D102" s="70" t="s">
        <v>104</v>
      </c>
      <c r="E102" s="83" t="s">
        <v>184</v>
      </c>
      <c r="F102" s="71" t="s">
        <v>82</v>
      </c>
      <c r="G102" s="71">
        <v>7</v>
      </c>
      <c r="H102" s="84">
        <v>195.23</v>
      </c>
      <c r="I102" s="71">
        <f>G102*H102</f>
        <v>1366.61</v>
      </c>
      <c r="J102" s="71" t="s">
        <v>86</v>
      </c>
      <c r="K102" s="73"/>
      <c r="L102" s="65"/>
    </row>
    <row r="103" spans="1:13" ht="20.149999999999999" customHeight="1" x14ac:dyDescent="0.25">
      <c r="A103" s="63"/>
      <c r="B103" s="63"/>
      <c r="C103" s="62" t="s">
        <v>87</v>
      </c>
      <c r="D103" s="57"/>
      <c r="E103" s="57"/>
      <c r="F103" s="71" t="s">
        <v>5</v>
      </c>
      <c r="G103" s="71"/>
      <c r="H103" s="72"/>
      <c r="I103" s="71">
        <f>SUM(I102)</f>
        <v>1366.61</v>
      </c>
      <c r="J103" s="71"/>
      <c r="K103" s="73"/>
      <c r="L103" s="65"/>
    </row>
    <row r="104" spans="1:13" ht="20.149999999999999" customHeight="1" x14ac:dyDescent="0.25">
      <c r="A104" s="77"/>
      <c r="B104" s="78"/>
      <c r="C104" s="92" t="s">
        <v>138</v>
      </c>
      <c r="D104" s="56"/>
      <c r="E104" s="56"/>
      <c r="F104" s="56" t="s">
        <v>5</v>
      </c>
      <c r="G104" s="56"/>
      <c r="H104" s="58"/>
      <c r="I104" s="61">
        <f>I82+I91+I96+I103</f>
        <v>148395.28499999997</v>
      </c>
      <c r="J104" s="61"/>
      <c r="K104" s="57"/>
      <c r="L104" s="64" t="s">
        <v>85</v>
      </c>
    </row>
    <row r="105" spans="1:13" ht="65" x14ac:dyDescent="0.25">
      <c r="A105" s="63"/>
      <c r="B105" s="68" t="s">
        <v>132</v>
      </c>
      <c r="C105" s="81" t="s">
        <v>128</v>
      </c>
      <c r="D105" s="63"/>
      <c r="E105" s="63"/>
      <c r="F105" s="63"/>
      <c r="G105" s="69"/>
      <c r="H105" s="69"/>
      <c r="I105" s="69"/>
      <c r="J105" s="69"/>
      <c r="K105" s="69"/>
      <c r="L105" s="80" t="s">
        <v>127</v>
      </c>
    </row>
    <row r="106" spans="1:13" ht="20.149999999999999" customHeight="1" x14ac:dyDescent="0.25">
      <c r="A106" s="97" t="s">
        <v>142</v>
      </c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</row>
    <row r="107" spans="1:13" ht="20.149999999999999" customHeight="1" x14ac:dyDescent="0.25">
      <c r="A107" s="99" t="s">
        <v>143</v>
      </c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1"/>
    </row>
    <row r="108" spans="1:13" ht="30" customHeight="1" x14ac:dyDescent="0.25">
      <c r="A108" s="56" t="s">
        <v>109</v>
      </c>
      <c r="B108" s="70"/>
      <c r="C108" s="82" t="s">
        <v>105</v>
      </c>
      <c r="D108" s="70" t="s">
        <v>104</v>
      </c>
      <c r="E108" s="83" t="s">
        <v>184</v>
      </c>
      <c r="F108" s="71" t="s">
        <v>82</v>
      </c>
      <c r="G108" s="71">
        <f>687.1-12</f>
        <v>675.1</v>
      </c>
      <c r="H108" s="84">
        <v>195.23</v>
      </c>
      <c r="I108" s="71">
        <f>G108*H108</f>
        <v>131799.77299999999</v>
      </c>
      <c r="J108" s="71" t="s">
        <v>86</v>
      </c>
      <c r="K108" s="73"/>
      <c r="L108" s="65" t="s">
        <v>215</v>
      </c>
      <c r="M108" s="48">
        <f>G108+G110*2*1+G112*0.6</f>
        <v>728.9</v>
      </c>
    </row>
    <row r="109" spans="1:13" ht="30" customHeight="1" x14ac:dyDescent="0.25">
      <c r="A109" s="56" t="s">
        <v>110</v>
      </c>
      <c r="B109" s="70"/>
      <c r="C109" s="82" t="s">
        <v>106</v>
      </c>
      <c r="D109" s="70" t="s">
        <v>88</v>
      </c>
      <c r="E109" s="83" t="s">
        <v>184</v>
      </c>
      <c r="F109" s="71" t="s">
        <v>82</v>
      </c>
      <c r="G109" s="71">
        <v>1.2</v>
      </c>
      <c r="H109" s="84">
        <v>36.6</v>
      </c>
      <c r="I109" s="71">
        <f>G109*H109</f>
        <v>43.92</v>
      </c>
      <c r="J109" s="71" t="s">
        <v>86</v>
      </c>
      <c r="K109" s="73"/>
      <c r="L109" s="65" t="s">
        <v>204</v>
      </c>
      <c r="M109" s="48">
        <f>G109+G111*2*0.3+G112*0.14</f>
        <v>2.2199999999999998</v>
      </c>
    </row>
    <row r="110" spans="1:13" ht="30" customHeight="1" x14ac:dyDescent="0.25">
      <c r="A110" s="56" t="s">
        <v>111</v>
      </c>
      <c r="B110" s="70"/>
      <c r="C110" s="85" t="s">
        <v>216</v>
      </c>
      <c r="D110" s="83" t="s">
        <v>104</v>
      </c>
      <c r="E110" s="83" t="s">
        <v>184</v>
      </c>
      <c r="F110" s="71" t="s">
        <v>100</v>
      </c>
      <c r="G110" s="86">
        <f>[1]Лист1!$J$66</f>
        <v>26</v>
      </c>
      <c r="H110" s="84">
        <v>409.66</v>
      </c>
      <c r="I110" s="71">
        <f>G110*H110</f>
        <v>10651.16</v>
      </c>
      <c r="J110" s="71" t="s">
        <v>86</v>
      </c>
      <c r="K110" s="73"/>
      <c r="L110" s="65" t="s">
        <v>167</v>
      </c>
    </row>
    <row r="111" spans="1:13" ht="30" customHeight="1" x14ac:dyDescent="0.25">
      <c r="A111" s="56" t="s">
        <v>112</v>
      </c>
      <c r="B111" s="70"/>
      <c r="C111" s="85" t="s">
        <v>170</v>
      </c>
      <c r="D111" s="70" t="s">
        <v>88</v>
      </c>
      <c r="E111" s="83" t="s">
        <v>184</v>
      </c>
      <c r="F111" s="71" t="s">
        <v>100</v>
      </c>
      <c r="G111" s="86">
        <v>1</v>
      </c>
      <c r="H111" s="84">
        <v>19.899999999999999</v>
      </c>
      <c r="I111" s="71">
        <f>G111*H111</f>
        <v>19.899999999999999</v>
      </c>
      <c r="J111" s="71" t="s">
        <v>86</v>
      </c>
      <c r="K111" s="73"/>
      <c r="L111" s="65" t="s">
        <v>171</v>
      </c>
    </row>
    <row r="112" spans="1:13" ht="40" customHeight="1" x14ac:dyDescent="0.25">
      <c r="A112" s="56" t="s">
        <v>113</v>
      </c>
      <c r="B112" s="70"/>
      <c r="C112" s="85" t="s">
        <v>107</v>
      </c>
      <c r="D112" s="83" t="s">
        <v>104</v>
      </c>
      <c r="E112" s="83" t="s">
        <v>184</v>
      </c>
      <c r="F112" s="71" t="s">
        <v>100</v>
      </c>
      <c r="G112" s="86">
        <v>3</v>
      </c>
      <c r="H112" s="71">
        <v>119.6</v>
      </c>
      <c r="I112" s="71">
        <f>G112*H112</f>
        <v>358.79999999999995</v>
      </c>
      <c r="J112" s="71" t="s">
        <v>86</v>
      </c>
      <c r="K112" s="73"/>
      <c r="L112" s="65" t="s">
        <v>207</v>
      </c>
    </row>
    <row r="113" spans="1:13" ht="20.149999999999999" customHeight="1" x14ac:dyDescent="0.25">
      <c r="A113" s="57"/>
      <c r="B113" s="57"/>
      <c r="C113" s="62" t="s">
        <v>87</v>
      </c>
      <c r="D113" s="57"/>
      <c r="E113" s="57"/>
      <c r="F113" s="71" t="s">
        <v>5</v>
      </c>
      <c r="G113" s="57"/>
      <c r="H113" s="87"/>
      <c r="I113" s="61">
        <f>SUM(I108:I112)</f>
        <v>142873.55299999999</v>
      </c>
      <c r="J113" s="71"/>
      <c r="K113" s="50"/>
      <c r="L113" s="50"/>
    </row>
    <row r="114" spans="1:13" ht="20.149999999999999" customHeight="1" x14ac:dyDescent="0.25">
      <c r="A114" s="97" t="s">
        <v>144</v>
      </c>
      <c r="B114" s="97"/>
      <c r="C114" s="97"/>
      <c r="D114" s="97"/>
      <c r="E114" s="97"/>
      <c r="F114" s="97"/>
      <c r="G114" s="97"/>
      <c r="H114" s="97"/>
      <c r="I114" s="97"/>
      <c r="J114" s="97"/>
      <c r="K114" s="97"/>
      <c r="L114" s="97"/>
    </row>
    <row r="115" spans="1:13" ht="30" customHeight="1" x14ac:dyDescent="0.25">
      <c r="A115" s="56" t="s">
        <v>116</v>
      </c>
      <c r="B115" s="70"/>
      <c r="C115" s="82" t="s">
        <v>172</v>
      </c>
      <c r="D115" s="70" t="s">
        <v>88</v>
      </c>
      <c r="E115" s="83" t="s">
        <v>184</v>
      </c>
      <c r="F115" s="71" t="s">
        <v>82</v>
      </c>
      <c r="G115" s="71">
        <v>1</v>
      </c>
      <c r="H115" s="71">
        <v>7.38</v>
      </c>
      <c r="I115" s="71">
        <f>G115*H115</f>
        <v>7.38</v>
      </c>
      <c r="J115" s="71" t="s">
        <v>86</v>
      </c>
      <c r="K115" s="73"/>
      <c r="L115" s="65" t="s">
        <v>200</v>
      </c>
      <c r="M115" s="48">
        <f>G115+G117*2*0.12+G118*0.1</f>
        <v>1.68</v>
      </c>
    </row>
    <row r="116" spans="1:13" ht="30" customHeight="1" x14ac:dyDescent="0.25">
      <c r="A116" s="56" t="s">
        <v>117</v>
      </c>
      <c r="B116" s="70"/>
      <c r="C116" s="82" t="s">
        <v>181</v>
      </c>
      <c r="D116" s="70" t="s">
        <v>88</v>
      </c>
      <c r="E116" s="83" t="s">
        <v>185</v>
      </c>
      <c r="F116" s="71" t="s">
        <v>82</v>
      </c>
      <c r="G116" s="71">
        <v>1</v>
      </c>
      <c r="H116" s="84">
        <v>4</v>
      </c>
      <c r="I116" s="71">
        <f>G116*H116</f>
        <v>4</v>
      </c>
      <c r="J116" s="71" t="s">
        <v>86</v>
      </c>
      <c r="K116" s="73"/>
      <c r="L116" s="65" t="s">
        <v>202</v>
      </c>
      <c r="M116" s="48">
        <f>G116+G119*0.1+G120*2*0.075</f>
        <v>1.7</v>
      </c>
    </row>
    <row r="117" spans="1:13" ht="30" customHeight="1" x14ac:dyDescent="0.25">
      <c r="A117" s="56" t="s">
        <v>118</v>
      </c>
      <c r="B117" s="70"/>
      <c r="C117" s="85" t="s">
        <v>173</v>
      </c>
      <c r="D117" s="70" t="s">
        <v>88</v>
      </c>
      <c r="E117" s="83" t="s">
        <v>184</v>
      </c>
      <c r="F117" s="71" t="s">
        <v>100</v>
      </c>
      <c r="G117" s="86">
        <v>2</v>
      </c>
      <c r="H117" s="71">
        <v>1.4</v>
      </c>
      <c r="I117" s="71">
        <f>G117*H117</f>
        <v>2.8</v>
      </c>
      <c r="J117" s="71" t="s">
        <v>86</v>
      </c>
      <c r="K117" s="73"/>
      <c r="L117" s="65" t="s">
        <v>174</v>
      </c>
    </row>
    <row r="118" spans="1:13" ht="30" customHeight="1" x14ac:dyDescent="0.25">
      <c r="A118" s="56" t="s">
        <v>121</v>
      </c>
      <c r="B118" s="70"/>
      <c r="C118" s="85" t="s">
        <v>176</v>
      </c>
      <c r="D118" s="70" t="s">
        <v>88</v>
      </c>
      <c r="E118" s="83" t="s">
        <v>184</v>
      </c>
      <c r="F118" s="71" t="s">
        <v>100</v>
      </c>
      <c r="G118" s="86">
        <v>2</v>
      </c>
      <c r="H118" s="71">
        <v>0.96</v>
      </c>
      <c r="I118" s="71">
        <f>G118*H118</f>
        <v>1.92</v>
      </c>
      <c r="J118" s="71" t="s">
        <v>86</v>
      </c>
      <c r="K118" s="73"/>
      <c r="L118" s="65" t="s">
        <v>175</v>
      </c>
    </row>
    <row r="119" spans="1:13" ht="30" customHeight="1" x14ac:dyDescent="0.25">
      <c r="A119" s="56" t="s">
        <v>122</v>
      </c>
      <c r="B119" s="70"/>
      <c r="C119" s="62" t="s">
        <v>177</v>
      </c>
      <c r="D119" s="70" t="s">
        <v>88</v>
      </c>
      <c r="E119" s="83" t="s">
        <v>184</v>
      </c>
      <c r="F119" s="71" t="s">
        <v>100</v>
      </c>
      <c r="G119" s="86">
        <v>4</v>
      </c>
      <c r="H119" s="71">
        <v>0.4</v>
      </c>
      <c r="I119" s="71">
        <f>H119*G119</f>
        <v>1.6</v>
      </c>
      <c r="J119" s="71" t="s">
        <v>86</v>
      </c>
      <c r="K119" s="77"/>
      <c r="L119" s="65" t="s">
        <v>178</v>
      </c>
    </row>
    <row r="120" spans="1:13" ht="30" customHeight="1" x14ac:dyDescent="0.25">
      <c r="A120" s="56" t="s">
        <v>136</v>
      </c>
      <c r="B120" s="70"/>
      <c r="C120" s="85" t="s">
        <v>180</v>
      </c>
      <c r="D120" s="70" t="s">
        <v>88</v>
      </c>
      <c r="E120" s="83" t="s">
        <v>185</v>
      </c>
      <c r="F120" s="71" t="s">
        <v>100</v>
      </c>
      <c r="G120" s="86">
        <v>2</v>
      </c>
      <c r="H120" s="71">
        <v>0.5</v>
      </c>
      <c r="I120" s="71">
        <f>H120*G120</f>
        <v>1</v>
      </c>
      <c r="J120" s="71" t="s">
        <v>86</v>
      </c>
      <c r="K120" s="77"/>
      <c r="L120" s="65" t="s">
        <v>179</v>
      </c>
    </row>
    <row r="121" spans="1:13" ht="20.149999999999999" customHeight="1" x14ac:dyDescent="0.25">
      <c r="A121" s="63"/>
      <c r="B121" s="63"/>
      <c r="C121" s="62" t="s">
        <v>87</v>
      </c>
      <c r="D121" s="57"/>
      <c r="E121" s="57"/>
      <c r="F121" s="71" t="s">
        <v>5</v>
      </c>
      <c r="G121" s="71"/>
      <c r="H121" s="72"/>
      <c r="I121" s="71">
        <f>SUM(I115:I120)</f>
        <v>18.700000000000003</v>
      </c>
      <c r="J121" s="71"/>
      <c r="K121" s="69"/>
      <c r="L121" s="74"/>
    </row>
    <row r="122" spans="1:13" ht="20.149999999999999" customHeight="1" x14ac:dyDescent="0.25">
      <c r="A122" s="105" t="s">
        <v>145</v>
      </c>
      <c r="B122" s="105"/>
      <c r="C122" s="105"/>
      <c r="D122" s="105"/>
      <c r="E122" s="105"/>
      <c r="F122" s="105"/>
      <c r="G122" s="105"/>
      <c r="H122" s="105"/>
      <c r="I122" s="105"/>
      <c r="J122" s="105"/>
      <c r="K122" s="105"/>
      <c r="L122" s="105"/>
    </row>
    <row r="123" spans="1:13" ht="20.149999999999999" customHeight="1" x14ac:dyDescent="0.25">
      <c r="A123" s="105" t="s">
        <v>146</v>
      </c>
      <c r="B123" s="105"/>
      <c r="C123" s="105"/>
      <c r="D123" s="105"/>
      <c r="E123" s="105"/>
      <c r="F123" s="105"/>
      <c r="G123" s="105"/>
      <c r="H123" s="105"/>
      <c r="I123" s="105"/>
      <c r="J123" s="105"/>
      <c r="K123" s="105"/>
      <c r="L123" s="105"/>
    </row>
    <row r="124" spans="1:13" ht="30" customHeight="1" x14ac:dyDescent="0.25">
      <c r="A124" s="56" t="s">
        <v>152</v>
      </c>
      <c r="B124" s="59"/>
      <c r="C124" s="55" t="s">
        <v>119</v>
      </c>
      <c r="D124" s="60" t="s">
        <v>84</v>
      </c>
      <c r="E124" s="56"/>
      <c r="F124" s="71" t="s">
        <v>100</v>
      </c>
      <c r="G124" s="86">
        <v>60</v>
      </c>
      <c r="H124" s="84">
        <v>35</v>
      </c>
      <c r="I124" s="71">
        <f>G124*H124</f>
        <v>2100</v>
      </c>
      <c r="J124" s="71" t="s">
        <v>86</v>
      </c>
      <c r="K124" s="57"/>
      <c r="L124" s="57"/>
    </row>
    <row r="125" spans="1:13" ht="30" customHeight="1" x14ac:dyDescent="0.25">
      <c r="A125" s="56" t="s">
        <v>153</v>
      </c>
      <c r="B125" s="70"/>
      <c r="C125" s="55" t="s">
        <v>123</v>
      </c>
      <c r="D125" s="88" t="s">
        <v>84</v>
      </c>
      <c r="E125" s="56"/>
      <c r="F125" s="71" t="s">
        <v>100</v>
      </c>
      <c r="G125" s="86">
        <v>8</v>
      </c>
      <c r="H125" s="61">
        <v>193.4</v>
      </c>
      <c r="I125" s="71">
        <f>G125*H125</f>
        <v>1547.2</v>
      </c>
      <c r="J125" s="71" t="s">
        <v>86</v>
      </c>
      <c r="K125" s="77"/>
      <c r="L125" s="77"/>
    </row>
    <row r="126" spans="1:13" ht="30" customHeight="1" x14ac:dyDescent="0.25">
      <c r="A126" s="56" t="s">
        <v>182</v>
      </c>
      <c r="B126" s="70"/>
      <c r="C126" s="55" t="s">
        <v>186</v>
      </c>
      <c r="D126" s="88" t="s">
        <v>84</v>
      </c>
      <c r="E126" s="56"/>
      <c r="F126" s="71" t="s">
        <v>100</v>
      </c>
      <c r="G126" s="86">
        <v>1</v>
      </c>
      <c r="H126" s="61">
        <v>1.46</v>
      </c>
      <c r="I126" s="71">
        <f>G126*H126</f>
        <v>1.46</v>
      </c>
      <c r="J126" s="71" t="s">
        <v>86</v>
      </c>
      <c r="K126" s="77"/>
      <c r="L126" s="77"/>
    </row>
    <row r="127" spans="1:13" ht="20.149999999999999" customHeight="1" x14ac:dyDescent="0.25">
      <c r="A127" s="57"/>
      <c r="B127" s="59"/>
      <c r="C127" s="62" t="s">
        <v>87</v>
      </c>
      <c r="D127" s="60"/>
      <c r="E127" s="56"/>
      <c r="F127" s="71" t="s">
        <v>5</v>
      </c>
      <c r="G127" s="71"/>
      <c r="H127" s="58"/>
      <c r="I127" s="71">
        <f>SUM(I124:I126)</f>
        <v>3648.66</v>
      </c>
      <c r="J127" s="79"/>
      <c r="K127" s="77"/>
      <c r="L127" s="77"/>
    </row>
    <row r="128" spans="1:13" ht="20.149999999999999" customHeight="1" x14ac:dyDescent="0.25">
      <c r="A128" s="97" t="s">
        <v>147</v>
      </c>
      <c r="B128" s="97"/>
      <c r="C128" s="97"/>
      <c r="D128" s="97"/>
      <c r="E128" s="97"/>
      <c r="F128" s="97"/>
      <c r="G128" s="97"/>
      <c r="H128" s="97"/>
      <c r="I128" s="97"/>
      <c r="J128" s="97"/>
      <c r="K128" s="97"/>
      <c r="L128" s="97"/>
    </row>
    <row r="129" spans="1:14" ht="50" x14ac:dyDescent="0.25">
      <c r="A129" s="56"/>
      <c r="B129" s="70"/>
      <c r="C129" s="55" t="s">
        <v>124</v>
      </c>
      <c r="D129" s="56" t="s">
        <v>83</v>
      </c>
      <c r="E129" s="58"/>
      <c r="F129" s="51" t="s">
        <v>120</v>
      </c>
      <c r="G129" s="61">
        <f>M130</f>
        <v>1650.9401568000003</v>
      </c>
      <c r="H129" s="52">
        <v>0.28000000000000003</v>
      </c>
      <c r="I129" s="61">
        <f>H129*G129</f>
        <v>462.26324390400015</v>
      </c>
      <c r="J129" s="61"/>
      <c r="K129" s="57"/>
      <c r="L129" s="57"/>
    </row>
    <row r="130" spans="1:14" ht="38.25" customHeight="1" x14ac:dyDescent="0.25">
      <c r="A130" s="56"/>
      <c r="B130" s="70"/>
      <c r="C130" s="55" t="s">
        <v>89</v>
      </c>
      <c r="D130" s="56" t="s">
        <v>83</v>
      </c>
      <c r="E130" s="58"/>
      <c r="F130" s="51" t="s">
        <v>120</v>
      </c>
      <c r="G130" s="61">
        <f>G129</f>
        <v>1650.9401568000003</v>
      </c>
      <c r="H130" s="52">
        <v>0.13</v>
      </c>
      <c r="I130" s="61">
        <f>H130*G130</f>
        <v>214.62222038400006</v>
      </c>
      <c r="J130" s="61"/>
      <c r="K130" s="57"/>
      <c r="L130" s="57"/>
      <c r="M130" s="48">
        <f>3.14*(0.72*(G108+G110*2*1+G112*0.6)+0.219*(G109+G111*2*0.3+G112*0.5)+0.089*(G115+G117*2*0.12+G118*0.1)+0.057*(G116+G119*0.1+G120*2*0.075)+0.032*G121*0.1)</f>
        <v>1650.9401568000003</v>
      </c>
    </row>
    <row r="131" spans="1:14" ht="20.149999999999999" customHeight="1" x14ac:dyDescent="0.25">
      <c r="A131" s="56"/>
      <c r="B131" s="70"/>
      <c r="C131" s="62" t="s">
        <v>87</v>
      </c>
      <c r="D131" s="60"/>
      <c r="E131" s="56"/>
      <c r="F131" s="71" t="s">
        <v>5</v>
      </c>
      <c r="G131" s="71"/>
      <c r="H131" s="58"/>
      <c r="I131" s="71">
        <f>SUM(I129:I130)</f>
        <v>676.88546428800021</v>
      </c>
      <c r="J131" s="61"/>
      <c r="K131" s="57"/>
      <c r="L131" s="57"/>
    </row>
    <row r="132" spans="1:14" ht="20.149999999999999" customHeight="1" x14ac:dyDescent="0.25">
      <c r="A132" s="98" t="s">
        <v>148</v>
      </c>
      <c r="B132" s="98"/>
      <c r="C132" s="98"/>
      <c r="D132" s="98"/>
      <c r="E132" s="98"/>
      <c r="F132" s="98"/>
      <c r="G132" s="98"/>
      <c r="H132" s="98"/>
      <c r="I132" s="98"/>
      <c r="J132" s="98"/>
      <c r="K132" s="98"/>
      <c r="L132" s="98"/>
    </row>
    <row r="133" spans="1:14" ht="30" customHeight="1" x14ac:dyDescent="0.25">
      <c r="A133" s="56" t="s">
        <v>109</v>
      </c>
      <c r="B133" s="70"/>
      <c r="C133" s="82" t="s">
        <v>105</v>
      </c>
      <c r="D133" s="70" t="s">
        <v>104</v>
      </c>
      <c r="E133" s="83" t="s">
        <v>184</v>
      </c>
      <c r="F133" s="71" t="s">
        <v>82</v>
      </c>
      <c r="G133" s="71">
        <v>7</v>
      </c>
      <c r="H133" s="84">
        <v>195.23</v>
      </c>
      <c r="I133" s="71">
        <f>G133*H133</f>
        <v>1366.61</v>
      </c>
      <c r="J133" s="71" t="s">
        <v>86</v>
      </c>
      <c r="K133" s="73"/>
      <c r="L133" s="65"/>
    </row>
    <row r="134" spans="1:14" ht="20.149999999999999" customHeight="1" x14ac:dyDescent="0.25">
      <c r="A134" s="63"/>
      <c r="B134" s="63"/>
      <c r="C134" s="62" t="s">
        <v>87</v>
      </c>
      <c r="D134" s="57"/>
      <c r="E134" s="57"/>
      <c r="F134" s="71" t="s">
        <v>5</v>
      </c>
      <c r="G134" s="71"/>
      <c r="H134" s="72"/>
      <c r="I134" s="71">
        <f>SUM(I133)</f>
        <v>1366.61</v>
      </c>
      <c r="J134" s="71"/>
      <c r="K134" s="73"/>
      <c r="L134" s="65"/>
    </row>
    <row r="135" spans="1:14" ht="20.149999999999999" customHeight="1" x14ac:dyDescent="0.25">
      <c r="A135" s="77"/>
      <c r="B135" s="78"/>
      <c r="C135" s="92" t="s">
        <v>149</v>
      </c>
      <c r="D135" s="56"/>
      <c r="E135" s="56"/>
      <c r="F135" s="56" t="s">
        <v>5</v>
      </c>
      <c r="G135" s="56"/>
      <c r="H135" s="58"/>
      <c r="I135" s="61">
        <f>I113+I121+I127+I134</f>
        <v>147907.52299999999</v>
      </c>
      <c r="J135" s="61"/>
      <c r="K135" s="57"/>
      <c r="L135" s="64" t="s">
        <v>85</v>
      </c>
    </row>
    <row r="136" spans="1:14" ht="30" customHeight="1" x14ac:dyDescent="0.25">
      <c r="A136" s="90"/>
      <c r="B136" s="68" t="s">
        <v>155</v>
      </c>
      <c r="C136" s="66" t="s">
        <v>154</v>
      </c>
      <c r="D136" s="66"/>
      <c r="E136" s="66"/>
      <c r="F136" s="66"/>
      <c r="G136" s="66"/>
      <c r="H136" s="66"/>
      <c r="I136" s="66"/>
      <c r="J136" s="66"/>
      <c r="K136" s="66"/>
      <c r="L136" s="66" t="s">
        <v>155</v>
      </c>
    </row>
    <row r="137" spans="1:14" ht="20.149999999999999" customHeight="1" x14ac:dyDescent="0.25">
      <c r="A137" s="97" t="s">
        <v>150</v>
      </c>
      <c r="B137" s="97"/>
      <c r="C137" s="97"/>
      <c r="D137" s="97"/>
      <c r="E137" s="97"/>
      <c r="F137" s="97"/>
      <c r="G137" s="97"/>
      <c r="H137" s="97"/>
      <c r="I137" s="97"/>
      <c r="J137" s="97"/>
      <c r="K137" s="97"/>
      <c r="L137" s="97"/>
    </row>
    <row r="138" spans="1:14" ht="20.149999999999999" customHeight="1" x14ac:dyDescent="0.25">
      <c r="A138" s="99" t="s">
        <v>151</v>
      </c>
      <c r="B138" s="100"/>
      <c r="C138" s="100"/>
      <c r="D138" s="100"/>
      <c r="E138" s="100"/>
      <c r="F138" s="100"/>
      <c r="G138" s="100"/>
      <c r="H138" s="100"/>
      <c r="I138" s="100"/>
      <c r="J138" s="100"/>
      <c r="K138" s="100"/>
      <c r="L138" s="101"/>
    </row>
    <row r="139" spans="1:14" ht="36.65" customHeight="1" x14ac:dyDescent="0.25">
      <c r="A139" s="56" t="s">
        <v>187</v>
      </c>
      <c r="B139" s="70"/>
      <c r="C139" s="82" t="s">
        <v>158</v>
      </c>
      <c r="D139" s="70" t="s">
        <v>88</v>
      </c>
      <c r="E139" s="83" t="s">
        <v>185</v>
      </c>
      <c r="F139" s="71" t="s">
        <v>82</v>
      </c>
      <c r="G139" s="71">
        <v>29.35</v>
      </c>
      <c r="H139" s="71">
        <v>52.28</v>
      </c>
      <c r="I139" s="71">
        <f t="shared" ref="I139:I146" si="0">G139*H139</f>
        <v>1534.4180000000001</v>
      </c>
      <c r="J139" s="71" t="s">
        <v>86</v>
      </c>
      <c r="K139" s="94"/>
      <c r="L139" s="65" t="s">
        <v>209</v>
      </c>
      <c r="M139" s="48">
        <f>G139+G143*2*0.375+G145*0.5+G146*0.158</f>
        <v>38.166000000000004</v>
      </c>
      <c r="N139" s="48">
        <f>6.275+1.3+1.3+1.1+2.43+1.41</f>
        <v>13.815</v>
      </c>
    </row>
    <row r="140" spans="1:14" ht="30" customHeight="1" x14ac:dyDescent="0.25">
      <c r="A140" s="56" t="s">
        <v>110</v>
      </c>
      <c r="B140" s="70"/>
      <c r="C140" s="82" t="s">
        <v>106</v>
      </c>
      <c r="D140" s="70" t="s">
        <v>88</v>
      </c>
      <c r="E140" s="83" t="s">
        <v>185</v>
      </c>
      <c r="F140" s="71" t="s">
        <v>82</v>
      </c>
      <c r="G140" s="71">
        <v>2.8</v>
      </c>
      <c r="H140" s="84">
        <v>36.6</v>
      </c>
      <c r="I140" s="71">
        <f t="shared" si="0"/>
        <v>102.48</v>
      </c>
      <c r="J140" s="71" t="s">
        <v>86</v>
      </c>
      <c r="K140" s="73"/>
      <c r="L140" s="65" t="s">
        <v>208</v>
      </c>
      <c r="M140" s="48">
        <f>G140+G144*2*0.3+G145*0.144</f>
        <v>11.151999999999999</v>
      </c>
      <c r="N140" s="48">
        <f>0.586*4</f>
        <v>2.3439999999999999</v>
      </c>
    </row>
    <row r="141" spans="1:14" ht="30" customHeight="1" x14ac:dyDescent="0.25">
      <c r="A141" s="56" t="s">
        <v>188</v>
      </c>
      <c r="B141" s="70"/>
      <c r="C141" s="82" t="s">
        <v>159</v>
      </c>
      <c r="D141" s="70" t="s">
        <v>88</v>
      </c>
      <c r="E141" s="83" t="s">
        <v>185</v>
      </c>
      <c r="F141" s="71" t="s">
        <v>82</v>
      </c>
      <c r="G141" s="71">
        <f>0.53</f>
        <v>0.53</v>
      </c>
      <c r="H141" s="84">
        <v>10.26</v>
      </c>
      <c r="I141" s="71">
        <f t="shared" si="0"/>
        <v>5.4378000000000002</v>
      </c>
      <c r="J141" s="71" t="s">
        <v>86</v>
      </c>
      <c r="K141" s="73"/>
      <c r="L141" s="65" t="s">
        <v>205</v>
      </c>
      <c r="M141" s="48">
        <f>G141+G142*0.12</f>
        <v>0.77</v>
      </c>
    </row>
    <row r="142" spans="1:14" ht="30.75" customHeight="1" x14ac:dyDescent="0.25">
      <c r="A142" s="56" t="s">
        <v>189</v>
      </c>
      <c r="B142" s="70"/>
      <c r="C142" s="93" t="s">
        <v>161</v>
      </c>
      <c r="D142" s="70" t="s">
        <v>160</v>
      </c>
      <c r="E142" s="83" t="s">
        <v>185</v>
      </c>
      <c r="F142" s="71" t="s">
        <v>100</v>
      </c>
      <c r="G142" s="86">
        <v>2</v>
      </c>
      <c r="H142" s="71">
        <v>1.28</v>
      </c>
      <c r="I142" s="71">
        <f t="shared" si="0"/>
        <v>2.56</v>
      </c>
      <c r="J142" s="71" t="s">
        <v>86</v>
      </c>
      <c r="K142" s="73"/>
      <c r="L142" s="65" t="s">
        <v>162</v>
      </c>
    </row>
    <row r="143" spans="1:14" ht="30" customHeight="1" x14ac:dyDescent="0.25">
      <c r="A143" s="56" t="s">
        <v>190</v>
      </c>
      <c r="B143" s="70"/>
      <c r="C143" s="85" t="s">
        <v>157</v>
      </c>
      <c r="D143" s="89" t="s">
        <v>88</v>
      </c>
      <c r="E143" s="83" t="s">
        <v>185</v>
      </c>
      <c r="F143" s="71" t="s">
        <v>100</v>
      </c>
      <c r="G143" s="86">
        <v>6</v>
      </c>
      <c r="H143" s="84">
        <v>39.4</v>
      </c>
      <c r="I143" s="71">
        <f t="shared" si="0"/>
        <v>236.39999999999998</v>
      </c>
      <c r="J143" s="71" t="s">
        <v>86</v>
      </c>
      <c r="K143" s="73"/>
      <c r="L143" s="65" t="s">
        <v>163</v>
      </c>
    </row>
    <row r="144" spans="1:14" ht="30" customHeight="1" x14ac:dyDescent="0.25">
      <c r="A144" s="56" t="s">
        <v>112</v>
      </c>
      <c r="B144" s="70"/>
      <c r="C144" s="85" t="s">
        <v>191</v>
      </c>
      <c r="D144" s="89" t="s">
        <v>88</v>
      </c>
      <c r="E144" s="83" t="s">
        <v>185</v>
      </c>
      <c r="F144" s="71" t="s">
        <v>100</v>
      </c>
      <c r="G144" s="86">
        <v>12</v>
      </c>
      <c r="H144" s="84">
        <v>19.899999999999999</v>
      </c>
      <c r="I144" s="71">
        <f t="shared" si="0"/>
        <v>238.79999999999998</v>
      </c>
      <c r="J144" s="71" t="s">
        <v>86</v>
      </c>
      <c r="K144" s="73"/>
      <c r="L144" s="65" t="s">
        <v>164</v>
      </c>
    </row>
    <row r="145" spans="1:13" ht="40.5" customHeight="1" x14ac:dyDescent="0.25">
      <c r="A145" s="56" t="s">
        <v>192</v>
      </c>
      <c r="B145" s="70"/>
      <c r="C145" s="85" t="s">
        <v>169</v>
      </c>
      <c r="D145" s="89" t="s">
        <v>88</v>
      </c>
      <c r="E145" s="83" t="s">
        <v>185</v>
      </c>
      <c r="F145" s="71" t="s">
        <v>100</v>
      </c>
      <c r="G145" s="86">
        <v>8</v>
      </c>
      <c r="H145" s="84">
        <v>32.89</v>
      </c>
      <c r="I145" s="71">
        <f t="shared" si="0"/>
        <v>263.12</v>
      </c>
      <c r="J145" s="71" t="s">
        <v>86</v>
      </c>
      <c r="K145" s="73"/>
      <c r="L145" s="65" t="s">
        <v>206</v>
      </c>
    </row>
    <row r="146" spans="1:13" ht="40.5" customHeight="1" x14ac:dyDescent="0.25">
      <c r="A146" s="56" t="s">
        <v>193</v>
      </c>
      <c r="B146" s="70"/>
      <c r="C146" s="85" t="s">
        <v>166</v>
      </c>
      <c r="D146" s="89" t="s">
        <v>88</v>
      </c>
      <c r="E146" s="83" t="s">
        <v>185</v>
      </c>
      <c r="F146" s="71" t="s">
        <v>100</v>
      </c>
      <c r="G146" s="86">
        <v>2</v>
      </c>
      <c r="H146" s="84">
        <v>21.28</v>
      </c>
      <c r="I146" s="71">
        <f t="shared" si="0"/>
        <v>42.56</v>
      </c>
      <c r="J146" s="71" t="s">
        <v>86</v>
      </c>
      <c r="K146" s="73"/>
      <c r="L146" s="65" t="s">
        <v>165</v>
      </c>
    </row>
    <row r="147" spans="1:13" ht="20.149999999999999" customHeight="1" x14ac:dyDescent="0.25">
      <c r="A147" s="63"/>
      <c r="B147" s="63"/>
      <c r="C147" s="62" t="s">
        <v>87</v>
      </c>
      <c r="D147" s="57"/>
      <c r="E147" s="57"/>
      <c r="F147" s="71" t="s">
        <v>5</v>
      </c>
      <c r="G147" s="71"/>
      <c r="H147" s="72"/>
      <c r="I147" s="71">
        <f>SUM(I139:I146)</f>
        <v>2425.7757999999999</v>
      </c>
      <c r="J147" s="50"/>
      <c r="K147" s="50"/>
      <c r="L147" s="50"/>
    </row>
    <row r="148" spans="1:13" ht="20.149999999999999" customHeight="1" x14ac:dyDescent="0.25">
      <c r="A148" s="105" t="s">
        <v>195</v>
      </c>
      <c r="B148" s="105"/>
      <c r="C148" s="105"/>
      <c r="D148" s="105"/>
      <c r="E148" s="105"/>
      <c r="F148" s="105"/>
      <c r="G148" s="105"/>
      <c r="H148" s="105"/>
      <c r="I148" s="105"/>
      <c r="J148" s="105"/>
      <c r="K148" s="105"/>
      <c r="L148" s="105"/>
    </row>
    <row r="149" spans="1:13" ht="20.149999999999999" customHeight="1" x14ac:dyDescent="0.25">
      <c r="A149" s="105" t="s">
        <v>196</v>
      </c>
      <c r="B149" s="105"/>
      <c r="C149" s="105"/>
      <c r="D149" s="105"/>
      <c r="E149" s="105"/>
      <c r="F149" s="105"/>
      <c r="G149" s="105"/>
      <c r="H149" s="105"/>
      <c r="I149" s="105"/>
      <c r="J149" s="105"/>
      <c r="K149" s="105"/>
      <c r="L149" s="105"/>
    </row>
    <row r="150" spans="1:13" ht="29.25" customHeight="1" x14ac:dyDescent="0.25">
      <c r="A150" s="56" t="s">
        <v>197</v>
      </c>
      <c r="B150" s="63"/>
      <c r="C150" s="62" t="s">
        <v>198</v>
      </c>
      <c r="D150" s="89" t="s">
        <v>84</v>
      </c>
      <c r="E150" s="57"/>
      <c r="F150" s="71" t="s">
        <v>100</v>
      </c>
      <c r="G150" s="86">
        <v>8</v>
      </c>
      <c r="H150" s="84">
        <v>6.2</v>
      </c>
      <c r="I150" s="71">
        <f>G150*H150</f>
        <v>49.6</v>
      </c>
      <c r="J150" s="71" t="s">
        <v>86</v>
      </c>
      <c r="K150" s="50"/>
      <c r="L150" s="50"/>
    </row>
    <row r="151" spans="1:13" ht="21" customHeight="1" x14ac:dyDescent="0.25">
      <c r="A151" s="56"/>
      <c r="B151" s="63"/>
      <c r="C151" s="62" t="s">
        <v>87</v>
      </c>
      <c r="D151" s="60"/>
      <c r="E151" s="56"/>
      <c r="F151" s="71" t="s">
        <v>5</v>
      </c>
      <c r="G151" s="71"/>
      <c r="H151" s="58"/>
      <c r="I151" s="71">
        <f>SUM(I150)</f>
        <v>49.6</v>
      </c>
      <c r="J151" s="71"/>
      <c r="K151" s="50"/>
      <c r="L151" s="50"/>
    </row>
    <row r="152" spans="1:13" ht="20.149999999999999" customHeight="1" x14ac:dyDescent="0.25">
      <c r="A152" s="97" t="s">
        <v>194</v>
      </c>
      <c r="B152" s="97"/>
      <c r="C152" s="97"/>
      <c r="D152" s="97"/>
      <c r="E152" s="97"/>
      <c r="F152" s="97"/>
      <c r="G152" s="97"/>
      <c r="H152" s="97"/>
      <c r="I152" s="97"/>
      <c r="J152" s="97"/>
      <c r="K152" s="97"/>
      <c r="L152" s="97"/>
    </row>
    <row r="153" spans="1:13" ht="50" x14ac:dyDescent="0.25">
      <c r="A153" s="56"/>
      <c r="B153" s="70"/>
      <c r="C153" s="55" t="s">
        <v>124</v>
      </c>
      <c r="D153" s="56" t="s">
        <v>83</v>
      </c>
      <c r="E153" s="58"/>
      <c r="F153" s="51" t="s">
        <v>120</v>
      </c>
      <c r="G153" s="61">
        <f>M153</f>
        <v>40.646565240000008</v>
      </c>
      <c r="H153" s="52">
        <v>0.28000000000000003</v>
      </c>
      <c r="I153" s="61">
        <f>H153*G153</f>
        <v>11.381038267200003</v>
      </c>
      <c r="J153" s="61"/>
      <c r="K153" s="57"/>
      <c r="L153" s="57"/>
      <c r="M153" s="48">
        <f>3.14*(0.273*(M139)+0.219*M140+0.108*(M141))</f>
        <v>40.646565240000008</v>
      </c>
    </row>
    <row r="154" spans="1:13" ht="39" customHeight="1" x14ac:dyDescent="0.25">
      <c r="A154" s="56"/>
      <c r="B154" s="70"/>
      <c r="C154" s="55" t="s">
        <v>89</v>
      </c>
      <c r="D154" s="56" t="s">
        <v>83</v>
      </c>
      <c r="E154" s="58"/>
      <c r="F154" s="51" t="s">
        <v>120</v>
      </c>
      <c r="G154" s="61">
        <f>G153</f>
        <v>40.646565240000008</v>
      </c>
      <c r="H154" s="52">
        <v>0.13</v>
      </c>
      <c r="I154" s="61">
        <f>H154*G154</f>
        <v>5.2840534812000008</v>
      </c>
      <c r="J154" s="61"/>
      <c r="K154" s="57"/>
      <c r="L154" s="57"/>
    </row>
    <row r="155" spans="1:13" ht="20.149999999999999" customHeight="1" x14ac:dyDescent="0.25">
      <c r="A155" s="56"/>
      <c r="B155" s="70"/>
      <c r="C155" s="62" t="s">
        <v>87</v>
      </c>
      <c r="D155" s="60"/>
      <c r="E155" s="56"/>
      <c r="F155" s="71" t="s">
        <v>5</v>
      </c>
      <c r="G155" s="71"/>
      <c r="H155" s="58"/>
      <c r="I155" s="71">
        <f>SUM(I153:I154)</f>
        <v>16.665091748400002</v>
      </c>
      <c r="J155" s="61"/>
      <c r="K155" s="57"/>
      <c r="L155" s="57"/>
    </row>
    <row r="156" spans="1:13" ht="20.149999999999999" customHeight="1" x14ac:dyDescent="0.25">
      <c r="A156" s="98" t="s">
        <v>211</v>
      </c>
      <c r="B156" s="98"/>
      <c r="C156" s="98"/>
      <c r="D156" s="98"/>
      <c r="E156" s="98"/>
      <c r="F156" s="98"/>
      <c r="G156" s="98"/>
      <c r="H156" s="98"/>
      <c r="I156" s="98"/>
      <c r="J156" s="98"/>
      <c r="K156" s="98"/>
      <c r="L156" s="98"/>
    </row>
    <row r="157" spans="1:13" ht="28.5" customHeight="1" x14ac:dyDescent="0.25">
      <c r="A157" s="56"/>
      <c r="B157" s="70"/>
      <c r="C157" s="82" t="s">
        <v>158</v>
      </c>
      <c r="D157" s="70" t="s">
        <v>88</v>
      </c>
      <c r="E157" s="83" t="s">
        <v>185</v>
      </c>
      <c r="F157" s="71" t="s">
        <v>82</v>
      </c>
      <c r="G157" s="71">
        <v>0.3</v>
      </c>
      <c r="H157" s="71">
        <v>52.28</v>
      </c>
      <c r="I157" s="71">
        <f>G157*H157</f>
        <v>15.683999999999999</v>
      </c>
      <c r="J157" s="71" t="s">
        <v>86</v>
      </c>
      <c r="K157" s="94"/>
      <c r="L157" s="65"/>
    </row>
    <row r="158" spans="1:13" ht="22.5" customHeight="1" x14ac:dyDescent="0.25">
      <c r="A158" s="56"/>
      <c r="B158" s="70"/>
      <c r="C158" s="62" t="s">
        <v>87</v>
      </c>
      <c r="D158" s="60"/>
      <c r="E158" s="56"/>
      <c r="F158" s="71" t="s">
        <v>5</v>
      </c>
      <c r="G158" s="71"/>
      <c r="H158" s="58"/>
      <c r="I158" s="71">
        <f>SUM(I157)</f>
        <v>15.683999999999999</v>
      </c>
      <c r="J158" s="71"/>
      <c r="K158" s="94"/>
      <c r="L158" s="65"/>
    </row>
    <row r="159" spans="1:13" ht="20.149999999999999" customHeight="1" x14ac:dyDescent="0.25">
      <c r="A159" s="77"/>
      <c r="B159" s="78"/>
      <c r="C159" s="63" t="s">
        <v>210</v>
      </c>
      <c r="D159" s="56"/>
      <c r="E159" s="56"/>
      <c r="F159" s="56" t="s">
        <v>5</v>
      </c>
      <c r="G159" s="56"/>
      <c r="H159" s="58"/>
      <c r="I159" s="61">
        <f>I147+I158</f>
        <v>2441.4598000000001</v>
      </c>
      <c r="J159" s="61"/>
      <c r="K159" s="57"/>
      <c r="L159" s="64" t="s">
        <v>85</v>
      </c>
    </row>
    <row r="160" spans="1:13" ht="13" x14ac:dyDescent="0.25">
      <c r="A160" s="63"/>
      <c r="B160" s="63"/>
      <c r="C160" s="91" t="s">
        <v>168</v>
      </c>
      <c r="D160" s="57"/>
      <c r="E160" s="57"/>
      <c r="F160" s="71" t="s">
        <v>5</v>
      </c>
      <c r="G160" s="71"/>
      <c r="H160" s="72"/>
      <c r="I160" s="71">
        <f>I147+I135+I104+I73+I42</f>
        <v>596971.87679999997</v>
      </c>
      <c r="J160" s="50"/>
      <c r="K160" s="50"/>
      <c r="L160" s="64" t="s">
        <v>85</v>
      </c>
    </row>
  </sheetData>
  <mergeCells count="36">
    <mergeCell ref="A128:L128"/>
    <mergeCell ref="A148:L148"/>
    <mergeCell ref="A149:L149"/>
    <mergeCell ref="A92:L92"/>
    <mergeCell ref="A97:L97"/>
    <mergeCell ref="A101:L101"/>
    <mergeCell ref="A106:L106"/>
    <mergeCell ref="A107:L107"/>
    <mergeCell ref="A132:L132"/>
    <mergeCell ref="A70:L70"/>
    <mergeCell ref="A75:L75"/>
    <mergeCell ref="A76:L76"/>
    <mergeCell ref="A83:L83"/>
    <mergeCell ref="A122:L122"/>
    <mergeCell ref="A123:L123"/>
    <mergeCell ref="A114:L114"/>
    <mergeCell ref="A45:L45"/>
    <mergeCell ref="A52:L52"/>
    <mergeCell ref="A60:L60"/>
    <mergeCell ref="A35:L35"/>
    <mergeCell ref="A12:L12"/>
    <mergeCell ref="A1:L1"/>
    <mergeCell ref="A5:L5"/>
    <mergeCell ref="A4:L4"/>
    <mergeCell ref="A21:L21"/>
    <mergeCell ref="A22:L22"/>
    <mergeCell ref="A61:L61"/>
    <mergeCell ref="A28:L28"/>
    <mergeCell ref="A29:L29"/>
    <mergeCell ref="A66:L66"/>
    <mergeCell ref="A156:L156"/>
    <mergeCell ref="A137:L137"/>
    <mergeCell ref="A138:L138"/>
    <mergeCell ref="A152:L152"/>
    <mergeCell ref="A39:L39"/>
    <mergeCell ref="A44:L44"/>
  </mergeCells>
  <phoneticPr fontId="0" type="noConversion"/>
  <printOptions horizontalCentered="1"/>
  <pageMargins left="0.35433070866141736" right="0.23622047244094491" top="0.94488188976377963" bottom="0.74803149606299213" header="0.39370078740157483" footer="0.31496062992125984"/>
  <pageSetup paperSize="8" scale="93" fitToHeight="0" orientation="landscape" r:id="rId1"/>
  <headerFooter>
    <oddHeader>&amp;L&amp;12АО "Атомэнергопроект" 
НИАЭП&amp;C&amp;12КУРСКАЯ АЭС-2 ЭНЕРГОБЛОКИ № 1 и 2&amp;R&amp;12C01</oddHeader>
    <oddFooter>&amp;LА-188312
KUR.0130.00UNZ.SBA.TS.TB0044.S0001-MPA0001</oddFooter>
  </headerFooter>
  <rowBreaks count="3" manualBreakCount="3">
    <brk id="36" max="11" man="1"/>
    <brk id="65" max="11" man="1"/>
    <brk id="113" max="11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S11"/>
  <sheetViews>
    <sheetView topLeftCell="D1" workbookViewId="0">
      <selection activeCell="O3" sqref="O3"/>
    </sheetView>
  </sheetViews>
  <sheetFormatPr defaultRowHeight="12.5" x14ac:dyDescent="0.25"/>
  <cols>
    <col min="1" max="1" width="0" hidden="1" customWidth="1"/>
    <col min="2" max="2" width="9.1796875" hidden="1" customWidth="1"/>
    <col min="3" max="3" width="6.26953125" customWidth="1"/>
    <col min="4" max="4" width="20.7265625" customWidth="1"/>
    <col min="5" max="5" width="28.54296875" customWidth="1"/>
    <col min="6" max="6" width="29.1796875" customWidth="1"/>
    <col min="7" max="7" width="0" hidden="1" customWidth="1"/>
    <col min="8" max="8" width="15.26953125" customWidth="1"/>
    <col min="9" max="9" width="12.81640625" customWidth="1"/>
    <col min="10" max="10" width="12.1796875" style="15" customWidth="1"/>
    <col min="11" max="11" width="9" style="15" customWidth="1"/>
    <col min="12" max="12" width="9.7265625" style="15" customWidth="1"/>
    <col min="13" max="14" width="16.54296875" customWidth="1"/>
    <col min="15" max="15" width="33" customWidth="1"/>
  </cols>
  <sheetData>
    <row r="1" spans="3:19" ht="96.75" customHeight="1" x14ac:dyDescent="0.25">
      <c r="C1" s="39" t="s">
        <v>0</v>
      </c>
      <c r="D1" s="39" t="s">
        <v>1</v>
      </c>
      <c r="E1" s="39" t="s">
        <v>2</v>
      </c>
      <c r="F1" s="39" t="s">
        <v>3</v>
      </c>
      <c r="G1" s="39" t="s">
        <v>4</v>
      </c>
      <c r="H1" s="39" t="s">
        <v>71</v>
      </c>
      <c r="I1" s="39" t="s">
        <v>72</v>
      </c>
      <c r="J1" s="40" t="s">
        <v>73</v>
      </c>
      <c r="K1" s="40" t="s">
        <v>74</v>
      </c>
      <c r="L1" s="40" t="s">
        <v>75</v>
      </c>
      <c r="M1" s="40" t="s">
        <v>31</v>
      </c>
      <c r="N1" s="40" t="s">
        <v>77</v>
      </c>
      <c r="O1" s="41" t="s">
        <v>76</v>
      </c>
      <c r="P1" s="5"/>
      <c r="Q1" s="5"/>
      <c r="R1" s="3"/>
      <c r="S1" s="3"/>
    </row>
    <row r="2" spans="3:19" ht="30" customHeight="1" x14ac:dyDescent="0.25">
      <c r="C2" s="20"/>
      <c r="D2" s="43" t="s">
        <v>81</v>
      </c>
      <c r="E2" s="43" t="s">
        <v>81</v>
      </c>
      <c r="F2" s="44"/>
      <c r="G2" s="20"/>
      <c r="H2" s="20"/>
      <c r="I2" s="43" t="s">
        <v>81</v>
      </c>
      <c r="J2" s="45"/>
      <c r="K2" s="45"/>
      <c r="L2" s="45"/>
      <c r="M2" s="21"/>
      <c r="N2" s="20"/>
      <c r="O2" s="46"/>
      <c r="P2" s="42"/>
      <c r="Q2" s="19"/>
      <c r="R2" s="47"/>
      <c r="S2" s="42"/>
    </row>
    <row r="3" spans="3:19" ht="29.25" customHeight="1" x14ac:dyDescent="0.25">
      <c r="C3" s="10"/>
      <c r="D3" s="10"/>
      <c r="E3" s="106" t="s">
        <v>7</v>
      </c>
      <c r="F3" s="106"/>
      <c r="G3" s="106"/>
      <c r="H3" s="106"/>
      <c r="I3" s="106"/>
      <c r="J3" s="106"/>
      <c r="K3" s="106"/>
      <c r="L3" s="106"/>
      <c r="M3" s="106"/>
      <c r="N3" s="11"/>
      <c r="O3" s="9"/>
      <c r="P3" s="9"/>
      <c r="Q3" s="9"/>
      <c r="R3" s="4"/>
      <c r="S3" s="4"/>
    </row>
    <row r="4" spans="3:19" ht="30" customHeight="1" x14ac:dyDescent="0.25">
      <c r="C4" s="34"/>
      <c r="D4" s="34"/>
      <c r="E4" s="106" t="s">
        <v>68</v>
      </c>
      <c r="F4" s="106"/>
      <c r="G4" s="106"/>
      <c r="H4" s="106"/>
      <c r="I4" s="106"/>
      <c r="J4" s="106"/>
      <c r="K4" s="106"/>
      <c r="L4" s="106"/>
      <c r="M4" s="106"/>
      <c r="N4" s="34"/>
      <c r="O4" s="34"/>
      <c r="P4" s="34"/>
      <c r="Q4" s="34"/>
    </row>
    <row r="5" spans="3:19" ht="30" customHeight="1" x14ac:dyDescent="0.25">
      <c r="C5" s="34"/>
      <c r="D5" s="34"/>
      <c r="E5" s="106" t="s">
        <v>69</v>
      </c>
      <c r="F5" s="106"/>
      <c r="G5" s="106"/>
      <c r="H5" s="106"/>
      <c r="I5" s="106"/>
      <c r="J5" s="106"/>
      <c r="K5" s="106"/>
      <c r="L5" s="106"/>
      <c r="M5" s="106"/>
      <c r="N5" s="34"/>
      <c r="O5" s="34"/>
      <c r="P5" s="34"/>
      <c r="Q5" s="34"/>
    </row>
    <row r="6" spans="3:19" ht="30" customHeight="1" x14ac:dyDescent="0.25">
      <c r="C6" s="34"/>
      <c r="D6" s="34"/>
      <c r="E6" s="106" t="s">
        <v>70</v>
      </c>
      <c r="F6" s="106"/>
      <c r="G6" s="106"/>
      <c r="H6" s="106"/>
      <c r="I6" s="106"/>
      <c r="J6" s="106"/>
      <c r="K6" s="106"/>
      <c r="L6" s="106"/>
      <c r="M6" s="106"/>
      <c r="N6" s="34"/>
      <c r="O6" s="34"/>
      <c r="P6" s="34"/>
      <c r="Q6" s="34"/>
    </row>
    <row r="7" spans="3:19" ht="29.25" customHeight="1" x14ac:dyDescent="0.25">
      <c r="C7" s="10"/>
      <c r="D7" s="10"/>
      <c r="E7" s="106" t="s">
        <v>68</v>
      </c>
      <c r="F7" s="106"/>
      <c r="G7" s="106"/>
      <c r="H7" s="106"/>
      <c r="I7" s="106"/>
      <c r="J7" s="106"/>
      <c r="K7" s="106"/>
      <c r="L7" s="106"/>
      <c r="M7" s="106"/>
      <c r="N7" s="11"/>
      <c r="O7" s="9"/>
      <c r="P7" s="9"/>
      <c r="Q7" s="9"/>
      <c r="R7" s="4"/>
      <c r="S7" s="4"/>
    </row>
    <row r="8" spans="3:19" ht="29.25" customHeight="1" x14ac:dyDescent="0.25">
      <c r="C8" s="9"/>
      <c r="D8" s="12"/>
      <c r="E8" s="106" t="s">
        <v>69</v>
      </c>
      <c r="F8" s="106"/>
      <c r="G8" s="106"/>
      <c r="H8" s="106"/>
      <c r="I8" s="106"/>
      <c r="J8" s="106"/>
      <c r="K8" s="106"/>
      <c r="L8" s="106"/>
      <c r="M8" s="106"/>
      <c r="N8" s="9"/>
      <c r="O8" s="9"/>
      <c r="P8" s="9"/>
      <c r="Q8" s="9"/>
      <c r="R8" s="4"/>
      <c r="S8" s="4"/>
    </row>
    <row r="9" spans="3:19" ht="29.25" customHeight="1" x14ac:dyDescent="0.25">
      <c r="C9" s="9"/>
      <c r="D9" s="12"/>
      <c r="E9" s="106" t="s">
        <v>70</v>
      </c>
      <c r="F9" s="106"/>
      <c r="G9" s="106"/>
      <c r="H9" s="106"/>
      <c r="I9" s="106"/>
      <c r="J9" s="106"/>
      <c r="K9" s="106"/>
      <c r="L9" s="106"/>
      <c r="M9" s="106"/>
      <c r="N9" s="9"/>
      <c r="O9" s="9"/>
      <c r="P9" s="9"/>
      <c r="Q9" s="9"/>
      <c r="R9" s="4"/>
      <c r="S9" s="4"/>
    </row>
    <row r="10" spans="3:19" ht="30" customHeight="1" x14ac:dyDescent="0.25">
      <c r="C10" s="34"/>
      <c r="D10" s="34"/>
      <c r="E10" s="106" t="s">
        <v>8</v>
      </c>
      <c r="F10" s="106"/>
      <c r="G10" s="106"/>
      <c r="H10" s="106"/>
      <c r="I10" s="106"/>
      <c r="J10" s="106"/>
      <c r="K10" s="106"/>
      <c r="L10" s="106"/>
      <c r="M10" s="106"/>
      <c r="N10" s="34"/>
      <c r="O10" s="34"/>
      <c r="P10" s="34"/>
      <c r="Q10" s="34"/>
    </row>
    <row r="11" spans="3:19" ht="30" customHeight="1" x14ac:dyDescent="0.25"/>
  </sheetData>
  <mergeCells count="8">
    <mergeCell ref="E9:M9"/>
    <mergeCell ref="E10:M10"/>
    <mergeCell ref="E3:M3"/>
    <mergeCell ref="E4:M4"/>
    <mergeCell ref="E5:M5"/>
    <mergeCell ref="E6:M6"/>
    <mergeCell ref="E7:M7"/>
    <mergeCell ref="E8:M8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A85"/>
  <sheetViews>
    <sheetView topLeftCell="C1" zoomScaleNormal="100" workbookViewId="0">
      <pane ySplit="1" topLeftCell="A53" activePane="bottomLeft" state="frozen"/>
      <selection activeCell="C1" sqref="C1"/>
      <selection pane="bottomLeft" activeCell="E47" sqref="E47:M47"/>
    </sheetView>
  </sheetViews>
  <sheetFormatPr defaultColWidth="9.1796875" defaultRowHeight="12.5" x14ac:dyDescent="0.25"/>
  <cols>
    <col min="1" max="1" width="17.81640625" style="5" hidden="1" customWidth="1"/>
    <col min="2" max="2" width="21.26953125" style="5" hidden="1" customWidth="1"/>
    <col min="3" max="3" width="6.26953125" style="5" customWidth="1"/>
    <col min="4" max="4" width="29.26953125" style="13" customWidth="1"/>
    <col min="5" max="5" width="28.54296875" style="13" customWidth="1"/>
    <col min="6" max="6" width="29.1796875" style="13" customWidth="1"/>
    <col min="7" max="7" width="4.453125" style="13" hidden="1" customWidth="1"/>
    <col min="8" max="8" width="15.26953125" style="13" customWidth="1"/>
    <col min="9" max="9" width="12.81640625" style="13" customWidth="1"/>
    <col min="10" max="10" width="12.1796875" style="18" customWidth="1"/>
    <col min="11" max="11" width="9" style="18" customWidth="1"/>
    <col min="12" max="12" width="9.7265625" style="18" customWidth="1"/>
    <col min="13" max="14" width="16.54296875" style="5" customWidth="1"/>
    <col min="15" max="15" width="24.453125" style="5" customWidth="1"/>
    <col min="16" max="16384" width="9.1796875" style="5"/>
  </cols>
  <sheetData>
    <row r="1" spans="3:27" s="9" customFormat="1" ht="66.75" customHeight="1" x14ac:dyDescent="0.25">
      <c r="C1" s="39" t="s">
        <v>0</v>
      </c>
      <c r="D1" s="39" t="s">
        <v>1</v>
      </c>
      <c r="E1" s="39" t="s">
        <v>2</v>
      </c>
      <c r="F1" s="39" t="s">
        <v>3</v>
      </c>
      <c r="G1" s="39" t="s">
        <v>4</v>
      </c>
      <c r="H1" s="39" t="s">
        <v>71</v>
      </c>
      <c r="I1" s="39" t="s">
        <v>72</v>
      </c>
      <c r="J1" s="40" t="s">
        <v>73</v>
      </c>
      <c r="K1" s="40" t="s">
        <v>74</v>
      </c>
      <c r="L1" s="40" t="s">
        <v>75</v>
      </c>
      <c r="M1" s="40" t="s">
        <v>31</v>
      </c>
      <c r="N1" s="40" t="s">
        <v>77</v>
      </c>
      <c r="O1" s="41" t="s">
        <v>76</v>
      </c>
    </row>
    <row r="2" spans="3:27" s="19" customFormat="1" ht="30" customHeight="1" x14ac:dyDescent="0.25">
      <c r="C2" s="20"/>
      <c r="D2" s="43" t="s">
        <v>81</v>
      </c>
      <c r="E2" s="43" t="s">
        <v>81</v>
      </c>
      <c r="F2" s="44"/>
      <c r="G2" s="43" t="s">
        <v>81</v>
      </c>
      <c r="H2" s="43" t="s">
        <v>81</v>
      </c>
      <c r="I2" s="43" t="s">
        <v>81</v>
      </c>
      <c r="J2" s="45"/>
      <c r="K2" s="45"/>
      <c r="L2" s="45"/>
      <c r="M2" s="45"/>
      <c r="N2" s="21"/>
      <c r="O2" s="20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</row>
    <row r="3" spans="3:27" ht="1.5" customHeight="1" x14ac:dyDescent="0.25">
      <c r="C3" s="22"/>
      <c r="D3" s="22"/>
      <c r="E3" s="22"/>
      <c r="F3" s="22"/>
      <c r="G3" s="22"/>
      <c r="H3" s="22"/>
      <c r="I3" s="23"/>
      <c r="J3" s="24"/>
      <c r="K3" s="24"/>
      <c r="L3" s="24"/>
      <c r="M3" s="24"/>
      <c r="N3" s="24"/>
      <c r="O3" s="22"/>
    </row>
    <row r="4" spans="3:27" ht="30" customHeight="1" x14ac:dyDescent="0.25">
      <c r="C4" s="6"/>
      <c r="D4" s="7"/>
      <c r="E4" s="7"/>
      <c r="F4" s="25"/>
      <c r="G4" s="26"/>
      <c r="H4" s="14"/>
      <c r="I4" s="27" t="s">
        <v>5</v>
      </c>
      <c r="J4" s="28"/>
      <c r="K4" s="16"/>
      <c r="L4" s="29">
        <f>SUM(L2:L3)</f>
        <v>0</v>
      </c>
      <c r="M4" s="29"/>
      <c r="N4" s="29"/>
      <c r="O4" s="8"/>
    </row>
    <row r="5" spans="3:27" s="9" customFormat="1" ht="30" customHeight="1" x14ac:dyDescent="0.25">
      <c r="C5" s="10"/>
      <c r="D5" s="10"/>
      <c r="E5" s="30" t="s">
        <v>6</v>
      </c>
      <c r="F5" s="10"/>
      <c r="G5" s="10"/>
      <c r="H5" s="10"/>
      <c r="I5" s="31"/>
      <c r="J5" s="32"/>
      <c r="K5" s="17"/>
      <c r="L5" s="33"/>
      <c r="M5" s="33"/>
      <c r="N5" s="33"/>
      <c r="O5" s="11"/>
    </row>
    <row r="6" spans="3:27" s="9" customFormat="1" ht="30" customHeight="1" x14ac:dyDescent="0.25">
      <c r="C6" s="10"/>
      <c r="D6" s="10"/>
      <c r="E6" s="107" t="s">
        <v>32</v>
      </c>
      <c r="F6" s="107"/>
      <c r="G6" s="107"/>
      <c r="H6" s="107"/>
      <c r="I6" s="107"/>
      <c r="J6" s="107"/>
      <c r="K6" s="107"/>
      <c r="L6" s="107"/>
      <c r="M6" s="107"/>
      <c r="N6" s="36"/>
      <c r="O6" s="11"/>
    </row>
    <row r="7" spans="3:27" s="9" customFormat="1" ht="30" customHeight="1" x14ac:dyDescent="0.25">
      <c r="D7" s="12"/>
      <c r="E7" s="108" t="s">
        <v>33</v>
      </c>
      <c r="F7" s="108"/>
      <c r="G7" s="108"/>
      <c r="H7" s="108"/>
      <c r="I7" s="108"/>
      <c r="J7" s="108"/>
      <c r="K7" s="108"/>
      <c r="L7" s="108"/>
      <c r="M7" s="108"/>
      <c r="N7" s="37"/>
    </row>
    <row r="8" spans="3:27" s="9" customFormat="1" ht="30" customHeight="1" x14ac:dyDescent="0.25">
      <c r="D8" s="12"/>
      <c r="E8" s="108" t="s">
        <v>34</v>
      </c>
      <c r="F8" s="108"/>
      <c r="G8" s="108"/>
      <c r="H8" s="108"/>
      <c r="I8" s="108"/>
      <c r="J8" s="108"/>
      <c r="K8" s="108"/>
      <c r="L8" s="108"/>
      <c r="M8" s="108"/>
      <c r="N8" s="37"/>
    </row>
    <row r="9" spans="3:27" s="9" customFormat="1" ht="30" customHeight="1" x14ac:dyDescent="0.25">
      <c r="D9" s="12"/>
      <c r="E9" s="109" t="s">
        <v>35</v>
      </c>
      <c r="F9" s="109"/>
      <c r="G9" s="109"/>
      <c r="H9" s="109"/>
      <c r="I9" s="109"/>
      <c r="J9" s="109"/>
      <c r="K9" s="109"/>
      <c r="L9" s="109"/>
      <c r="M9" s="109"/>
      <c r="N9" s="35"/>
    </row>
    <row r="10" spans="3:27" s="9" customFormat="1" ht="30" customHeight="1" x14ac:dyDescent="0.25">
      <c r="D10" s="12"/>
      <c r="E10" s="109" t="s">
        <v>36</v>
      </c>
      <c r="F10" s="109"/>
      <c r="G10" s="109"/>
      <c r="H10" s="109"/>
      <c r="I10" s="109"/>
      <c r="J10" s="109"/>
      <c r="K10" s="109"/>
      <c r="L10" s="109"/>
      <c r="M10" s="109"/>
      <c r="N10" s="35"/>
    </row>
    <row r="11" spans="3:27" s="9" customFormat="1" ht="30" customHeight="1" x14ac:dyDescent="0.25">
      <c r="D11" s="12"/>
      <c r="E11" s="109" t="s">
        <v>37</v>
      </c>
      <c r="F11" s="109"/>
      <c r="G11" s="109"/>
      <c r="H11" s="109"/>
      <c r="I11" s="109"/>
      <c r="J11" s="109"/>
      <c r="K11" s="109"/>
      <c r="L11" s="109"/>
      <c r="M11" s="109"/>
      <c r="N11" s="35"/>
    </row>
    <row r="12" spans="3:27" s="9" customFormat="1" ht="30" customHeight="1" x14ac:dyDescent="0.25">
      <c r="D12" s="12"/>
      <c r="E12" s="109" t="s">
        <v>38</v>
      </c>
      <c r="F12" s="109"/>
      <c r="G12" s="109"/>
      <c r="H12" s="109"/>
      <c r="I12" s="109"/>
      <c r="J12" s="109"/>
      <c r="K12" s="109"/>
      <c r="L12" s="109"/>
      <c r="M12" s="109"/>
      <c r="N12" s="35"/>
    </row>
    <row r="13" spans="3:27" ht="30" customHeight="1" x14ac:dyDescent="0.25">
      <c r="E13" s="109" t="s">
        <v>39</v>
      </c>
      <c r="F13" s="109"/>
      <c r="G13" s="109"/>
      <c r="H13" s="109"/>
      <c r="I13" s="109"/>
      <c r="J13" s="109"/>
      <c r="K13" s="109"/>
      <c r="L13" s="109"/>
      <c r="M13" s="109"/>
      <c r="N13" s="35"/>
    </row>
    <row r="14" spans="3:27" ht="30" customHeight="1" x14ac:dyDescent="0.25">
      <c r="E14" s="109" t="s">
        <v>40</v>
      </c>
      <c r="F14" s="109"/>
      <c r="G14" s="109"/>
      <c r="H14" s="109"/>
      <c r="I14" s="109"/>
      <c r="J14" s="109"/>
      <c r="K14" s="109"/>
      <c r="L14" s="109"/>
      <c r="M14" s="109"/>
      <c r="N14" s="35"/>
    </row>
    <row r="15" spans="3:27" ht="30" customHeight="1" x14ac:dyDescent="0.25">
      <c r="E15" s="109" t="s">
        <v>41</v>
      </c>
      <c r="F15" s="109"/>
      <c r="G15" s="109"/>
      <c r="H15" s="109"/>
      <c r="I15" s="109"/>
      <c r="J15" s="109"/>
      <c r="K15" s="109"/>
      <c r="L15" s="109"/>
      <c r="M15" s="109"/>
      <c r="N15" s="35"/>
    </row>
    <row r="16" spans="3:27" ht="30" customHeight="1" x14ac:dyDescent="0.25">
      <c r="E16" s="109" t="s">
        <v>42</v>
      </c>
      <c r="F16" s="109"/>
      <c r="G16" s="109"/>
      <c r="H16" s="109"/>
      <c r="I16" s="109"/>
      <c r="J16" s="109"/>
      <c r="K16" s="109"/>
      <c r="L16" s="109"/>
      <c r="M16" s="109"/>
      <c r="N16" s="35"/>
    </row>
    <row r="17" spans="4:14" ht="30" customHeight="1" x14ac:dyDescent="0.25">
      <c r="E17" s="109" t="s">
        <v>43</v>
      </c>
      <c r="F17" s="109"/>
      <c r="G17" s="109"/>
      <c r="H17" s="109"/>
      <c r="I17" s="109"/>
      <c r="J17" s="109"/>
      <c r="K17" s="109"/>
      <c r="L17" s="109"/>
      <c r="M17" s="109"/>
      <c r="N17" s="35"/>
    </row>
    <row r="18" spans="4:14" s="9" customFormat="1" ht="30" customHeight="1" x14ac:dyDescent="0.25">
      <c r="D18" s="12"/>
      <c r="E18" s="109" t="s">
        <v>44</v>
      </c>
      <c r="F18" s="109"/>
      <c r="G18" s="109"/>
      <c r="H18" s="109"/>
      <c r="I18" s="109"/>
      <c r="J18" s="109"/>
      <c r="K18" s="109"/>
      <c r="L18" s="109"/>
      <c r="M18" s="109"/>
      <c r="N18" s="35"/>
    </row>
    <row r="19" spans="4:14" ht="30" customHeight="1" x14ac:dyDescent="0.25">
      <c r="E19" s="109" t="s">
        <v>45</v>
      </c>
      <c r="F19" s="109"/>
      <c r="G19" s="109"/>
      <c r="H19" s="109"/>
      <c r="I19" s="109"/>
      <c r="J19" s="109"/>
      <c r="K19" s="109"/>
      <c r="L19" s="109"/>
      <c r="M19" s="109"/>
      <c r="N19" s="35"/>
    </row>
    <row r="20" spans="4:14" ht="30" customHeight="1" x14ac:dyDescent="0.25">
      <c r="E20" s="109" t="s">
        <v>46</v>
      </c>
      <c r="F20" s="109"/>
      <c r="G20" s="109"/>
      <c r="H20" s="109"/>
      <c r="I20" s="109"/>
      <c r="J20" s="109"/>
      <c r="K20" s="109"/>
      <c r="L20" s="109"/>
      <c r="M20" s="109"/>
      <c r="N20" s="35"/>
    </row>
    <row r="21" spans="4:14" ht="30" customHeight="1" x14ac:dyDescent="0.25">
      <c r="E21" s="109" t="s">
        <v>47</v>
      </c>
      <c r="F21" s="109"/>
      <c r="G21" s="109"/>
      <c r="H21" s="109"/>
      <c r="I21" s="109"/>
      <c r="J21" s="109"/>
      <c r="K21" s="109"/>
      <c r="L21" s="109"/>
      <c r="M21" s="109"/>
      <c r="N21" s="35"/>
    </row>
    <row r="22" spans="4:14" ht="30" customHeight="1" x14ac:dyDescent="0.25">
      <c r="E22" s="109" t="s">
        <v>48</v>
      </c>
      <c r="F22" s="109"/>
      <c r="G22" s="109"/>
      <c r="H22" s="109"/>
      <c r="I22" s="109"/>
      <c r="J22" s="109"/>
      <c r="K22" s="109"/>
      <c r="L22" s="109"/>
      <c r="M22" s="109"/>
      <c r="N22" s="35"/>
    </row>
    <row r="23" spans="4:14" ht="30" customHeight="1" x14ac:dyDescent="0.25">
      <c r="E23" s="109" t="s">
        <v>49</v>
      </c>
      <c r="F23" s="109"/>
      <c r="G23" s="109"/>
      <c r="H23" s="109"/>
      <c r="I23" s="109"/>
      <c r="J23" s="109"/>
      <c r="K23" s="109"/>
      <c r="L23" s="109"/>
      <c r="M23" s="109"/>
      <c r="N23" s="35"/>
    </row>
    <row r="24" spans="4:14" ht="30" customHeight="1" x14ac:dyDescent="0.25">
      <c r="E24" s="109" t="s">
        <v>50</v>
      </c>
      <c r="F24" s="109"/>
      <c r="G24" s="109"/>
      <c r="H24" s="109"/>
      <c r="I24" s="109"/>
      <c r="J24" s="109"/>
      <c r="K24" s="109"/>
      <c r="L24" s="109"/>
      <c r="M24" s="109"/>
      <c r="N24" s="35"/>
    </row>
    <row r="25" spans="4:14" ht="30" customHeight="1" x14ac:dyDescent="0.25">
      <c r="E25" s="109" t="s">
        <v>51</v>
      </c>
      <c r="F25" s="109"/>
      <c r="G25" s="109"/>
      <c r="H25" s="109"/>
      <c r="I25" s="109"/>
      <c r="J25" s="109"/>
      <c r="K25" s="109"/>
      <c r="L25" s="109"/>
      <c r="M25" s="109"/>
      <c r="N25" s="35"/>
    </row>
    <row r="26" spans="4:14" ht="30" customHeight="1" x14ac:dyDescent="0.25">
      <c r="E26" s="109" t="s">
        <v>52</v>
      </c>
      <c r="F26" s="109"/>
      <c r="G26" s="109"/>
      <c r="H26" s="109"/>
      <c r="I26" s="109"/>
      <c r="J26" s="109"/>
      <c r="K26" s="109"/>
      <c r="L26" s="109"/>
      <c r="M26" s="109"/>
      <c r="N26" s="35"/>
    </row>
    <row r="27" spans="4:14" ht="30" customHeight="1" x14ac:dyDescent="0.25">
      <c r="E27" s="109" t="s">
        <v>53</v>
      </c>
      <c r="F27" s="109"/>
      <c r="G27" s="109"/>
      <c r="H27" s="109"/>
      <c r="I27" s="109"/>
      <c r="J27" s="109"/>
      <c r="K27" s="109"/>
      <c r="L27" s="109"/>
      <c r="M27" s="109"/>
      <c r="N27" s="35"/>
    </row>
    <row r="28" spans="4:14" ht="30" customHeight="1" x14ac:dyDescent="0.25">
      <c r="E28" s="109" t="s">
        <v>54</v>
      </c>
      <c r="F28" s="109"/>
      <c r="G28" s="109"/>
      <c r="H28" s="109"/>
      <c r="I28" s="109"/>
      <c r="J28" s="109"/>
      <c r="K28" s="109"/>
      <c r="L28" s="109"/>
      <c r="M28" s="109"/>
      <c r="N28" s="35"/>
    </row>
    <row r="29" spans="4:14" ht="30" customHeight="1" x14ac:dyDescent="0.25">
      <c r="E29" s="109" t="s">
        <v>55</v>
      </c>
      <c r="F29" s="109"/>
      <c r="G29" s="109"/>
      <c r="H29" s="109"/>
      <c r="I29" s="109"/>
      <c r="J29" s="109"/>
      <c r="K29" s="109"/>
      <c r="L29" s="109"/>
      <c r="M29" s="109"/>
      <c r="N29" s="35"/>
    </row>
    <row r="30" spans="4:14" ht="30" customHeight="1" x14ac:dyDescent="0.25">
      <c r="E30" s="109" t="s">
        <v>56</v>
      </c>
      <c r="F30" s="109"/>
      <c r="G30" s="109"/>
      <c r="H30" s="109"/>
      <c r="I30" s="109"/>
      <c r="J30" s="109"/>
      <c r="K30" s="109"/>
      <c r="L30" s="109"/>
      <c r="M30" s="109"/>
      <c r="N30" s="35"/>
    </row>
    <row r="31" spans="4:14" ht="30" customHeight="1" x14ac:dyDescent="0.25">
      <c r="E31" s="109" t="s">
        <v>57</v>
      </c>
      <c r="F31" s="109"/>
      <c r="G31" s="109"/>
      <c r="H31" s="109"/>
      <c r="I31" s="109"/>
      <c r="J31" s="109"/>
      <c r="K31" s="109"/>
      <c r="L31" s="109"/>
      <c r="M31" s="109"/>
      <c r="N31" s="35"/>
    </row>
    <row r="32" spans="4:14" ht="30" customHeight="1" x14ac:dyDescent="0.25">
      <c r="E32" s="109" t="s">
        <v>58</v>
      </c>
      <c r="F32" s="109"/>
      <c r="G32" s="109"/>
      <c r="H32" s="109"/>
      <c r="I32" s="109"/>
      <c r="J32" s="109"/>
      <c r="K32" s="109"/>
      <c r="L32" s="109"/>
      <c r="M32" s="109"/>
      <c r="N32" s="35"/>
    </row>
    <row r="33" spans="4:14" ht="30" customHeight="1" x14ac:dyDescent="0.25">
      <c r="E33" s="109" t="s">
        <v>59</v>
      </c>
      <c r="F33" s="109"/>
      <c r="G33" s="109"/>
      <c r="H33" s="109"/>
      <c r="I33" s="109"/>
      <c r="J33" s="109"/>
      <c r="K33" s="109"/>
      <c r="L33" s="109"/>
      <c r="M33" s="109"/>
      <c r="N33" s="35"/>
    </row>
    <row r="34" spans="4:14" ht="30" customHeight="1" x14ac:dyDescent="0.25">
      <c r="E34" s="109" t="s">
        <v>60</v>
      </c>
      <c r="F34" s="109"/>
      <c r="G34" s="109"/>
      <c r="H34" s="109"/>
      <c r="I34" s="109"/>
      <c r="J34" s="109"/>
      <c r="K34" s="109"/>
      <c r="L34" s="109"/>
      <c r="M34" s="109"/>
      <c r="N34" s="35"/>
    </row>
    <row r="35" spans="4:14" ht="30" customHeight="1" x14ac:dyDescent="0.25">
      <c r="E35" s="109" t="s">
        <v>61</v>
      </c>
      <c r="F35" s="109"/>
      <c r="G35" s="109"/>
      <c r="H35" s="109"/>
      <c r="I35" s="109"/>
      <c r="J35" s="109"/>
      <c r="K35" s="109"/>
      <c r="L35" s="109"/>
      <c r="M35" s="109"/>
      <c r="N35" s="35"/>
    </row>
    <row r="36" spans="4:14" s="9" customFormat="1" ht="30" customHeight="1" x14ac:dyDescent="0.25">
      <c r="D36" s="12"/>
      <c r="E36" s="109" t="s">
        <v>62</v>
      </c>
      <c r="F36" s="109"/>
      <c r="G36" s="109"/>
      <c r="H36" s="109"/>
      <c r="I36" s="109"/>
      <c r="J36" s="109"/>
      <c r="K36" s="109"/>
      <c r="L36" s="109"/>
      <c r="M36" s="109"/>
      <c r="N36" s="35"/>
    </row>
    <row r="37" spans="4:14" ht="30" customHeight="1" x14ac:dyDescent="0.25">
      <c r="E37" s="109" t="s">
        <v>63</v>
      </c>
      <c r="F37" s="109"/>
      <c r="G37" s="109"/>
      <c r="H37" s="109"/>
      <c r="I37" s="109"/>
      <c r="J37" s="109"/>
      <c r="K37" s="109"/>
      <c r="L37" s="109"/>
      <c r="M37" s="109"/>
      <c r="N37" s="35"/>
    </row>
    <row r="38" spans="4:14" ht="30" customHeight="1" x14ac:dyDescent="0.25">
      <c r="E38" s="109" t="s">
        <v>64</v>
      </c>
      <c r="F38" s="109"/>
      <c r="G38" s="109"/>
      <c r="H38" s="109"/>
      <c r="I38" s="109"/>
      <c r="J38" s="109"/>
      <c r="K38" s="109"/>
      <c r="L38" s="109"/>
      <c r="M38" s="109"/>
      <c r="N38" s="35"/>
    </row>
    <row r="39" spans="4:14" ht="30" customHeight="1" x14ac:dyDescent="0.25">
      <c r="E39" s="109" t="s">
        <v>65</v>
      </c>
      <c r="F39" s="109"/>
      <c r="G39" s="109"/>
      <c r="H39" s="109"/>
      <c r="I39" s="109"/>
      <c r="J39" s="109"/>
      <c r="K39" s="109"/>
      <c r="L39" s="109"/>
      <c r="M39" s="109"/>
      <c r="N39" s="35"/>
    </row>
    <row r="40" spans="4:14" ht="30" customHeight="1" x14ac:dyDescent="0.25">
      <c r="E40" s="109" t="s">
        <v>66</v>
      </c>
      <c r="F40" s="109"/>
      <c r="G40" s="109"/>
      <c r="H40" s="109"/>
      <c r="I40" s="109"/>
      <c r="J40" s="109"/>
      <c r="K40" s="109"/>
      <c r="L40" s="109"/>
      <c r="M40" s="109"/>
      <c r="N40" s="35"/>
    </row>
    <row r="41" spans="4:14" ht="30" customHeight="1" x14ac:dyDescent="0.25">
      <c r="E41" s="109" t="s">
        <v>67</v>
      </c>
      <c r="F41" s="109"/>
      <c r="G41" s="109"/>
      <c r="H41" s="109"/>
      <c r="I41" s="109"/>
      <c r="J41" s="109"/>
      <c r="K41" s="109"/>
      <c r="L41" s="109"/>
      <c r="M41" s="109"/>
      <c r="N41" s="35"/>
    </row>
    <row r="42" spans="4:14" ht="30" customHeight="1" x14ac:dyDescent="0.25">
      <c r="E42" s="110" t="s">
        <v>78</v>
      </c>
      <c r="F42" s="110"/>
      <c r="G42" s="110"/>
      <c r="H42" s="110"/>
      <c r="I42" s="110"/>
      <c r="J42" s="110"/>
      <c r="K42" s="110"/>
      <c r="L42" s="110"/>
      <c r="M42" s="110"/>
      <c r="N42" s="35"/>
    </row>
    <row r="43" spans="4:14" ht="30" customHeight="1" x14ac:dyDescent="0.25">
      <c r="E43" s="110" t="s">
        <v>80</v>
      </c>
      <c r="F43" s="110"/>
      <c r="G43" s="110"/>
      <c r="H43" s="110"/>
      <c r="I43" s="110"/>
      <c r="J43" s="110"/>
      <c r="K43" s="110"/>
      <c r="L43" s="110"/>
      <c r="M43" s="110"/>
      <c r="N43" s="35"/>
    </row>
    <row r="44" spans="4:14" ht="30" customHeight="1" x14ac:dyDescent="0.25">
      <c r="E44" s="109" t="s">
        <v>9</v>
      </c>
      <c r="F44" s="109"/>
      <c r="G44" s="109"/>
      <c r="H44" s="109"/>
      <c r="I44" s="109"/>
      <c r="J44" s="109"/>
      <c r="K44" s="109"/>
      <c r="L44" s="109"/>
      <c r="M44" s="109"/>
      <c r="N44" s="35"/>
    </row>
    <row r="45" spans="4:14" ht="30" customHeight="1" x14ac:dyDescent="0.25">
      <c r="E45" s="106" t="s">
        <v>30</v>
      </c>
      <c r="F45" s="106"/>
      <c r="G45" s="106"/>
      <c r="H45" s="106"/>
      <c r="I45" s="106"/>
      <c r="J45" s="106"/>
      <c r="K45" s="106"/>
      <c r="L45" s="106"/>
      <c r="M45" s="106"/>
      <c r="N45" s="38"/>
    </row>
    <row r="46" spans="4:14" ht="30" customHeight="1" x14ac:dyDescent="0.25">
      <c r="E46" s="106" t="s">
        <v>10</v>
      </c>
      <c r="F46" s="106"/>
      <c r="G46" s="106"/>
      <c r="H46" s="106"/>
      <c r="I46" s="106"/>
      <c r="J46" s="106"/>
      <c r="K46" s="106"/>
      <c r="L46" s="106"/>
      <c r="M46" s="106"/>
      <c r="N46" s="38"/>
    </row>
    <row r="47" spans="4:14" ht="30" customHeight="1" x14ac:dyDescent="0.25">
      <c r="E47" s="106" t="s">
        <v>11</v>
      </c>
      <c r="F47" s="106"/>
      <c r="G47" s="106"/>
      <c r="H47" s="106"/>
      <c r="I47" s="106"/>
      <c r="J47" s="106"/>
      <c r="K47" s="106"/>
      <c r="L47" s="106"/>
      <c r="M47" s="106"/>
      <c r="N47" s="38"/>
    </row>
    <row r="48" spans="4:14" ht="30" customHeight="1" x14ac:dyDescent="0.25">
      <c r="E48" s="106" t="s">
        <v>12</v>
      </c>
      <c r="F48" s="106"/>
      <c r="G48" s="106"/>
      <c r="H48" s="106"/>
      <c r="I48" s="106"/>
      <c r="J48" s="106"/>
      <c r="K48" s="106"/>
      <c r="L48" s="106"/>
      <c r="M48" s="106"/>
      <c r="N48" s="38"/>
    </row>
    <row r="49" spans="4:14" ht="30" customHeight="1" x14ac:dyDescent="0.25">
      <c r="E49" s="106" t="s">
        <v>13</v>
      </c>
      <c r="F49" s="106"/>
      <c r="G49" s="106"/>
      <c r="H49" s="106"/>
      <c r="I49" s="106"/>
      <c r="J49" s="106"/>
      <c r="K49" s="106"/>
      <c r="L49" s="106"/>
      <c r="M49" s="106"/>
      <c r="N49" s="38"/>
    </row>
    <row r="50" spans="4:14" ht="30" customHeight="1" x14ac:dyDescent="0.25">
      <c r="E50" s="106" t="s">
        <v>14</v>
      </c>
      <c r="F50" s="106"/>
      <c r="G50" s="106"/>
      <c r="H50" s="106"/>
      <c r="I50" s="106"/>
      <c r="J50" s="106"/>
      <c r="K50" s="106"/>
      <c r="L50" s="106"/>
      <c r="M50" s="106"/>
      <c r="N50" s="38"/>
    </row>
    <row r="51" spans="4:14" ht="30" customHeight="1" x14ac:dyDescent="0.25">
      <c r="E51" s="106" t="s">
        <v>15</v>
      </c>
      <c r="F51" s="106"/>
      <c r="G51" s="106"/>
      <c r="H51" s="106"/>
      <c r="I51" s="106"/>
      <c r="J51" s="106"/>
      <c r="K51" s="106"/>
      <c r="L51" s="106"/>
      <c r="M51" s="106"/>
      <c r="N51" s="38"/>
    </row>
    <row r="52" spans="4:14" ht="30" customHeight="1" x14ac:dyDescent="0.25">
      <c r="E52" s="109" t="s">
        <v>16</v>
      </c>
      <c r="F52" s="109"/>
      <c r="G52" s="109"/>
      <c r="H52" s="109"/>
      <c r="I52" s="109"/>
      <c r="J52" s="109"/>
      <c r="K52" s="109"/>
      <c r="L52" s="109"/>
      <c r="M52" s="109"/>
      <c r="N52" s="35"/>
    </row>
    <row r="53" spans="4:14" ht="30" customHeight="1" x14ac:dyDescent="0.25">
      <c r="E53" s="109" t="s">
        <v>17</v>
      </c>
      <c r="F53" s="109"/>
      <c r="G53" s="109"/>
      <c r="H53" s="109"/>
      <c r="I53" s="109"/>
      <c r="J53" s="109"/>
      <c r="K53" s="109"/>
      <c r="L53" s="109"/>
      <c r="M53" s="109"/>
      <c r="N53" s="35"/>
    </row>
    <row r="54" spans="4:14" ht="30" customHeight="1" x14ac:dyDescent="0.25">
      <c r="E54" s="109" t="s">
        <v>18</v>
      </c>
      <c r="F54" s="109"/>
      <c r="G54" s="109"/>
      <c r="H54" s="109"/>
      <c r="I54" s="109"/>
      <c r="J54" s="109"/>
      <c r="K54" s="109"/>
      <c r="L54" s="109"/>
      <c r="M54" s="109"/>
      <c r="N54" s="35"/>
    </row>
    <row r="55" spans="4:14" ht="30" customHeight="1" x14ac:dyDescent="0.25">
      <c r="E55" s="106" t="s">
        <v>19</v>
      </c>
      <c r="F55" s="106"/>
      <c r="G55" s="106"/>
      <c r="H55" s="106"/>
      <c r="I55" s="106"/>
      <c r="J55" s="106"/>
      <c r="K55" s="106"/>
      <c r="L55" s="106"/>
      <c r="M55" s="106"/>
      <c r="N55" s="38"/>
    </row>
    <row r="56" spans="4:14" ht="30" customHeight="1" x14ac:dyDescent="0.25">
      <c r="E56" s="106" t="s">
        <v>20</v>
      </c>
      <c r="F56" s="106"/>
      <c r="G56" s="106"/>
      <c r="H56" s="106"/>
      <c r="I56" s="106"/>
      <c r="J56" s="106"/>
      <c r="K56" s="106"/>
      <c r="L56" s="106"/>
      <c r="M56" s="106"/>
      <c r="N56" s="38"/>
    </row>
    <row r="57" spans="4:14" ht="30" customHeight="1" x14ac:dyDescent="0.25">
      <c r="E57" s="106" t="s">
        <v>21</v>
      </c>
      <c r="F57" s="106"/>
      <c r="G57" s="106"/>
      <c r="H57" s="106"/>
      <c r="I57" s="106"/>
      <c r="J57" s="106"/>
      <c r="K57" s="106"/>
      <c r="L57" s="106"/>
      <c r="M57" s="106"/>
      <c r="N57" s="38"/>
    </row>
    <row r="58" spans="4:14" ht="30" customHeight="1" x14ac:dyDescent="0.25">
      <c r="E58" s="106" t="s">
        <v>22</v>
      </c>
      <c r="F58" s="106"/>
      <c r="G58" s="106"/>
      <c r="H58" s="106"/>
      <c r="I58" s="106"/>
      <c r="J58" s="106"/>
      <c r="K58" s="106"/>
      <c r="L58" s="106"/>
      <c r="M58" s="106"/>
      <c r="N58" s="38"/>
    </row>
    <row r="59" spans="4:14" ht="30" customHeight="1" x14ac:dyDescent="0.25">
      <c r="E59" s="106" t="s">
        <v>23</v>
      </c>
      <c r="F59" s="106"/>
      <c r="G59" s="106"/>
      <c r="H59" s="106"/>
      <c r="I59" s="106"/>
      <c r="J59" s="106"/>
      <c r="K59" s="106"/>
      <c r="L59" s="106"/>
      <c r="M59" s="106"/>
      <c r="N59" s="38"/>
    </row>
    <row r="60" spans="4:14" ht="30" customHeight="1" x14ac:dyDescent="0.25">
      <c r="E60" s="106" t="s">
        <v>24</v>
      </c>
      <c r="F60" s="106"/>
      <c r="G60" s="106"/>
      <c r="H60" s="106"/>
      <c r="I60" s="106"/>
      <c r="J60" s="106"/>
      <c r="K60" s="106"/>
      <c r="L60" s="106"/>
      <c r="M60" s="106"/>
      <c r="N60" s="38"/>
    </row>
    <row r="61" spans="4:14" s="9" customFormat="1" ht="30" customHeight="1" x14ac:dyDescent="0.25">
      <c r="D61" s="12"/>
      <c r="E61" s="109" t="s">
        <v>25</v>
      </c>
      <c r="F61" s="109"/>
      <c r="G61" s="109"/>
      <c r="H61" s="109"/>
      <c r="I61" s="109"/>
      <c r="J61" s="109"/>
      <c r="K61" s="109"/>
      <c r="L61" s="109"/>
      <c r="M61" s="109"/>
      <c r="N61" s="35"/>
    </row>
    <row r="62" spans="4:14" ht="30" customHeight="1" x14ac:dyDescent="0.25">
      <c r="E62" s="109" t="s">
        <v>26</v>
      </c>
      <c r="F62" s="109"/>
      <c r="G62" s="109"/>
      <c r="H62" s="109"/>
      <c r="I62" s="109"/>
      <c r="J62" s="109"/>
      <c r="K62" s="109"/>
      <c r="L62" s="109"/>
      <c r="M62" s="109"/>
      <c r="N62" s="35"/>
    </row>
    <row r="63" spans="4:14" ht="30" customHeight="1" x14ac:dyDescent="0.25">
      <c r="E63" s="109" t="s">
        <v>27</v>
      </c>
      <c r="F63" s="109"/>
      <c r="G63" s="109"/>
      <c r="H63" s="109"/>
      <c r="I63" s="109"/>
      <c r="J63" s="109"/>
      <c r="K63" s="109"/>
      <c r="L63" s="109"/>
      <c r="M63" s="109"/>
      <c r="N63" s="35"/>
    </row>
    <row r="64" spans="4:14" ht="30" customHeight="1" x14ac:dyDescent="0.25">
      <c r="E64" s="110" t="s">
        <v>79</v>
      </c>
      <c r="F64" s="110"/>
      <c r="G64" s="110"/>
      <c r="H64" s="110"/>
      <c r="I64" s="110"/>
      <c r="J64" s="110"/>
      <c r="K64" s="110"/>
      <c r="L64" s="110"/>
      <c r="M64" s="110"/>
      <c r="N64" s="35"/>
    </row>
    <row r="65" spans="5:14" ht="30" customHeight="1" x14ac:dyDescent="0.25">
      <c r="E65" s="109" t="s">
        <v>28</v>
      </c>
      <c r="F65" s="109"/>
      <c r="G65" s="109"/>
      <c r="H65" s="109"/>
      <c r="I65" s="109"/>
      <c r="J65" s="109"/>
      <c r="K65" s="109"/>
      <c r="L65" s="109"/>
      <c r="M65" s="109"/>
      <c r="N65" s="35"/>
    </row>
    <row r="66" spans="5:14" ht="30" customHeight="1" x14ac:dyDescent="0.25">
      <c r="E66" s="106" t="s">
        <v>29</v>
      </c>
      <c r="F66" s="106"/>
      <c r="G66" s="106"/>
      <c r="H66" s="106"/>
      <c r="I66" s="106"/>
      <c r="J66" s="106"/>
      <c r="K66" s="106"/>
      <c r="L66" s="106"/>
      <c r="M66" s="106"/>
      <c r="N66" s="38"/>
    </row>
    <row r="67" spans="5:14" ht="30" customHeight="1" x14ac:dyDescent="0.25">
      <c r="E67" s="106" t="s">
        <v>10</v>
      </c>
      <c r="F67" s="106"/>
      <c r="G67" s="106"/>
      <c r="H67" s="106"/>
      <c r="I67" s="106"/>
      <c r="J67" s="106"/>
      <c r="K67" s="106"/>
      <c r="L67" s="106"/>
      <c r="M67" s="106"/>
      <c r="N67" s="38"/>
    </row>
    <row r="68" spans="5:14" ht="30" customHeight="1" x14ac:dyDescent="0.25">
      <c r="E68" s="106" t="s">
        <v>11</v>
      </c>
      <c r="F68" s="106"/>
      <c r="G68" s="106"/>
      <c r="H68" s="106"/>
      <c r="I68" s="106"/>
      <c r="J68" s="106"/>
      <c r="K68" s="106"/>
      <c r="L68" s="106"/>
      <c r="M68" s="106"/>
      <c r="N68" s="38"/>
    </row>
    <row r="69" spans="5:14" ht="30" customHeight="1" x14ac:dyDescent="0.25">
      <c r="E69" s="106" t="s">
        <v>12</v>
      </c>
      <c r="F69" s="106"/>
      <c r="G69" s="106"/>
      <c r="H69" s="106"/>
      <c r="I69" s="106"/>
      <c r="J69" s="106"/>
      <c r="K69" s="106"/>
      <c r="L69" s="106"/>
      <c r="M69" s="106"/>
      <c r="N69" s="38"/>
    </row>
    <row r="70" spans="5:14" ht="30" customHeight="1" x14ac:dyDescent="0.25">
      <c r="E70" s="106" t="s">
        <v>13</v>
      </c>
      <c r="F70" s="106"/>
      <c r="G70" s="106"/>
      <c r="H70" s="106"/>
      <c r="I70" s="106"/>
      <c r="J70" s="106"/>
      <c r="K70" s="106"/>
      <c r="L70" s="106"/>
      <c r="M70" s="106"/>
      <c r="N70" s="38"/>
    </row>
    <row r="71" spans="5:14" ht="30" customHeight="1" x14ac:dyDescent="0.25">
      <c r="E71" s="106" t="s">
        <v>14</v>
      </c>
      <c r="F71" s="106"/>
      <c r="G71" s="106"/>
      <c r="H71" s="106"/>
      <c r="I71" s="106"/>
      <c r="J71" s="106"/>
      <c r="K71" s="106"/>
      <c r="L71" s="106"/>
      <c r="M71" s="106"/>
      <c r="N71" s="38"/>
    </row>
    <row r="72" spans="5:14" ht="30" customHeight="1" x14ac:dyDescent="0.25">
      <c r="E72" s="106" t="s">
        <v>15</v>
      </c>
      <c r="F72" s="106"/>
      <c r="G72" s="106"/>
      <c r="H72" s="106"/>
      <c r="I72" s="106"/>
      <c r="J72" s="106"/>
      <c r="K72" s="106"/>
      <c r="L72" s="106"/>
      <c r="M72" s="106"/>
      <c r="N72" s="38"/>
    </row>
    <row r="73" spans="5:14" ht="30" customHeight="1" x14ac:dyDescent="0.25">
      <c r="E73" s="109" t="s">
        <v>16</v>
      </c>
      <c r="F73" s="109"/>
      <c r="G73" s="109"/>
      <c r="H73" s="109"/>
      <c r="I73" s="109"/>
      <c r="J73" s="109"/>
      <c r="K73" s="109"/>
      <c r="L73" s="109"/>
      <c r="M73" s="109"/>
      <c r="N73" s="35"/>
    </row>
    <row r="74" spans="5:14" ht="30" customHeight="1" x14ac:dyDescent="0.25">
      <c r="E74" s="109" t="s">
        <v>17</v>
      </c>
      <c r="F74" s="109"/>
      <c r="G74" s="109"/>
      <c r="H74" s="109"/>
      <c r="I74" s="109"/>
      <c r="J74" s="109"/>
      <c r="K74" s="109"/>
      <c r="L74" s="109"/>
      <c r="M74" s="109"/>
      <c r="N74" s="35"/>
    </row>
    <row r="75" spans="5:14" ht="30" customHeight="1" x14ac:dyDescent="0.25">
      <c r="E75" s="109" t="s">
        <v>18</v>
      </c>
      <c r="F75" s="109"/>
      <c r="G75" s="109"/>
      <c r="H75" s="109"/>
      <c r="I75" s="109"/>
      <c r="J75" s="109"/>
      <c r="K75" s="109"/>
      <c r="L75" s="109"/>
      <c r="M75" s="109"/>
      <c r="N75" s="35"/>
    </row>
    <row r="76" spans="5:14" ht="30" customHeight="1" x14ac:dyDescent="0.25">
      <c r="E76" s="106" t="s">
        <v>19</v>
      </c>
      <c r="F76" s="106"/>
      <c r="G76" s="106"/>
      <c r="H76" s="106"/>
      <c r="I76" s="106"/>
      <c r="J76" s="106"/>
      <c r="K76" s="106"/>
      <c r="L76" s="106"/>
      <c r="M76" s="106"/>
      <c r="N76" s="38"/>
    </row>
    <row r="77" spans="5:14" ht="30" customHeight="1" x14ac:dyDescent="0.25">
      <c r="E77" s="106" t="s">
        <v>20</v>
      </c>
      <c r="F77" s="106"/>
      <c r="G77" s="106"/>
      <c r="H77" s="106"/>
      <c r="I77" s="106"/>
      <c r="J77" s="106"/>
      <c r="K77" s="106"/>
      <c r="L77" s="106"/>
      <c r="M77" s="106"/>
      <c r="N77" s="38"/>
    </row>
    <row r="78" spans="5:14" ht="30" customHeight="1" x14ac:dyDescent="0.25">
      <c r="E78" s="106" t="s">
        <v>21</v>
      </c>
      <c r="F78" s="106"/>
      <c r="G78" s="106"/>
      <c r="H78" s="106"/>
      <c r="I78" s="106"/>
      <c r="J78" s="106"/>
      <c r="K78" s="106"/>
      <c r="L78" s="106"/>
      <c r="M78" s="106"/>
      <c r="N78" s="38"/>
    </row>
    <row r="79" spans="5:14" ht="30" customHeight="1" x14ac:dyDescent="0.25">
      <c r="E79" s="106" t="s">
        <v>22</v>
      </c>
      <c r="F79" s="106"/>
      <c r="G79" s="106"/>
      <c r="H79" s="106"/>
      <c r="I79" s="106"/>
      <c r="J79" s="106"/>
      <c r="K79" s="106"/>
      <c r="L79" s="106"/>
      <c r="M79" s="106"/>
      <c r="N79" s="38"/>
    </row>
    <row r="80" spans="5:14" ht="30" customHeight="1" x14ac:dyDescent="0.25">
      <c r="E80" s="106" t="s">
        <v>23</v>
      </c>
      <c r="F80" s="106"/>
      <c r="G80" s="106"/>
      <c r="H80" s="106"/>
      <c r="I80" s="106"/>
      <c r="J80" s="106"/>
      <c r="K80" s="106"/>
      <c r="L80" s="106"/>
      <c r="M80" s="106"/>
      <c r="N80" s="38"/>
    </row>
    <row r="81" spans="5:14" ht="30" customHeight="1" x14ac:dyDescent="0.25">
      <c r="E81" s="106" t="s">
        <v>24</v>
      </c>
      <c r="F81" s="106"/>
      <c r="G81" s="106"/>
      <c r="H81" s="106"/>
      <c r="I81" s="106"/>
      <c r="J81" s="106"/>
      <c r="K81" s="106"/>
      <c r="L81" s="106"/>
      <c r="M81" s="106"/>
      <c r="N81" s="38"/>
    </row>
    <row r="82" spans="5:14" ht="30" customHeight="1" x14ac:dyDescent="0.25">
      <c r="E82" s="109" t="s">
        <v>25</v>
      </c>
      <c r="F82" s="109"/>
      <c r="G82" s="109"/>
      <c r="H82" s="109"/>
      <c r="I82" s="109"/>
      <c r="J82" s="109"/>
      <c r="K82" s="109"/>
      <c r="L82" s="109"/>
      <c r="M82" s="109"/>
      <c r="N82" s="35"/>
    </row>
    <row r="83" spans="5:14" ht="30" customHeight="1" x14ac:dyDescent="0.25">
      <c r="E83" s="109" t="s">
        <v>26</v>
      </c>
      <c r="F83" s="109"/>
      <c r="G83" s="109"/>
      <c r="H83" s="109"/>
      <c r="I83" s="109"/>
      <c r="J83" s="109"/>
      <c r="K83" s="109"/>
      <c r="L83" s="109"/>
      <c r="M83" s="109"/>
      <c r="N83" s="35"/>
    </row>
    <row r="84" spans="5:14" ht="30" customHeight="1" x14ac:dyDescent="0.25">
      <c r="E84" s="109" t="s">
        <v>27</v>
      </c>
      <c r="F84" s="109"/>
      <c r="G84" s="109"/>
      <c r="H84" s="109"/>
      <c r="I84" s="109"/>
      <c r="J84" s="109"/>
      <c r="K84" s="109"/>
      <c r="L84" s="109"/>
      <c r="M84" s="109"/>
      <c r="N84" s="35"/>
    </row>
    <row r="85" spans="5:14" ht="30" customHeight="1" x14ac:dyDescent="0.25">
      <c r="E85" s="109" t="s">
        <v>28</v>
      </c>
      <c r="F85" s="109"/>
      <c r="G85" s="109"/>
      <c r="H85" s="109"/>
      <c r="I85" s="109"/>
      <c r="J85" s="109"/>
      <c r="K85" s="109"/>
      <c r="L85" s="109"/>
      <c r="M85" s="109"/>
      <c r="N85" s="35"/>
    </row>
  </sheetData>
  <mergeCells count="80">
    <mergeCell ref="E84:M84"/>
    <mergeCell ref="E85:M85"/>
    <mergeCell ref="E78:M78"/>
    <mergeCell ref="E79:M79"/>
    <mergeCell ref="E80:M80"/>
    <mergeCell ref="E81:M81"/>
    <mergeCell ref="E82:M82"/>
    <mergeCell ref="E83:M83"/>
    <mergeCell ref="E72:M72"/>
    <mergeCell ref="E73:M73"/>
    <mergeCell ref="E74:M74"/>
    <mergeCell ref="E75:M75"/>
    <mergeCell ref="E76:M76"/>
    <mergeCell ref="E77:M77"/>
    <mergeCell ref="E66:M66"/>
    <mergeCell ref="E67:M67"/>
    <mergeCell ref="E68:M68"/>
    <mergeCell ref="E69:M69"/>
    <mergeCell ref="E70:M70"/>
    <mergeCell ref="E71:M71"/>
    <mergeCell ref="E60:M60"/>
    <mergeCell ref="E61:M61"/>
    <mergeCell ref="E62:M62"/>
    <mergeCell ref="E63:M63"/>
    <mergeCell ref="E64:M64"/>
    <mergeCell ref="E65:M65"/>
    <mergeCell ref="E54:M54"/>
    <mergeCell ref="E55:M55"/>
    <mergeCell ref="E56:M56"/>
    <mergeCell ref="E57:M57"/>
    <mergeCell ref="E58:M58"/>
    <mergeCell ref="E59:M59"/>
    <mergeCell ref="E48:M48"/>
    <mergeCell ref="E49:M49"/>
    <mergeCell ref="E50:M50"/>
    <mergeCell ref="E51:M51"/>
    <mergeCell ref="E52:M52"/>
    <mergeCell ref="E53:M53"/>
    <mergeCell ref="E42:M42"/>
    <mergeCell ref="E43:M43"/>
    <mergeCell ref="E44:M44"/>
    <mergeCell ref="E45:M45"/>
    <mergeCell ref="E46:M46"/>
    <mergeCell ref="E47:M47"/>
    <mergeCell ref="E36:M36"/>
    <mergeCell ref="E37:M37"/>
    <mergeCell ref="E38:M38"/>
    <mergeCell ref="E39:M39"/>
    <mergeCell ref="E40:M40"/>
    <mergeCell ref="E41:M41"/>
    <mergeCell ref="E30:M30"/>
    <mergeCell ref="E31:M31"/>
    <mergeCell ref="E32:M32"/>
    <mergeCell ref="E33:M33"/>
    <mergeCell ref="E34:M34"/>
    <mergeCell ref="E35:M35"/>
    <mergeCell ref="E24:M24"/>
    <mergeCell ref="E25:M25"/>
    <mergeCell ref="E26:M26"/>
    <mergeCell ref="E27:M27"/>
    <mergeCell ref="E28:M28"/>
    <mergeCell ref="E29:M29"/>
    <mergeCell ref="E18:M18"/>
    <mergeCell ref="E19:M19"/>
    <mergeCell ref="E20:M20"/>
    <mergeCell ref="E21:M21"/>
    <mergeCell ref="E22:M22"/>
    <mergeCell ref="E23:M23"/>
    <mergeCell ref="E12:M12"/>
    <mergeCell ref="E13:M13"/>
    <mergeCell ref="E14:M14"/>
    <mergeCell ref="E15:M15"/>
    <mergeCell ref="E16:M16"/>
    <mergeCell ref="E17:M17"/>
    <mergeCell ref="E6:M6"/>
    <mergeCell ref="E7:M7"/>
    <mergeCell ref="E8:M8"/>
    <mergeCell ref="E9:M9"/>
    <mergeCell ref="E10:M10"/>
    <mergeCell ref="E11:M11"/>
  </mergeCells>
  <printOptions horizontalCentered="1"/>
  <pageMargins left="0.51181102362204722" right="0.51181102362204722" top="0.98425196850393704" bottom="0.98425196850393704" header="0.51181102362204722" footer="0.51181102362204722"/>
  <pageSetup scale="65" fitToHeight="0" orientation="landscape" r:id="rId1"/>
  <headerFooter>
    <oddHeader>&amp;L&amp;12АО «НИАЭП»&amp;C&amp;12КУРСКАЯ АЭС-2 ЭНЕРГОБЛОКИ № 1 и 2&amp;R&amp;12C01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Sheet1</vt:lpstr>
      <vt:lpstr>Sheet1!Заголовки_для_печати</vt:lpstr>
      <vt:lpstr>SP3DReport_Layout_1!Заголовки_для_печати</vt:lpstr>
      <vt:lpstr>Sheet1!Область_печати</vt:lpstr>
      <vt:lpstr>SP3DReport_Layout_1!Область_печати</vt:lpstr>
    </vt:vector>
  </TitlesOfParts>
  <Company>Intergraph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Equipment Finishing Report</dc:title>
  <dc:subject>Paint and Insulation infos of Equipment</dc:subject>
  <dc:creator>SP3D Reports</dc:creator>
  <cp:lastModifiedBy>Вадим Штейн</cp:lastModifiedBy>
  <cp:lastPrinted>2021-06-07T07:22:06Z</cp:lastPrinted>
  <dcterms:created xsi:type="dcterms:W3CDTF">1998-02-13T19:10:38Z</dcterms:created>
  <dcterms:modified xsi:type="dcterms:W3CDTF">2022-10-08T06:16:24Z</dcterms:modified>
</cp:coreProperties>
</file>