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4F2592EC-6CDA-4B2D-9303-43ED351192CE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columns to delete" sheetId="18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Sheet1!$D$36:$Z$74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P69" i="1" s="1"/>
  <c r="S69" i="1" s="1"/>
  <c r="U69" i="1" s="1"/>
  <c r="Q69" i="1"/>
  <c r="O70" i="1"/>
  <c r="P70" i="1" s="1"/>
  <c r="S70" i="1" s="1"/>
  <c r="U70" i="1" s="1"/>
  <c r="Q70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67" i="1"/>
  <c r="P67" i="1" s="1"/>
  <c r="S67" i="1" s="1"/>
  <c r="U67" i="1" s="1"/>
  <c r="Q67" i="1"/>
  <c r="O68" i="1"/>
  <c r="P68" i="1" s="1"/>
  <c r="S68" i="1" s="1"/>
  <c r="U68" i="1" s="1"/>
  <c r="Q68" i="1"/>
  <c r="O64" i="1"/>
  <c r="P64" i="1" s="1"/>
  <c r="S64" i="1" s="1"/>
  <c r="O65" i="1"/>
  <c r="P65" i="1" s="1"/>
  <c r="V65" i="1" s="1"/>
  <c r="O63" i="1"/>
  <c r="P63" i="1" s="1"/>
  <c r="X63" i="1" s="1"/>
  <c r="Q63" i="1"/>
  <c r="Q64" i="1"/>
  <c r="Q65" i="1"/>
  <c r="O66" i="1"/>
  <c r="P66" i="1" s="1"/>
  <c r="Q66" i="1"/>
  <c r="B43" i="1"/>
  <c r="A43" i="1"/>
  <c r="B42" i="1"/>
  <c r="A42" i="1"/>
  <c r="R32" i="1"/>
  <c r="R33" i="1"/>
  <c r="W69" i="1" l="1"/>
  <c r="X69" i="1"/>
  <c r="T69" i="1"/>
  <c r="Y69" i="1" s="1"/>
  <c r="X70" i="1"/>
  <c r="T70" i="1"/>
  <c r="W70" i="1"/>
  <c r="V70" i="1"/>
  <c r="Y70" i="1" s="1"/>
  <c r="V69" i="1"/>
  <c r="S63" i="1"/>
  <c r="U63" i="1" s="1"/>
  <c r="S66" i="1"/>
  <c r="U66" i="1" s="1"/>
  <c r="S65" i="1"/>
  <c r="U65" i="1" s="1"/>
  <c r="U64" i="1"/>
  <c r="V68" i="1"/>
  <c r="X68" i="1"/>
  <c r="W68" i="1"/>
  <c r="T68" i="1"/>
  <c r="X67" i="1"/>
  <c r="W67" i="1"/>
  <c r="T67" i="1"/>
  <c r="V67" i="1"/>
  <c r="X65" i="1"/>
  <c r="X66" i="1"/>
  <c r="X64" i="1"/>
  <c r="T65" i="1"/>
  <c r="W64" i="1"/>
  <c r="W66" i="1"/>
  <c r="V64" i="1"/>
  <c r="V66" i="1"/>
  <c r="T64" i="1"/>
  <c r="W63" i="1"/>
  <c r="V63" i="1"/>
  <c r="T66" i="1"/>
  <c r="W65" i="1"/>
  <c r="T63" i="1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AA37" i="1"/>
  <c r="Y67" i="1" l="1"/>
  <c r="Y68" i="1"/>
  <c r="Y66" i="1"/>
  <c r="Y64" i="1"/>
  <c r="Y63" i="1"/>
  <c r="Y65" i="1"/>
  <c r="O51" i="1"/>
  <c r="Q51" i="1"/>
  <c r="O52" i="1"/>
  <c r="Q52" i="1"/>
  <c r="O53" i="1"/>
  <c r="Q53" i="1"/>
  <c r="O54" i="1"/>
  <c r="P54" i="1" s="1"/>
  <c r="Q54" i="1"/>
  <c r="O55" i="1"/>
  <c r="Q55" i="1"/>
  <c r="O56" i="1"/>
  <c r="Q56" i="1"/>
  <c r="O57" i="1"/>
  <c r="Q57" i="1"/>
  <c r="O58" i="1"/>
  <c r="P58" i="1" s="1"/>
  <c r="Q58" i="1"/>
  <c r="O59" i="1"/>
  <c r="P59" i="1" s="1"/>
  <c r="Q59" i="1"/>
  <c r="O60" i="1"/>
  <c r="Q60" i="1"/>
  <c r="O61" i="1"/>
  <c r="Q61" i="1"/>
  <c r="O62" i="1"/>
  <c r="Q62" i="1"/>
  <c r="W58" i="1" l="1"/>
  <c r="S58" i="1"/>
  <c r="U58" i="1" s="1"/>
  <c r="W59" i="1"/>
  <c r="S59" i="1"/>
  <c r="U59" i="1" s="1"/>
  <c r="W54" i="1"/>
  <c r="S54" i="1"/>
  <c r="U54" i="1" s="1"/>
  <c r="T56" i="1"/>
  <c r="P56" i="1"/>
  <c r="T55" i="1"/>
  <c r="P55" i="1"/>
  <c r="S55" i="1" s="1"/>
  <c r="T60" i="1"/>
  <c r="P60" i="1"/>
  <c r="S60" i="1" s="1"/>
  <c r="T62" i="1"/>
  <c r="P62" i="1"/>
  <c r="S62" i="1" s="1"/>
  <c r="T53" i="1"/>
  <c r="P53" i="1"/>
  <c r="S53" i="1" s="1"/>
  <c r="T52" i="1"/>
  <c r="P52" i="1"/>
  <c r="T61" i="1"/>
  <c r="P61" i="1"/>
  <c r="T57" i="1"/>
  <c r="P57" i="1"/>
  <c r="S57" i="1" s="1"/>
  <c r="T51" i="1"/>
  <c r="P51" i="1"/>
  <c r="S51" i="1" s="1"/>
  <c r="X59" i="1"/>
  <c r="X54" i="1"/>
  <c r="X58" i="1"/>
  <c r="T54" i="1"/>
  <c r="V59" i="1"/>
  <c r="V54" i="1"/>
  <c r="V58" i="1"/>
  <c r="T59" i="1"/>
  <c r="T58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X61" i="1" l="1"/>
  <c r="S61" i="1"/>
  <c r="U61" i="1" s="1"/>
  <c r="W56" i="1"/>
  <c r="S56" i="1"/>
  <c r="U56" i="1" s="1"/>
  <c r="W52" i="1"/>
  <c r="S52" i="1"/>
  <c r="U52" i="1" s="1"/>
  <c r="W62" i="1"/>
  <c r="X62" i="1"/>
  <c r="X57" i="1"/>
  <c r="W57" i="1"/>
  <c r="X60" i="1"/>
  <c r="W60" i="1"/>
  <c r="X53" i="1"/>
  <c r="W53" i="1"/>
  <c r="X55" i="1"/>
  <c r="W55" i="1"/>
  <c r="W61" i="1"/>
  <c r="X51" i="1"/>
  <c r="W51" i="1"/>
  <c r="T38" i="1"/>
  <c r="P38" i="1"/>
  <c r="T45" i="1"/>
  <c r="P45" i="1"/>
  <c r="T48" i="1"/>
  <c r="P48" i="1"/>
  <c r="T46" i="1"/>
  <c r="P46" i="1"/>
  <c r="T47" i="1"/>
  <c r="P47" i="1"/>
  <c r="T42" i="1"/>
  <c r="P42" i="1"/>
  <c r="T37" i="1"/>
  <c r="P37" i="1"/>
  <c r="T44" i="1"/>
  <c r="P44" i="1"/>
  <c r="T43" i="1"/>
  <c r="P43" i="1"/>
  <c r="T41" i="1"/>
  <c r="P41" i="1"/>
  <c r="T39" i="1"/>
  <c r="P39" i="1"/>
  <c r="T50" i="1"/>
  <c r="P50" i="1"/>
  <c r="T49" i="1"/>
  <c r="P49" i="1"/>
  <c r="T40" i="1"/>
  <c r="P40" i="1"/>
  <c r="U62" i="1"/>
  <c r="X56" i="1"/>
  <c r="X52" i="1"/>
  <c r="U57" i="1"/>
  <c r="V53" i="1"/>
  <c r="U53" i="1"/>
  <c r="U55" i="1"/>
  <c r="U51" i="1"/>
  <c r="Y59" i="1"/>
  <c r="V57" i="1"/>
  <c r="V61" i="1"/>
  <c r="V51" i="1"/>
  <c r="V55" i="1"/>
  <c r="V62" i="1"/>
  <c r="V56" i="1"/>
  <c r="Y58" i="1"/>
  <c r="U60" i="1"/>
  <c r="V60" i="1"/>
  <c r="Y54" i="1"/>
  <c r="V52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W43" i="1" l="1"/>
  <c r="S43" i="1"/>
  <c r="W45" i="1"/>
  <c r="S45" i="1"/>
  <c r="W38" i="1"/>
  <c r="S38" i="1"/>
  <c r="W44" i="1"/>
  <c r="S44" i="1"/>
  <c r="W49" i="1"/>
  <c r="S49" i="1"/>
  <c r="W42" i="1"/>
  <c r="S42" i="1"/>
  <c r="W40" i="1"/>
  <c r="S40" i="1"/>
  <c r="W48" i="1"/>
  <c r="S48" i="1"/>
  <c r="W47" i="1"/>
  <c r="S47" i="1"/>
  <c r="W37" i="1"/>
  <c r="S37" i="1"/>
  <c r="W50" i="1"/>
  <c r="S50" i="1"/>
  <c r="W39" i="1"/>
  <c r="S39" i="1"/>
  <c r="W41" i="1"/>
  <c r="S41" i="1"/>
  <c r="W46" i="1"/>
  <c r="S46" i="1"/>
  <c r="Y57" i="1"/>
  <c r="Y56" i="1"/>
  <c r="Y61" i="1"/>
  <c r="Y53" i="1"/>
  <c r="Y55" i="1"/>
  <c r="Y62" i="1"/>
  <c r="Y51" i="1"/>
  <c r="Y60" i="1"/>
  <c r="Y52" i="1"/>
  <c r="Q44" i="1" l="1"/>
  <c r="X38" i="1"/>
  <c r="Q38" i="1"/>
  <c r="X49" i="1"/>
  <c r="Q49" i="1"/>
  <c r="Q42" i="1"/>
  <c r="X39" i="1"/>
  <c r="Q39" i="1"/>
  <c r="X46" i="1"/>
  <c r="Q46" i="1"/>
  <c r="Q45" i="1"/>
  <c r="X47" i="1"/>
  <c r="Q47" i="1"/>
  <c r="Q41" i="1"/>
  <c r="Q37" i="1"/>
  <c r="X43" i="1"/>
  <c r="Q43" i="1"/>
  <c r="Q50" i="1"/>
  <c r="U43" i="1" l="1"/>
  <c r="U46" i="1"/>
  <c r="U38" i="1"/>
  <c r="U47" i="1"/>
  <c r="U39" i="1"/>
  <c r="U49" i="1"/>
  <c r="X50" i="1"/>
  <c r="X37" i="1"/>
  <c r="X45" i="1"/>
  <c r="X41" i="1"/>
  <c r="V47" i="1"/>
  <c r="V39" i="1"/>
  <c r="V38" i="1"/>
  <c r="X44" i="1"/>
  <c r="X42" i="1"/>
  <c r="V43" i="1"/>
  <c r="V46" i="1"/>
  <c r="V49" i="1"/>
  <c r="Q48" i="1"/>
  <c r="U45" i="1" l="1"/>
  <c r="U42" i="1"/>
  <c r="U50" i="1"/>
  <c r="U41" i="1"/>
  <c r="U37" i="1"/>
  <c r="U44" i="1"/>
  <c r="Y38" i="1"/>
  <c r="Y43" i="1"/>
  <c r="Y39" i="1"/>
  <c r="Y46" i="1"/>
  <c r="Y47" i="1"/>
  <c r="Y49" i="1"/>
  <c r="V41" i="1"/>
  <c r="V50" i="1"/>
  <c r="V42" i="1"/>
  <c r="V45" i="1"/>
  <c r="V37" i="1"/>
  <c r="V44" i="1"/>
  <c r="X48" i="1"/>
  <c r="Q40" i="1"/>
  <c r="U48" i="1" l="1"/>
  <c r="Y37" i="1"/>
  <c r="Y45" i="1"/>
  <c r="Y50" i="1"/>
  <c r="Y41" i="1"/>
  <c r="Y44" i="1"/>
  <c r="Y42" i="1"/>
  <c r="V48" i="1"/>
  <c r="X40" i="1"/>
  <c r="U40" i="1" l="1"/>
  <c r="Y48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4" i="1"/>
  <c r="B45" i="1"/>
  <c r="B46" i="1"/>
  <c r="B47" i="1"/>
  <c r="B48" i="1"/>
  <c r="B37" i="1"/>
  <c r="B2" i="1"/>
  <c r="Y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<sst xmlns="http://schemas.openxmlformats.org/spreadsheetml/2006/main" count="389" uniqueCount="116">
  <si>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</si>
  <si>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</si>
  <si>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</si>
  <si>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</si>
  <si>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</si>
  <si>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</si>
  <si>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</si>
  <si>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</si>
  <si>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</si>
  <si>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</si>
  <si>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</si>
  <si>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</si>
  <si>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</si>
  <si>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</si>
  <si>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</si>
  <si>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</si>
  <si>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</si>
  <si>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</si>
  <si>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</si>
  <si>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</si>
  <si>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</si>
  <si>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</si>
  <si>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</si>
  <si>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</si>
  <si>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</si>
  <si>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</si>
  <si>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</si>
  <si>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</si>
  <si>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</si>
  <si>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</si>
  <si>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</si>
  <si>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</si>
  <si>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</si>
  <si>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</si>
  <si>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</si>
  <si>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</si>
  <si>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</si>
  <si>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ATL</t>
  </si>
  <si>
    <t>Opp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</si>
  <si>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</si>
  <si>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</si>
  <si>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</si>
  <si>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</si>
  <si>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</si>
  <si>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</si>
  <si>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</si>
  <si>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</si>
  <si>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LAA</t>
  </si>
  <si>
    <t>Away</t>
  </si>
  <si>
    <t>Home</t>
  </si>
  <si>
    <t>Home/Away</t>
  </si>
  <si>
    <t>CLE</t>
  </si>
  <si>
    <t>BAL</t>
  </si>
  <si>
    <t>Ben Lively</t>
  </si>
  <si>
    <t>Keider Montero</t>
  </si>
  <si>
    <t>Charlie Morton</t>
  </si>
  <si>
    <t>Trevor Rogers</t>
  </si>
  <si>
    <t>Carson Fulmer</t>
  </si>
  <si>
    <t>CHC</t>
  </si>
  <si>
    <t>KCR</t>
  </si>
  <si>
    <t>STL</t>
  </si>
  <si>
    <t>COL</t>
  </si>
  <si>
    <t>Seth Lugo</t>
  </si>
  <si>
    <t>Max Meyer</t>
  </si>
  <si>
    <t>Shota Imanaga</t>
  </si>
  <si>
    <t>Ryan Feltner</t>
  </si>
  <si>
    <t>ARI</t>
  </si>
  <si>
    <t>PIT</t>
  </si>
  <si>
    <t>MIL</t>
  </si>
  <si>
    <t>WSN</t>
  </si>
  <si>
    <t>TOR</t>
  </si>
  <si>
    <t>NYY</t>
  </si>
  <si>
    <t>SFG</t>
  </si>
  <si>
    <t>CIN</t>
  </si>
  <si>
    <t>BOS</t>
  </si>
  <si>
    <t>TEX</t>
  </si>
  <si>
    <t>CHW</t>
  </si>
  <si>
    <t>TBR</t>
  </si>
  <si>
    <t>HOU</t>
  </si>
  <si>
    <t>NYM</t>
  </si>
  <si>
    <t>SDP</t>
  </si>
  <si>
    <t>LAD</t>
  </si>
  <si>
    <t>OAK</t>
  </si>
  <si>
    <t>PHI</t>
  </si>
  <si>
    <t>SEA</t>
  </si>
  <si>
    <t>Unlisted</t>
  </si>
  <si>
    <t>Eduardo Rodriguez</t>
  </si>
  <si>
    <t>Davis Daniel</t>
  </si>
  <si>
    <t>Luis Gil</t>
  </si>
  <si>
    <t>Brandon Pfaadt</t>
  </si>
  <si>
    <t>Joe Ryan</t>
  </si>
  <si>
    <t>Javier Assad</t>
  </si>
  <si>
    <t>Yusei Kikuchi</t>
  </si>
  <si>
    <t>Jose Urena</t>
  </si>
  <si>
    <t>Davis Martin</t>
  </si>
  <si>
    <t>Joey Estes</t>
  </si>
  <si>
    <t>Carlos Carrasco</t>
  </si>
  <si>
    <t>Andrew Abbott</t>
  </si>
  <si>
    <t>Valente Bellozo</t>
  </si>
  <si>
    <t>Michael King</t>
  </si>
  <si>
    <t>Marco Gonzales</t>
  </si>
  <si>
    <t>Blake Snell</t>
  </si>
  <si>
    <t>Jake Irvin</t>
  </si>
  <si>
    <t>Will Warren</t>
  </si>
  <si>
    <t>Bowden Francis</t>
  </si>
  <si>
    <t>Freddy Peralta</t>
  </si>
  <si>
    <t>Chris Sale</t>
  </si>
  <si>
    <t>Taj Bradley</t>
  </si>
  <si>
    <t>Erick Fedde</t>
  </si>
  <si>
    <t>Kutter Crawford</t>
  </si>
  <si>
    <t>Cole Ragans</t>
  </si>
  <si>
    <t>Paul Blackburn</t>
  </si>
  <si>
    <t>Tarik Skubal</t>
  </si>
  <si>
    <t>George Kirby</t>
  </si>
  <si>
    <t>Tyler Phillips</t>
  </si>
  <si>
    <t>Gavin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</si>
</sst>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164" fontId="0" fillId="4" borderId="2" xfId="0" applyNumberFormat="1" applyFill="1" applyBorder="1"/>
    <xf numFmtId="0" fontId="0" fillId="3" borderId="3" xfId="0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D29" zoomScale="80" zoomScaleNormal="80" workbookViewId="0">
      <selection activeCell="N69" sqref="N69:Z69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3" t="s">
        <v>19</v>
      </c>
      <c r="P1" s="3" t="s">
        <v>40</v>
      </c>
      <c r="Q1" s="3" t="s">
        <v>38</v>
      </c>
      <c r="R1" s="6" t="s">
        <v>44</v>
      </c>
    </row>
    <row r="2" spans="1:29" ht="15" thickBot="1" x14ac:dyDescent="0.35">
      <c r="A2" t="s">
        <v>89</v>
      </c>
      <c r="B2" s="11">
        <f>RF!B2</f>
        <v>5.1866666666666603</v>
      </c>
      <c r="C2" s="11">
        <f>LR!B2</f>
        <v>4.8524357380708496</v>
      </c>
      <c r="D2" s="11">
        <f>Adaboost!B2</f>
        <v>4.2367814729415203</v>
      </c>
      <c r="E2" s="11">
        <f>XGBR!B2</f>
        <v>4.9083505000000001</v>
      </c>
      <c r="F2" s="11">
        <f>Huber!B2</f>
        <v>4.8375284448017402</v>
      </c>
      <c r="G2" s="11">
        <f>BayesRidge!B2</f>
        <v>4.8509203468313702</v>
      </c>
      <c r="H2" s="11">
        <f>Elastic!B2</f>
        <v>4.7622468364439898</v>
      </c>
      <c r="I2" s="11">
        <f>GBR!B2</f>
        <v>4.6079670745246704</v>
      </c>
      <c r="J2" s="12">
        <f t="shared" ref="J2:J35" si="0">AVERAGE(B2:I2,B37)</f>
        <v>4.8200030841846804</v>
      </c>
      <c r="K2" s="13">
        <f t="shared" ref="K2:K31" si="1">MAX(B2:I2,B37)</f>
        <v>5.1866666666666603</v>
      </c>
      <c r="L2" s="13">
        <f t="shared" ref="L2:L31" si="2">MIN(B2:I2,B37)</f>
        <v>4.2367814729415203</v>
      </c>
      <c r="O2" t="s">
        <v>66</v>
      </c>
      <c r="P2">
        <v>7.15</v>
      </c>
      <c r="Q2" t="s">
        <v>51</v>
      </c>
      <c r="R2" s="6">
        <f>P3</f>
        <v>7.1</v>
      </c>
      <c r="AC2" s="6"/>
    </row>
    <row r="3" spans="1:29" ht="15" thickBot="1" x14ac:dyDescent="0.35">
      <c r="A3" t="s">
        <v>53</v>
      </c>
      <c r="B3" s="11">
        <f>RF!B3</f>
        <v>3.9633333333333298</v>
      </c>
      <c r="C3" s="11">
        <f>LR!B3</f>
        <v>4.3377726228322002</v>
      </c>
      <c r="D3" s="11">
        <f>Adaboost!B3</f>
        <v>3.93532786117802</v>
      </c>
      <c r="E3" s="11">
        <f>XGBR!B3</f>
        <v>4.1252680000000002</v>
      </c>
      <c r="F3" s="11">
        <f>Huber!B3</f>
        <v>4.3061765592854497</v>
      </c>
      <c r="G3" s="11">
        <f>BayesRidge!B3</f>
        <v>4.3376805636443203</v>
      </c>
      <c r="H3" s="11">
        <f>Elastic!B3</f>
        <v>4.6018076260249696</v>
      </c>
      <c r="I3" s="11">
        <f>GBR!B3</f>
        <v>4.12806626983879</v>
      </c>
      <c r="J3" s="12">
        <f t="shared" si="0"/>
        <v>4.2439128635053329</v>
      </c>
      <c r="K3" s="13">
        <f t="shared" si="1"/>
        <v>4.6018076260249696</v>
      </c>
      <c r="L3" s="13">
        <f t="shared" si="2"/>
        <v>3.93532786117802</v>
      </c>
      <c r="O3" t="s">
        <v>51</v>
      </c>
      <c r="P3">
        <v>7.1</v>
      </c>
      <c r="Q3" t="s">
        <v>66</v>
      </c>
      <c r="R3" s="6">
        <f>P2</f>
        <v>7.15</v>
      </c>
      <c r="AC3" s="6"/>
    </row>
    <row r="4" spans="1:29" ht="15" thickBot="1" x14ac:dyDescent="0.35">
      <c r="A4" t="s">
        <v>90</v>
      </c>
      <c r="B4" s="11">
        <f>RF!B4</f>
        <v>4.74</v>
      </c>
      <c r="C4" s="11">
        <f>LR!B4</f>
        <v>5.2599622372745696</v>
      </c>
      <c r="D4" s="11">
        <f>Adaboost!B4</f>
        <v>4.8282344652086904</v>
      </c>
      <c r="E4" s="11">
        <f>XGBR!B4</f>
        <v>4.438307</v>
      </c>
      <c r="F4" s="11">
        <f>Huber!B4</f>
        <v>5.2489204651331898</v>
      </c>
      <c r="G4" s="11">
        <f>BayesRidge!B4</f>
        <v>5.2571210406450897</v>
      </c>
      <c r="H4" s="11">
        <f>Elastic!B4</f>
        <v>4.9210991054095503</v>
      </c>
      <c r="I4" s="11">
        <f>GBR!B4</f>
        <v>5.4716864846138398</v>
      </c>
      <c r="J4" s="12">
        <f t="shared" si="0"/>
        <v>5.0621253448435573</v>
      </c>
      <c r="K4" s="13">
        <f t="shared" si="1"/>
        <v>5.4716864846138398</v>
      </c>
      <c r="L4" s="13">
        <f t="shared" si="2"/>
        <v>4.438307</v>
      </c>
      <c r="O4" t="s">
        <v>73</v>
      </c>
      <c r="P4">
        <v>8.85</v>
      </c>
      <c r="Q4" t="s">
        <v>46</v>
      </c>
      <c r="R4" s="6">
        <f>P5</f>
        <v>9.5500000000000007</v>
      </c>
      <c r="AC4" s="6"/>
    </row>
    <row r="5" spans="1:29" ht="15" thickBot="1" x14ac:dyDescent="0.35">
      <c r="A5" t="s">
        <v>91</v>
      </c>
      <c r="B5" s="11">
        <f>RF!B5</f>
        <v>4.7433333333333296</v>
      </c>
      <c r="C5" s="11">
        <f>LR!B5</f>
        <v>4.6815644576878803</v>
      </c>
      <c r="D5" s="11">
        <f>Adaboost!B5</f>
        <v>4.52051504474636</v>
      </c>
      <c r="E5" s="11">
        <f>XGBR!B5</f>
        <v>3.0169860000000002</v>
      </c>
      <c r="F5" s="11">
        <f>Huber!B5</f>
        <v>4.6821564173825898</v>
      </c>
      <c r="G5" s="11">
        <f>BayesRidge!B5</f>
        <v>4.6797303497670697</v>
      </c>
      <c r="H5" s="11">
        <f>Elastic!B5</f>
        <v>4.7986926905277301</v>
      </c>
      <c r="I5" s="11">
        <f>GBR!B5</f>
        <v>4.91839660740792</v>
      </c>
      <c r="J5" s="12">
        <f t="shared" si="0"/>
        <v>4.5045778071654956</v>
      </c>
      <c r="K5" s="13">
        <f t="shared" si="1"/>
        <v>4.91839660740792</v>
      </c>
      <c r="L5" s="13">
        <f t="shared" si="2"/>
        <v>3.0169860000000002</v>
      </c>
      <c r="O5" t="s">
        <v>46</v>
      </c>
      <c r="P5">
        <v>9.5500000000000007</v>
      </c>
      <c r="Q5" t="s">
        <v>73</v>
      </c>
      <c r="R5" s="6">
        <f>P4</f>
        <v>8.85</v>
      </c>
      <c r="AC5" s="6"/>
    </row>
    <row r="6" spans="1:29" ht="15" thickBot="1" x14ac:dyDescent="0.35">
      <c r="A6" t="s">
        <v>92</v>
      </c>
      <c r="B6" s="11">
        <f>RF!B6</f>
        <v>4.6699999999999902</v>
      </c>
      <c r="C6" s="11">
        <f>LR!B6</f>
        <v>4.4992486234389197</v>
      </c>
      <c r="D6" s="11">
        <f>Adaboost!B6</f>
        <v>4.22148620038105</v>
      </c>
      <c r="E6" s="11">
        <f>XGBR!B6</f>
        <v>5.114439</v>
      </c>
      <c r="F6" s="11">
        <f>Huber!B6</f>
        <v>4.4837358481846801</v>
      </c>
      <c r="G6" s="11">
        <f>BayesRidge!B6</f>
        <v>4.4968644878473301</v>
      </c>
      <c r="H6" s="11">
        <f>Elastic!B6</f>
        <v>4.6145029768292396</v>
      </c>
      <c r="I6" s="11">
        <f>GBR!B6</f>
        <v>4.3979531860207803</v>
      </c>
      <c r="J6" s="12">
        <f t="shared" si="0"/>
        <v>4.5483538271688957</v>
      </c>
      <c r="K6" s="13">
        <f t="shared" si="1"/>
        <v>5.114439</v>
      </c>
      <c r="L6" s="13">
        <f t="shared" si="2"/>
        <v>4.22148620038105</v>
      </c>
      <c r="O6" t="s">
        <v>80</v>
      </c>
      <c r="P6">
        <v>6.45</v>
      </c>
      <c r="Q6" t="s">
        <v>67</v>
      </c>
      <c r="R6" s="6">
        <f>P7</f>
        <v>8.5</v>
      </c>
      <c r="AC6" s="6"/>
    </row>
    <row r="7" spans="1:29" ht="15" thickBot="1" x14ac:dyDescent="0.35">
      <c r="A7" t="s">
        <v>93</v>
      </c>
      <c r="B7" s="11">
        <f>RF!B7</f>
        <v>3.5866666666666598</v>
      </c>
      <c r="C7" s="11">
        <f>LR!B7</f>
        <v>4.27927794924216</v>
      </c>
      <c r="D7" s="11">
        <f>Adaboost!B7</f>
        <v>4.2230744656229096</v>
      </c>
      <c r="E7" s="11">
        <f>XGBR!B7</f>
        <v>4.2677639999999997</v>
      </c>
      <c r="F7" s="11">
        <f>Huber!B7</f>
        <v>4.2661686059170698</v>
      </c>
      <c r="G7" s="11">
        <f>BayesRidge!B7</f>
        <v>4.2759604877547499</v>
      </c>
      <c r="H7" s="11">
        <f>Elastic!B7</f>
        <v>4.7150639126165199</v>
      </c>
      <c r="I7" s="11">
        <f>GBR!B7</f>
        <v>5.0854384722754302</v>
      </c>
      <c r="J7" s="12">
        <f t="shared" si="0"/>
        <v>4.3379426867276178</v>
      </c>
      <c r="K7" s="13">
        <f t="shared" si="1"/>
        <v>5.0854384722754302</v>
      </c>
      <c r="L7" s="13">
        <f t="shared" si="2"/>
        <v>3.5866666666666598</v>
      </c>
      <c r="O7" t="s">
        <v>67</v>
      </c>
      <c r="P7">
        <v>8.5</v>
      </c>
      <c r="Q7" t="s">
        <v>80</v>
      </c>
      <c r="R7" s="6">
        <f>P6</f>
        <v>6.45</v>
      </c>
      <c r="AC7" s="6"/>
    </row>
    <row r="8" spans="1:29" ht="15" thickBot="1" x14ac:dyDescent="0.35">
      <c r="A8" t="s">
        <v>94</v>
      </c>
      <c r="B8" s="11">
        <f>RF!B8</f>
        <v>2.8966666666666598</v>
      </c>
      <c r="C8" s="11">
        <f>LR!B8</f>
        <v>2.9679984712607799</v>
      </c>
      <c r="D8" s="11">
        <f>Adaboost!B8</f>
        <v>3.7396819843439801</v>
      </c>
      <c r="E8" s="11">
        <f>XGBR!B8</f>
        <v>3.3445938000000002</v>
      </c>
      <c r="F8" s="11">
        <f>Huber!B8</f>
        <v>2.9847949907723401</v>
      </c>
      <c r="G8" s="11">
        <f>BayesRidge!B8</f>
        <v>2.9657038985889699</v>
      </c>
      <c r="H8" s="11">
        <f>Elastic!B8</f>
        <v>4.0194888464501197</v>
      </c>
      <c r="I8" s="11">
        <f>GBR!B8</f>
        <v>3.4250442238497198</v>
      </c>
      <c r="J8" s="12">
        <f t="shared" si="0"/>
        <v>3.2302176235960678</v>
      </c>
      <c r="K8" s="13">
        <f t="shared" si="1"/>
        <v>4.0194888464501197</v>
      </c>
      <c r="L8" s="13">
        <f t="shared" si="2"/>
        <v>2.7279857304320401</v>
      </c>
      <c r="O8" t="s">
        <v>72</v>
      </c>
      <c r="P8">
        <v>9.75</v>
      </c>
      <c r="Q8" t="s">
        <v>69</v>
      </c>
      <c r="R8" s="6">
        <f>P9</f>
        <v>7.55</v>
      </c>
      <c r="AC8" s="6"/>
    </row>
    <row r="9" spans="1:29" ht="15" thickBot="1" x14ac:dyDescent="0.35">
      <c r="A9" t="s">
        <v>95</v>
      </c>
      <c r="B9" s="11">
        <f>RF!B9</f>
        <v>5.3466666666666596</v>
      </c>
      <c r="C9" s="11">
        <f>LR!B9</f>
        <v>5.3753808716722498</v>
      </c>
      <c r="D9" s="11">
        <f>Adaboost!B9</f>
        <v>4.66605808401758</v>
      </c>
      <c r="E9" s="11">
        <f>XGBR!B9</f>
        <v>4.3612374999999997</v>
      </c>
      <c r="F9" s="11">
        <f>Huber!B9</f>
        <v>5.3958822870765797</v>
      </c>
      <c r="G9" s="11">
        <f>BayesRidge!B9</f>
        <v>5.3732076474056498</v>
      </c>
      <c r="H9" s="11">
        <f>Elastic!B9</f>
        <v>5.0890806789734802</v>
      </c>
      <c r="I9" s="11">
        <f>GBR!B9</f>
        <v>5.0566538085771997</v>
      </c>
      <c r="J9" s="12">
        <f t="shared" si="0"/>
        <v>5.1188701565059844</v>
      </c>
      <c r="K9" s="13">
        <f t="shared" si="1"/>
        <v>5.4056638641644597</v>
      </c>
      <c r="L9" s="13">
        <f t="shared" si="2"/>
        <v>4.3612374999999997</v>
      </c>
      <c r="O9" t="s">
        <v>69</v>
      </c>
      <c r="P9">
        <v>7.55</v>
      </c>
      <c r="Q9" t="s">
        <v>72</v>
      </c>
      <c r="R9" s="6">
        <f>P8</f>
        <v>9.75</v>
      </c>
      <c r="AC9" s="6"/>
    </row>
    <row r="10" spans="1:29" ht="15" thickBot="1" x14ac:dyDescent="0.35">
      <c r="A10" t="s">
        <v>87</v>
      </c>
      <c r="B10" s="11">
        <f>RF!B10</f>
        <v>5</v>
      </c>
      <c r="C10" s="11">
        <f>LR!B10</f>
        <v>5.1147712030213999</v>
      </c>
      <c r="D10" s="11">
        <f>Adaboost!B10</f>
        <v>4.4601075670125603</v>
      </c>
      <c r="E10" s="11">
        <f>XGBR!B10</f>
        <v>6.0138889999999998</v>
      </c>
      <c r="F10" s="11">
        <f>Huber!B10</f>
        <v>5.13300212470826</v>
      </c>
      <c r="G10" s="11">
        <f>BayesRidge!B10</f>
        <v>5.1132244688394204</v>
      </c>
      <c r="H10" s="11">
        <f>Elastic!B10</f>
        <v>4.9174065093909904</v>
      </c>
      <c r="I10" s="11">
        <f>GBR!B10</f>
        <v>5.1168918964775898</v>
      </c>
      <c r="J10" s="12">
        <f t="shared" si="0"/>
        <v>5.1369551700784744</v>
      </c>
      <c r="K10" s="13">
        <f t="shared" si="1"/>
        <v>6.0138889999999998</v>
      </c>
      <c r="L10" s="13">
        <f t="shared" si="2"/>
        <v>4.4601075670125603</v>
      </c>
      <c r="O10" t="s">
        <v>47</v>
      </c>
      <c r="P10">
        <v>8.35</v>
      </c>
      <c r="Q10" t="s">
        <v>71</v>
      </c>
      <c r="R10" s="6">
        <f>P11</f>
        <v>8.4</v>
      </c>
      <c r="AC10" s="6"/>
    </row>
    <row r="11" spans="1:29" ht="15" thickBot="1" x14ac:dyDescent="0.35">
      <c r="A11" t="s">
        <v>88</v>
      </c>
      <c r="B11" s="11">
        <f>RF!B11</f>
        <v>4.8566666666666602</v>
      </c>
      <c r="C11" s="11">
        <f>LR!B11</f>
        <v>4.96777985426949</v>
      </c>
      <c r="D11" s="11">
        <f>Adaboost!B11</f>
        <v>4.5275636287584096</v>
      </c>
      <c r="E11" s="11">
        <f>XGBR!B11</f>
        <v>4.9242562999999997</v>
      </c>
      <c r="F11" s="11">
        <f>Huber!B11</f>
        <v>4.95988812783939</v>
      </c>
      <c r="G11" s="11">
        <f>BayesRidge!B11</f>
        <v>4.9613816827916599</v>
      </c>
      <c r="H11" s="11">
        <f>Elastic!B11</f>
        <v>4.8647808320352102</v>
      </c>
      <c r="I11" s="11">
        <f>GBR!B11</f>
        <v>4.8869491207133802</v>
      </c>
      <c r="J11" s="12">
        <f t="shared" si="0"/>
        <v>4.8993319136004008</v>
      </c>
      <c r="K11" s="13">
        <f t="shared" si="1"/>
        <v>5.1447210093294</v>
      </c>
      <c r="L11" s="13">
        <f t="shared" si="2"/>
        <v>4.5275636287584096</v>
      </c>
      <c r="O11" t="s">
        <v>71</v>
      </c>
      <c r="P11">
        <v>8.4</v>
      </c>
      <c r="Q11" t="s">
        <v>47</v>
      </c>
      <c r="R11" s="6">
        <f>P10</f>
        <v>8.35</v>
      </c>
      <c r="AC11" s="6"/>
    </row>
    <row r="12" spans="1:29" ht="15" thickBot="1" x14ac:dyDescent="0.35">
      <c r="A12" t="s">
        <v>86</v>
      </c>
      <c r="B12" s="11">
        <f>RF!B12</f>
        <v>3.11</v>
      </c>
      <c r="C12" s="11">
        <f>LR!B12</f>
        <v>2.90177210971052</v>
      </c>
      <c r="D12" s="11">
        <f>Adaboost!B12</f>
        <v>3.3495972160945402</v>
      </c>
      <c r="E12" s="11">
        <f>XGBR!B12</f>
        <v>3.8593017999999999</v>
      </c>
      <c r="F12" s="11">
        <f>Huber!B12</f>
        <v>2.8876391803658801</v>
      </c>
      <c r="G12" s="11">
        <f>BayesRidge!B12</f>
        <v>2.9031631321744999</v>
      </c>
      <c r="H12" s="11">
        <f>Elastic!B12</f>
        <v>4.0878495675979503</v>
      </c>
      <c r="I12" s="11">
        <f>GBR!B12</f>
        <v>3.5155479108743299</v>
      </c>
      <c r="J12" s="12">
        <f t="shared" si="0"/>
        <v>3.2843477765524067</v>
      </c>
      <c r="K12" s="13">
        <f t="shared" si="1"/>
        <v>4.0878495675979503</v>
      </c>
      <c r="L12" s="13">
        <f t="shared" si="2"/>
        <v>2.8876391803658801</v>
      </c>
      <c r="O12" t="s">
        <v>52</v>
      </c>
      <c r="P12">
        <v>8.9499999999999993</v>
      </c>
      <c r="Q12" t="s">
        <v>70</v>
      </c>
      <c r="R12" s="6">
        <f>P13</f>
        <v>7.9</v>
      </c>
      <c r="AC12" s="6"/>
    </row>
    <row r="13" spans="1:29" ht="15" thickBot="1" x14ac:dyDescent="0.35">
      <c r="A13" t="s">
        <v>96</v>
      </c>
      <c r="B13" s="11">
        <f>RF!B13</f>
        <v>3.9033333333333302</v>
      </c>
      <c r="C13" s="11">
        <f>LR!B13</f>
        <v>3.8581126375790502</v>
      </c>
      <c r="D13" s="11">
        <f>Adaboost!B13</f>
        <v>3.9121683254734601</v>
      </c>
      <c r="E13" s="11">
        <f>XGBR!B13</f>
        <v>3.6006415000000001</v>
      </c>
      <c r="F13" s="11">
        <f>Huber!B13</f>
        <v>3.8453704665401198</v>
      </c>
      <c r="G13" s="11">
        <f>BayesRidge!B13</f>
        <v>3.86151498588386</v>
      </c>
      <c r="H13" s="11">
        <f>Elastic!B13</f>
        <v>4.4340967072302497</v>
      </c>
      <c r="I13" s="11">
        <f>GBR!B13</f>
        <v>3.8135920203826101</v>
      </c>
      <c r="J13" s="12">
        <f t="shared" si="0"/>
        <v>3.9090969490208716</v>
      </c>
      <c r="K13" s="13">
        <f t="shared" si="1"/>
        <v>4.4340967072302497</v>
      </c>
      <c r="L13" s="13">
        <f t="shared" si="2"/>
        <v>3.6006415000000001</v>
      </c>
      <c r="O13" t="s">
        <v>70</v>
      </c>
      <c r="P13">
        <v>7.9</v>
      </c>
      <c r="Q13" t="s">
        <v>52</v>
      </c>
      <c r="R13" s="6">
        <f>P12</f>
        <v>8.9499999999999993</v>
      </c>
      <c r="AC13" s="6"/>
    </row>
    <row r="14" spans="1:29" ht="15" thickBot="1" x14ac:dyDescent="0.35">
      <c r="A14" t="s">
        <v>97</v>
      </c>
      <c r="B14" s="11">
        <f>RF!B14</f>
        <v>5.8466666666666596</v>
      </c>
      <c r="C14" s="11">
        <f>LR!B14</f>
        <v>5.8426368438894096</v>
      </c>
      <c r="D14" s="11">
        <f>Adaboost!B14</f>
        <v>6.0817915390008599</v>
      </c>
      <c r="E14" s="11">
        <f>XGBR!B14</f>
        <v>4.7097730000000002</v>
      </c>
      <c r="F14" s="11">
        <f>Huber!B14</f>
        <v>5.8678569154475504</v>
      </c>
      <c r="G14" s="11">
        <f>BayesRidge!B14</f>
        <v>5.8399799848820102</v>
      </c>
      <c r="H14" s="11">
        <f>Elastic!B14</f>
        <v>5.2703434479186297</v>
      </c>
      <c r="I14" s="11">
        <f>GBR!B14</f>
        <v>6.1137268429031799</v>
      </c>
      <c r="J14" s="12">
        <f t="shared" si="0"/>
        <v>5.7105237328357061</v>
      </c>
      <c r="K14" s="13">
        <f t="shared" si="1"/>
        <v>6.1137268429031799</v>
      </c>
      <c r="L14" s="13">
        <f t="shared" si="2"/>
        <v>4.7097730000000002</v>
      </c>
      <c r="O14" t="s">
        <v>68</v>
      </c>
      <c r="P14">
        <v>9.35</v>
      </c>
      <c r="Q14" t="s">
        <v>37</v>
      </c>
      <c r="R14" s="6">
        <f>P15</f>
        <v>9.9499999999999993</v>
      </c>
      <c r="AC14" s="6"/>
    </row>
    <row r="15" spans="1:29" ht="15" thickBot="1" x14ac:dyDescent="0.35">
      <c r="A15" t="s">
        <v>98</v>
      </c>
      <c r="B15" s="11">
        <f>RF!B15</f>
        <v>4.7766666666666602</v>
      </c>
      <c r="C15" s="11">
        <f>LR!B15</f>
        <v>4.8392832702259296</v>
      </c>
      <c r="D15" s="11">
        <f>Adaboost!B15</f>
        <v>4.6723235187691898</v>
      </c>
      <c r="E15" s="11">
        <f>XGBR!B15</f>
        <v>4.3079866999999998</v>
      </c>
      <c r="F15" s="11">
        <f>Huber!B15</f>
        <v>4.8391173913163401</v>
      </c>
      <c r="G15" s="11">
        <f>BayesRidge!B15</f>
        <v>4.8420043677625797</v>
      </c>
      <c r="H15" s="11">
        <f>Elastic!B15</f>
        <v>4.8384094677762803</v>
      </c>
      <c r="I15" s="11">
        <f>GBR!B15</f>
        <v>5.0909965149021499</v>
      </c>
      <c r="J15" s="12">
        <f t="shared" si="0"/>
        <v>4.7740372153158965</v>
      </c>
      <c r="K15" s="13">
        <f t="shared" si="1"/>
        <v>5.0909965149021499</v>
      </c>
      <c r="L15" s="13">
        <f t="shared" si="2"/>
        <v>4.3079866999999998</v>
      </c>
      <c r="O15" t="s">
        <v>37</v>
      </c>
      <c r="P15">
        <v>9.9499999999999993</v>
      </c>
      <c r="Q15" t="s">
        <v>68</v>
      </c>
      <c r="R15" s="6">
        <f>P14</f>
        <v>9.35</v>
      </c>
      <c r="AC15" s="6"/>
    </row>
    <row r="16" spans="1:29" ht="15" thickBot="1" x14ac:dyDescent="0.35">
      <c r="A16" t="s">
        <v>99</v>
      </c>
      <c r="B16" s="5">
        <f>RF!B16</f>
        <v>5.78</v>
      </c>
      <c r="C16" s="5">
        <f>LR!B16</f>
        <v>5.5833628015820196</v>
      </c>
      <c r="D16" s="5">
        <f>Adaboost!B16</f>
        <v>4.6487751625689899</v>
      </c>
      <c r="E16" s="5">
        <f>XGBR!B16</f>
        <v>5.4806840000000001</v>
      </c>
      <c r="F16" s="5">
        <f>Huber!B16</f>
        <v>5.5990341920226498</v>
      </c>
      <c r="G16" s="5">
        <f>BayesRidge!B16</f>
        <v>5.57945405172139</v>
      </c>
      <c r="H16" s="5">
        <f>Elastic!B16</f>
        <v>5.1397717659419202</v>
      </c>
      <c r="I16" s="5">
        <f>GBR!B16</f>
        <v>5.8552627752442703</v>
      </c>
      <c r="J16" s="6">
        <f t="shared" si="0"/>
        <v>5.4921012192852885</v>
      </c>
      <c r="K16">
        <f t="shared" si="1"/>
        <v>5.8552627752442703</v>
      </c>
      <c r="L16">
        <f t="shared" si="2"/>
        <v>4.6487751625689899</v>
      </c>
      <c r="O16" t="s">
        <v>77</v>
      </c>
      <c r="P16">
        <v>9.65</v>
      </c>
      <c r="Q16" t="s">
        <v>60</v>
      </c>
      <c r="R16" s="6">
        <f>P17</f>
        <v>7.7</v>
      </c>
      <c r="AC16" s="6"/>
    </row>
    <row r="17" spans="1:29" ht="15" thickBot="1" x14ac:dyDescent="0.35">
      <c r="A17" t="s">
        <v>100</v>
      </c>
      <c r="B17" s="5">
        <f>RF!B17</f>
        <v>3.0133333333333301</v>
      </c>
      <c r="C17" s="5">
        <f>LR!B17</f>
        <v>3.2660491188549599</v>
      </c>
      <c r="D17" s="5">
        <f>Adaboost!B17</f>
        <v>3.63265694445928</v>
      </c>
      <c r="E17" s="5">
        <f>XGBR!B17</f>
        <v>3.1025849999999999</v>
      </c>
      <c r="F17" s="5">
        <f>Huber!B17</f>
        <v>3.2344588093829101</v>
      </c>
      <c r="G17" s="5">
        <f>BayesRidge!B17</f>
        <v>3.2683190876679702</v>
      </c>
      <c r="H17" s="5">
        <f>Elastic!B17</f>
        <v>4.1814287030035597</v>
      </c>
      <c r="I17" s="5">
        <f>GBR!B17</f>
        <v>3.1926605195202198</v>
      </c>
      <c r="J17" s="6">
        <f t="shared" si="0"/>
        <v>3.3496821095009288</v>
      </c>
      <c r="K17">
        <f t="shared" si="1"/>
        <v>4.1814287030035597</v>
      </c>
      <c r="L17">
        <f t="shared" si="2"/>
        <v>3.0133333333333301</v>
      </c>
      <c r="O17" t="s">
        <v>60</v>
      </c>
      <c r="P17">
        <v>7.7</v>
      </c>
      <c r="Q17" t="s">
        <v>77</v>
      </c>
      <c r="R17" s="6">
        <f>P16</f>
        <v>9.65</v>
      </c>
      <c r="AC17" s="6"/>
    </row>
    <row r="18" spans="1:29" ht="15" thickBot="1" x14ac:dyDescent="0.35">
      <c r="A18" t="s">
        <v>101</v>
      </c>
      <c r="B18" s="5">
        <f>RF!B18</f>
        <v>4.18</v>
      </c>
      <c r="C18" s="5">
        <f>LR!B18</f>
        <v>4.3768621659318301</v>
      </c>
      <c r="D18" s="5">
        <f>Adaboost!B18</f>
        <v>4.0308273446652496</v>
      </c>
      <c r="E18" s="5">
        <f>XGBR!B18</f>
        <v>4.3374467000000001</v>
      </c>
      <c r="F18" s="5">
        <f>Huber!B18</f>
        <v>4.3672694851341003</v>
      </c>
      <c r="G18" s="5">
        <f>BayesRidge!B18</f>
        <v>4.37474975125558</v>
      </c>
      <c r="H18" s="5">
        <f>Elastic!B18</f>
        <v>4.5531007113219104</v>
      </c>
      <c r="I18" s="5">
        <f>GBR!B18</f>
        <v>3.9171412422462901</v>
      </c>
      <c r="J18" s="6">
        <f t="shared" si="0"/>
        <v>4.2911236668614343</v>
      </c>
      <c r="K18">
        <f t="shared" si="1"/>
        <v>4.5531007113219104</v>
      </c>
      <c r="L18">
        <f t="shared" si="2"/>
        <v>3.9171412422462901</v>
      </c>
      <c r="O18" t="s">
        <v>78</v>
      </c>
      <c r="P18">
        <v>8.1</v>
      </c>
      <c r="Q18" t="s">
        <v>75</v>
      </c>
      <c r="R18" s="6">
        <f>P19</f>
        <v>7.7</v>
      </c>
      <c r="AC18" s="6"/>
    </row>
    <row r="19" spans="1:29" ht="15" thickBot="1" x14ac:dyDescent="0.35">
      <c r="A19" t="s">
        <v>102</v>
      </c>
      <c r="B19" s="5">
        <f>RF!B19</f>
        <v>6.21</v>
      </c>
      <c r="C19" s="5">
        <f>LR!B19</f>
        <v>6.0992130418162596</v>
      </c>
      <c r="D19" s="5">
        <f>Adaboost!B19</f>
        <v>7.3870069862823398</v>
      </c>
      <c r="E19" s="5">
        <f>XGBR!B19</f>
        <v>5.279795</v>
      </c>
      <c r="F19" s="5">
        <f>Huber!B19</f>
        <v>6.1272113933462604</v>
      </c>
      <c r="G19" s="5">
        <f>BayesRidge!B19</f>
        <v>6.0999293839052804</v>
      </c>
      <c r="H19" s="5">
        <f>Elastic!B19</f>
        <v>5.4533744698071898</v>
      </c>
      <c r="I19" s="5">
        <f>GBR!B19</f>
        <v>6.5426824609031904</v>
      </c>
      <c r="J19" s="6">
        <f t="shared" si="0"/>
        <v>6.1663250192452113</v>
      </c>
      <c r="K19">
        <f t="shared" si="1"/>
        <v>7.3870069862823398</v>
      </c>
      <c r="L19">
        <f t="shared" si="2"/>
        <v>5.279795</v>
      </c>
      <c r="O19" t="s">
        <v>75</v>
      </c>
      <c r="P19">
        <v>7.7</v>
      </c>
      <c r="Q19" t="s">
        <v>78</v>
      </c>
      <c r="R19" s="6">
        <f>P18</f>
        <v>8.1</v>
      </c>
      <c r="AC19" s="6"/>
    </row>
    <row r="20" spans="1:29" ht="15" thickBot="1" x14ac:dyDescent="0.35">
      <c r="A20" t="s">
        <v>57</v>
      </c>
      <c r="B20" s="5">
        <f>RF!B20</f>
        <v>5.2566666666666597</v>
      </c>
      <c r="C20" s="5">
        <f>LR!B20</f>
        <v>5.0037453086847901</v>
      </c>
      <c r="D20" s="5">
        <f>Adaboost!B20</f>
        <v>4.2564238083459403</v>
      </c>
      <c r="E20" s="5">
        <f>XGBR!B20</f>
        <v>5.1731515000000003</v>
      </c>
      <c r="F20" s="5">
        <f>Huber!B20</f>
        <v>5.0057426189004204</v>
      </c>
      <c r="G20" s="5">
        <f>BayesRidge!B20</f>
        <v>4.9943789494937301</v>
      </c>
      <c r="H20" s="5">
        <f>Elastic!B20</f>
        <v>4.7645300372809398</v>
      </c>
      <c r="I20" s="5">
        <f>GBR!B20</f>
        <v>4.8905863115708996</v>
      </c>
      <c r="J20" s="6">
        <f t="shared" si="0"/>
        <v>4.948827506427528</v>
      </c>
      <c r="K20">
        <f t="shared" si="1"/>
        <v>5.2566666666666597</v>
      </c>
      <c r="L20">
        <f t="shared" si="2"/>
        <v>4.2564238083459403</v>
      </c>
      <c r="O20" t="s">
        <v>14</v>
      </c>
      <c r="P20">
        <v>8.65</v>
      </c>
      <c r="Q20" t="s">
        <v>58</v>
      </c>
      <c r="R20" s="6">
        <f>P21</f>
        <v>8</v>
      </c>
      <c r="AC20" s="6"/>
    </row>
    <row r="21" spans="1:29" ht="15" thickBot="1" x14ac:dyDescent="0.35">
      <c r="A21" t="s">
        <v>103</v>
      </c>
      <c r="B21" s="5">
        <f>RF!B21</f>
        <v>5.31</v>
      </c>
      <c r="C21" s="5">
        <f>LR!B21</f>
        <v>5.0667461054203402</v>
      </c>
      <c r="D21" s="5">
        <f>Adaboost!B21</f>
        <v>4.4256489896742499</v>
      </c>
      <c r="E21" s="5">
        <f>XGBR!B21</f>
        <v>5.1724889999999997</v>
      </c>
      <c r="F21" s="5">
        <f>Huber!B21</f>
        <v>5.0551417406699697</v>
      </c>
      <c r="G21" s="5">
        <f>BayesRidge!B21</f>
        <v>5.0561046158561398</v>
      </c>
      <c r="H21" s="5">
        <f>Elastic!B21</f>
        <v>4.8460841602079103</v>
      </c>
      <c r="I21" s="5">
        <f>GBR!B21</f>
        <v>4.8667937586775398</v>
      </c>
      <c r="J21" s="6">
        <f t="shared" si="0"/>
        <v>4.9973946909276714</v>
      </c>
      <c r="K21">
        <f t="shared" si="1"/>
        <v>5.31</v>
      </c>
      <c r="L21">
        <f t="shared" si="2"/>
        <v>4.4256489896742499</v>
      </c>
      <c r="O21" t="s">
        <v>58</v>
      </c>
      <c r="P21">
        <v>8</v>
      </c>
      <c r="Q21" t="s">
        <v>14</v>
      </c>
      <c r="R21" s="6">
        <f>P20</f>
        <v>8.65</v>
      </c>
      <c r="AC21" s="6"/>
    </row>
    <row r="22" spans="1:29" ht="15" thickBot="1" x14ac:dyDescent="0.35">
      <c r="A22" t="s">
        <v>56</v>
      </c>
      <c r="B22" s="5">
        <f>RF!B22</f>
        <v>4.5266666666666602</v>
      </c>
      <c r="C22" s="5">
        <f>LR!B22</f>
        <v>4.5519307371694904</v>
      </c>
      <c r="D22" s="5">
        <f>Adaboost!B22</f>
        <v>4.3035208619866196</v>
      </c>
      <c r="E22" s="5">
        <f>XGBR!B22</f>
        <v>3.2454244999999999</v>
      </c>
      <c r="F22" s="5">
        <f>Huber!B22</f>
        <v>4.5545712482890597</v>
      </c>
      <c r="G22" s="5">
        <f>BayesRidge!B22</f>
        <v>4.5496202005726696</v>
      </c>
      <c r="H22" s="5">
        <f>Elastic!B22</f>
        <v>4.7006275856323398</v>
      </c>
      <c r="I22" s="5">
        <f>GBR!B22</f>
        <v>4.5493346815339004</v>
      </c>
      <c r="J22" s="6">
        <f t="shared" si="0"/>
        <v>4.3746996635999507</v>
      </c>
      <c r="K22">
        <f t="shared" si="1"/>
        <v>4.7006275856323398</v>
      </c>
      <c r="L22">
        <f t="shared" si="2"/>
        <v>3.2454244999999999</v>
      </c>
      <c r="O22" t="s">
        <v>74</v>
      </c>
      <c r="P22">
        <v>9.5</v>
      </c>
      <c r="Q22" t="s">
        <v>59</v>
      </c>
      <c r="R22" s="6">
        <f>P23</f>
        <v>5.8</v>
      </c>
      <c r="AC22" s="6"/>
    </row>
    <row r="23" spans="1:29" ht="15" thickBot="1" x14ac:dyDescent="0.35">
      <c r="A23" t="s">
        <v>104</v>
      </c>
      <c r="B23" s="5">
        <f>RF!B23</f>
        <v>4.4899999999999904</v>
      </c>
      <c r="C23" s="5">
        <f>LR!B23</f>
        <v>4.5590736551270403</v>
      </c>
      <c r="D23" s="5">
        <f>Adaboost!B23</f>
        <v>4.25317729279978</v>
      </c>
      <c r="E23" s="5">
        <f>XGBR!B23</f>
        <v>3.6150540000000002</v>
      </c>
      <c r="F23" s="5">
        <f>Huber!B23</f>
        <v>4.5900957678061403</v>
      </c>
      <c r="G23" s="5">
        <f>BayesRidge!B23</f>
        <v>4.5610485203827604</v>
      </c>
      <c r="H23" s="5">
        <f>Elastic!B23</f>
        <v>4.7905989308735002</v>
      </c>
      <c r="I23" s="5">
        <f>GBR!B23</f>
        <v>4.3709442669244796</v>
      </c>
      <c r="J23" s="6">
        <f t="shared" si="0"/>
        <v>4.4274152818319177</v>
      </c>
      <c r="K23">
        <f t="shared" si="1"/>
        <v>4.7905989308735002</v>
      </c>
      <c r="L23">
        <f t="shared" si="2"/>
        <v>3.6150540000000002</v>
      </c>
      <c r="O23" t="s">
        <v>59</v>
      </c>
      <c r="P23">
        <v>5.8</v>
      </c>
      <c r="Q23" t="s">
        <v>74</v>
      </c>
      <c r="R23" s="6">
        <f>P22</f>
        <v>9.5</v>
      </c>
      <c r="AC23" s="6"/>
    </row>
    <row r="24" spans="1:29" ht="15" thickBot="1" x14ac:dyDescent="0.35">
      <c r="A24" t="s">
        <v>105</v>
      </c>
      <c r="B24" s="5">
        <f>RF!B24</f>
        <v>5.9833333333333298</v>
      </c>
      <c r="C24" s="5">
        <f>LR!B24</f>
        <v>6.04239581861186</v>
      </c>
      <c r="D24" s="5">
        <f>Adaboost!B24</f>
        <v>6.1729495668174899</v>
      </c>
      <c r="E24" s="5">
        <f>XGBR!B24</f>
        <v>7.1311593000000002</v>
      </c>
      <c r="F24" s="5">
        <f>Huber!B24</f>
        <v>6.0904744778957696</v>
      </c>
      <c r="G24" s="5">
        <f>BayesRidge!B24</f>
        <v>6.04061167527232</v>
      </c>
      <c r="H24" s="5">
        <f>Elastic!B24</f>
        <v>5.3973066550319002</v>
      </c>
      <c r="I24" s="5">
        <f>GBR!B24</f>
        <v>6.2928743756548204</v>
      </c>
      <c r="J24" s="6">
        <f t="shared" si="0"/>
        <v>6.1452209155766688</v>
      </c>
      <c r="K24">
        <f t="shared" si="1"/>
        <v>7.1311593000000002</v>
      </c>
      <c r="L24">
        <f t="shared" si="2"/>
        <v>5.3973066550319002</v>
      </c>
      <c r="O24" t="s">
        <v>79</v>
      </c>
      <c r="P24">
        <v>9.75</v>
      </c>
      <c r="Q24" t="s">
        <v>61</v>
      </c>
      <c r="R24" s="6">
        <f>P25</f>
        <v>11.2</v>
      </c>
      <c r="AC24" s="6"/>
    </row>
    <row r="25" spans="1:29" ht="15" thickBot="1" x14ac:dyDescent="0.35">
      <c r="A25" t="s">
        <v>106</v>
      </c>
      <c r="B25" s="5">
        <f>RF!B25</f>
        <v>6.0233333333333299</v>
      </c>
      <c r="C25" s="5">
        <f>LR!B25</f>
        <v>5.95043507224264</v>
      </c>
      <c r="D25" s="5">
        <f>Adaboost!B25</f>
        <v>5.50547020846557</v>
      </c>
      <c r="E25" s="5">
        <f>XGBR!B25</f>
        <v>6.0939069999999997</v>
      </c>
      <c r="F25" s="5">
        <f>Huber!B25</f>
        <v>5.9360907169802699</v>
      </c>
      <c r="G25" s="5">
        <f>BayesRidge!B25</f>
        <v>5.95059501558167</v>
      </c>
      <c r="H25" s="5">
        <f>Elastic!B25</f>
        <v>5.3544584626920004</v>
      </c>
      <c r="I25" s="5">
        <f>GBR!B25</f>
        <v>6.1501662028914197</v>
      </c>
      <c r="J25" s="6">
        <f t="shared" si="0"/>
        <v>5.861609021150608</v>
      </c>
      <c r="K25">
        <f t="shared" si="1"/>
        <v>6.1501662028914197</v>
      </c>
      <c r="L25">
        <f t="shared" si="2"/>
        <v>5.3544584626920004</v>
      </c>
      <c r="O25" t="s">
        <v>61</v>
      </c>
      <c r="P25">
        <v>11.2</v>
      </c>
      <c r="Q25" t="s">
        <v>79</v>
      </c>
      <c r="R25" s="6">
        <f>P24</f>
        <v>9.75</v>
      </c>
      <c r="AC25" s="6"/>
    </row>
    <row r="26" spans="1:29" ht="15" thickBot="1" x14ac:dyDescent="0.35">
      <c r="A26" t="s">
        <v>107</v>
      </c>
      <c r="B26" s="5">
        <f>RF!B26</f>
        <v>5.1966666666666601</v>
      </c>
      <c r="C26" s="5">
        <f>LR!B26</f>
        <v>4.9490233847548399</v>
      </c>
      <c r="D26" s="5">
        <f>Adaboost!B26</f>
        <v>4.6088945881201804</v>
      </c>
      <c r="E26" s="5">
        <f>XGBR!B26</f>
        <v>4.7635845999999997</v>
      </c>
      <c r="F26" s="5">
        <f>Huber!B26</f>
        <v>4.93250037322741</v>
      </c>
      <c r="G26" s="5">
        <f>BayesRidge!B26</f>
        <v>4.9458613328008099</v>
      </c>
      <c r="H26" s="5">
        <f>Elastic!B26</f>
        <v>4.79027160801507</v>
      </c>
      <c r="I26" s="5">
        <f>GBR!B26</f>
        <v>5.2936733384446004</v>
      </c>
      <c r="J26" s="6">
        <f t="shared" si="0"/>
        <v>4.9590955971072184</v>
      </c>
      <c r="K26">
        <f t="shared" si="1"/>
        <v>5.2936733384446004</v>
      </c>
      <c r="L26">
        <f t="shared" si="2"/>
        <v>4.6088945881201804</v>
      </c>
      <c r="O26" t="s">
        <v>76</v>
      </c>
      <c r="P26">
        <v>9.4</v>
      </c>
      <c r="Q26" t="s">
        <v>82</v>
      </c>
      <c r="R26" s="6">
        <f>P27</f>
        <v>7.8</v>
      </c>
      <c r="AC26" s="6"/>
    </row>
    <row r="27" spans="1:29" ht="15" thickBot="1" x14ac:dyDescent="0.35">
      <c r="A27" t="s">
        <v>108</v>
      </c>
      <c r="B27" s="5">
        <f>RF!B27</f>
        <v>6.2766666666666602</v>
      </c>
      <c r="C27" s="5">
        <f>LR!B27</f>
        <v>6.0366884384189898</v>
      </c>
      <c r="D27" s="5">
        <f>Adaboost!B27</f>
        <v>7.26497848329082</v>
      </c>
      <c r="E27" s="5">
        <f>XGBR!B27</f>
        <v>5.8930473000000001</v>
      </c>
      <c r="F27" s="5">
        <f>Huber!B27</f>
        <v>6.0499171274307297</v>
      </c>
      <c r="G27" s="5">
        <f>BayesRidge!B27</f>
        <v>6.0317093616006696</v>
      </c>
      <c r="H27" s="5">
        <f>Elastic!B27</f>
        <v>5.3656960945716099</v>
      </c>
      <c r="I27" s="5">
        <f>GBR!B27</f>
        <v>6.5288303306660103</v>
      </c>
      <c r="J27" s="6">
        <f t="shared" si="0"/>
        <v>6.1782103030959297</v>
      </c>
      <c r="K27">
        <f t="shared" si="1"/>
        <v>7.26497848329082</v>
      </c>
      <c r="L27">
        <f t="shared" si="2"/>
        <v>5.3656960945716099</v>
      </c>
      <c r="O27" t="s">
        <v>82</v>
      </c>
      <c r="P27">
        <v>7.8</v>
      </c>
      <c r="Q27" t="s">
        <v>76</v>
      </c>
      <c r="R27" s="6">
        <f>P26</f>
        <v>9.4</v>
      </c>
      <c r="AC27" s="6"/>
    </row>
    <row r="28" spans="1:29" ht="15" thickBot="1" x14ac:dyDescent="0.35">
      <c r="A28" t="s">
        <v>109</v>
      </c>
      <c r="B28" s="5">
        <f>RF!B28</f>
        <v>3.8533333333333299</v>
      </c>
      <c r="C28" s="5">
        <f>LR!B28</f>
        <v>4.2285707825445797</v>
      </c>
      <c r="D28" s="5">
        <f>Adaboost!B28</f>
        <v>4.1081655794425496</v>
      </c>
      <c r="E28" s="5">
        <f>XGBR!B28</f>
        <v>4.3105865000000003</v>
      </c>
      <c r="F28" s="5">
        <f>Huber!B28</f>
        <v>4.1850453227261699</v>
      </c>
      <c r="G28" s="5">
        <f>BayesRidge!B28</f>
        <v>4.2295303935381598</v>
      </c>
      <c r="H28" s="5">
        <f>Elastic!B28</f>
        <v>4.4696189155567403</v>
      </c>
      <c r="I28" s="5">
        <f>GBR!B28</f>
        <v>3.82428474563996</v>
      </c>
      <c r="J28" s="6">
        <f t="shared" si="0"/>
        <v>4.1509398481026452</v>
      </c>
      <c r="K28">
        <f t="shared" si="1"/>
        <v>4.4696189155567403</v>
      </c>
      <c r="L28">
        <f t="shared" si="2"/>
        <v>3.82428474563996</v>
      </c>
      <c r="O28" t="s">
        <v>45</v>
      </c>
      <c r="P28">
        <v>8.0500000000000007</v>
      </c>
      <c r="Q28" t="s">
        <v>84</v>
      </c>
      <c r="R28" s="6">
        <f>P29</f>
        <v>9.5</v>
      </c>
      <c r="AC28" s="6"/>
    </row>
    <row r="29" spans="1:29" ht="15" thickBot="1" x14ac:dyDescent="0.35">
      <c r="A29" t="s">
        <v>110</v>
      </c>
      <c r="B29" s="5">
        <f>RF!B29</f>
        <v>5.9466666666666601</v>
      </c>
      <c r="C29" s="5">
        <f>LR!B29</f>
        <v>5.71866526329375</v>
      </c>
      <c r="D29" s="5">
        <f>Adaboost!B29</f>
        <v>5.0901596656313597</v>
      </c>
      <c r="E29" s="5">
        <f>XGBR!B29</f>
        <v>5.9070305999999997</v>
      </c>
      <c r="F29" s="5">
        <f>Huber!B29</f>
        <v>5.7270259674195998</v>
      </c>
      <c r="G29" s="5">
        <f>BayesRidge!B29</f>
        <v>5.7169220704360502</v>
      </c>
      <c r="H29" s="5">
        <f>Elastic!B29</f>
        <v>5.2575857913667798</v>
      </c>
      <c r="I29" s="5">
        <f>GBR!B29</f>
        <v>6.0850196333839</v>
      </c>
      <c r="J29" s="6">
        <f t="shared" si="0"/>
        <v>5.6855591465101245</v>
      </c>
      <c r="K29">
        <f t="shared" si="1"/>
        <v>6.0850196333839</v>
      </c>
      <c r="L29">
        <f t="shared" si="2"/>
        <v>5.0901596656313597</v>
      </c>
      <c r="O29" t="s">
        <v>84</v>
      </c>
      <c r="P29">
        <v>9.5</v>
      </c>
      <c r="Q29" t="s">
        <v>45</v>
      </c>
      <c r="R29" s="6">
        <f>P28</f>
        <v>8.0500000000000007</v>
      </c>
      <c r="AC29" s="6"/>
    </row>
    <row r="30" spans="1:29" ht="15" thickBot="1" x14ac:dyDescent="0.35">
      <c r="A30" t="s">
        <v>111</v>
      </c>
      <c r="B30" s="5">
        <f>RF!B30</f>
        <v>6.7466666666666599</v>
      </c>
      <c r="C30" s="5">
        <f>LR!B30</f>
        <v>6.5299139115978297</v>
      </c>
      <c r="D30" s="5">
        <f>Adaboost!B30</f>
        <v>7.5998753628058404</v>
      </c>
      <c r="E30" s="5">
        <f>XGBR!B30</f>
        <v>5.2098427000000003</v>
      </c>
      <c r="F30" s="5">
        <f>Huber!B30</f>
        <v>6.5918620764360103</v>
      </c>
      <c r="G30" s="5">
        <f>BayesRidge!B30</f>
        <v>6.5328181793675304</v>
      </c>
      <c r="H30" s="5">
        <f>Elastic!B30</f>
        <v>5.6632947110225897</v>
      </c>
      <c r="I30" s="5">
        <f>GBR!B30</f>
        <v>6.9667773784965199</v>
      </c>
      <c r="J30" s="6">
        <f t="shared" si="0"/>
        <v>6.5014873675886289</v>
      </c>
      <c r="K30">
        <f t="shared" si="1"/>
        <v>7.5998753628058404</v>
      </c>
      <c r="L30">
        <f t="shared" si="2"/>
        <v>5.2098427000000003</v>
      </c>
      <c r="O30" t="s">
        <v>83</v>
      </c>
      <c r="P30">
        <v>9.0500000000000007</v>
      </c>
      <c r="Q30" t="s">
        <v>81</v>
      </c>
      <c r="R30" s="6">
        <f>P31</f>
        <v>10.3</v>
      </c>
      <c r="AC30" s="6"/>
    </row>
    <row r="31" spans="1:29" ht="15" thickBot="1" x14ac:dyDescent="0.35">
      <c r="A31" t="s">
        <v>65</v>
      </c>
      <c r="B31" s="5">
        <f>RF!B31</f>
        <v>6.0466666666666598</v>
      </c>
      <c r="C31" s="5">
        <f>LR!B31</f>
        <v>5.7265615435135997</v>
      </c>
      <c r="D31" s="5">
        <f>Adaboost!B31</f>
        <v>6.0414467150768401</v>
      </c>
      <c r="E31" s="5">
        <f>XGBR!B31</f>
        <v>5.4474043999999999</v>
      </c>
      <c r="F31" s="5">
        <f>Huber!B31</f>
        <v>5.7554134820909901</v>
      </c>
      <c r="G31" s="5">
        <f>BayesRidge!B31</f>
        <v>5.7292117027233598</v>
      </c>
      <c r="H31" s="5">
        <f>Elastic!B31</f>
        <v>5.3451176513420897</v>
      </c>
      <c r="I31" s="5">
        <f>GBR!B31</f>
        <v>6.1028832310566399</v>
      </c>
      <c r="J31" s="6">
        <f t="shared" si="0"/>
        <v>5.7593074376876991</v>
      </c>
      <c r="K31">
        <f t="shared" si="1"/>
        <v>6.1028832310566399</v>
      </c>
      <c r="L31">
        <f t="shared" si="2"/>
        <v>5.3451176513420897</v>
      </c>
      <c r="O31" t="s">
        <v>81</v>
      </c>
      <c r="P31">
        <v>10.3</v>
      </c>
      <c r="Q31" t="s">
        <v>83</v>
      </c>
      <c r="R31" s="6">
        <f>P30</f>
        <v>9.0500000000000007</v>
      </c>
      <c r="AC31" s="6"/>
    </row>
    <row r="32" spans="1:29" ht="15" thickBot="1" x14ac:dyDescent="0.35">
      <c r="A32" t="s">
        <v>112</v>
      </c>
      <c r="B32" s="5">
        <f>RF!B32</f>
        <v>6.8499999999999899</v>
      </c>
      <c r="C32" s="5">
        <f>LR!B32</f>
        <v>6.3970138282967399</v>
      </c>
      <c r="D32" s="5">
        <f>Adaboost!B32</f>
        <v>7.5722027271020096</v>
      </c>
      <c r="E32" s="5">
        <f>XGBR!B32</f>
        <v>6.8262862999999996</v>
      </c>
      <c r="F32" s="5">
        <f>Huber!B32</f>
        <v>6.4089739490325499</v>
      </c>
      <c r="G32" s="5">
        <f>BayesRidge!B32</f>
        <v>6.3932514584287397</v>
      </c>
      <c r="H32" s="5">
        <f>Elastic!B32</f>
        <v>5.4805767743481404</v>
      </c>
      <c r="I32" s="5">
        <f>GBR!B32</f>
        <v>7.1182055580051697</v>
      </c>
      <c r="J32" s="6">
        <f t="shared" si="0"/>
        <v>6.6091400808049663</v>
      </c>
      <c r="K32">
        <f t="shared" ref="K32:K35" si="3">MAX(B32:I32)</f>
        <v>7.5722027271020096</v>
      </c>
      <c r="L32">
        <f t="shared" ref="L32:L35" si="4">MIN(B32:I32)</f>
        <v>5.4805767743481404</v>
      </c>
      <c r="O32"/>
      <c r="P32"/>
      <c r="Q32"/>
      <c r="R32" s="6">
        <f>P33</f>
        <v>0</v>
      </c>
      <c r="AC32" s="6"/>
    </row>
    <row r="33" spans="1:29" ht="15" thickBot="1" x14ac:dyDescent="0.35">
      <c r="A33" t="s">
        <v>113</v>
      </c>
      <c r="B33" s="5">
        <f>RF!B33</f>
        <v>4.9266666666666596</v>
      </c>
      <c r="C33" s="5">
        <f>LR!B33</f>
        <v>5.3922806179247198</v>
      </c>
      <c r="D33" s="5">
        <f>Adaboost!B33</f>
        <v>4.5644021274117197</v>
      </c>
      <c r="E33" s="5">
        <f>XGBR!B33</f>
        <v>4.9411019999999999</v>
      </c>
      <c r="F33" s="5">
        <f>Huber!B33</f>
        <v>5.3876012064490304</v>
      </c>
      <c r="G33" s="5">
        <f>BayesRidge!B33</f>
        <v>5.39046302823101</v>
      </c>
      <c r="H33" s="5">
        <f>Elastic!B33</f>
        <v>5.0722485533570101</v>
      </c>
      <c r="I33" s="5">
        <f>GBR!B33</f>
        <v>5.26458712327325</v>
      </c>
      <c r="J33" s="6">
        <f t="shared" si="0"/>
        <v>5.1638862713521183</v>
      </c>
      <c r="K33">
        <f t="shared" si="3"/>
        <v>5.3922806179247198</v>
      </c>
      <c r="L33">
        <f t="shared" si="4"/>
        <v>4.5644021274117197</v>
      </c>
      <c r="O33"/>
      <c r="P33"/>
      <c r="Q33"/>
      <c r="R33" s="6">
        <f>P32</f>
        <v>0</v>
      </c>
      <c r="AC33" s="6"/>
    </row>
    <row r="34" spans="1:29" ht="15" thickBot="1" x14ac:dyDescent="0.35">
      <c r="A34" t="s">
        <v>114</v>
      </c>
      <c r="B34" s="5">
        <f>RF!B34</f>
        <v>6.34</v>
      </c>
      <c r="C34" s="5">
        <f>LR!B34</f>
        <v>6.0571807904129296</v>
      </c>
      <c r="D34" s="5">
        <f>Adaboost!B34</f>
        <v>6.0833820623305099</v>
      </c>
      <c r="E34" s="5">
        <f>XGBR!B34</f>
        <v>6.1850113999999996</v>
      </c>
      <c r="F34" s="5">
        <f>Huber!B34</f>
        <v>6.0934384431986803</v>
      </c>
      <c r="G34" s="5">
        <f>BayesRidge!B34</f>
        <v>6.0618800942639703</v>
      </c>
      <c r="H34" s="5">
        <f>Elastic!B34</f>
        <v>5.40888408177572</v>
      </c>
      <c r="I34" s="5">
        <f>GBR!B34</f>
        <v>5.9130609405156198</v>
      </c>
      <c r="J34" s="6">
        <f t="shared" si="0"/>
        <v>6.03223591649519</v>
      </c>
      <c r="K34">
        <f t="shared" si="3"/>
        <v>6.34</v>
      </c>
      <c r="L34">
        <f t="shared" si="4"/>
        <v>5.40888408177572</v>
      </c>
      <c r="O34"/>
      <c r="Q34"/>
      <c r="AC34" s="6"/>
    </row>
    <row r="35" spans="1:29" ht="15" thickBot="1" x14ac:dyDescent="0.35">
      <c r="A35" t="s">
        <v>115</v>
      </c>
      <c r="B35" s="5">
        <f>RF!B35</f>
        <v>5.6366666666666596</v>
      </c>
      <c r="C35" s="5">
        <f>LR!B35</f>
        <v>5.3543645402775697</v>
      </c>
      <c r="D35" s="5">
        <f>Adaboost!B35</f>
        <v>4.6911916155924303</v>
      </c>
      <c r="E35" s="5">
        <f>XGBR!B35</f>
        <v>4.3454002999999997</v>
      </c>
      <c r="F35" s="5">
        <f>Huber!B35</f>
        <v>5.35437065904331</v>
      </c>
      <c r="G35" s="5">
        <f>BayesRidge!B35</f>
        <v>5.3538702159079499</v>
      </c>
      <c r="H35" s="5">
        <f>Elastic!B35</f>
        <v>5.1108211277937103</v>
      </c>
      <c r="I35" s="5">
        <f>GBR!B35</f>
        <v>5.5883404407543598</v>
      </c>
      <c r="J35" s="6">
        <f t="shared" si="0"/>
        <v>5.1934587180717324</v>
      </c>
      <c r="K35">
        <f t="shared" si="3"/>
        <v>5.6366666666666596</v>
      </c>
      <c r="L35">
        <f t="shared" si="4"/>
        <v>4.3454002999999997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42</v>
      </c>
      <c r="H36" s="7" t="s">
        <v>50</v>
      </c>
      <c r="I36" s="7" t="s">
        <v>43</v>
      </c>
      <c r="J36" s="7" t="s">
        <v>29</v>
      </c>
      <c r="K36" s="7" t="s">
        <v>15</v>
      </c>
      <c r="L36" s="7" t="s">
        <v>14</v>
      </c>
      <c r="M36" s="7" t="s">
        <v>44</v>
      </c>
      <c r="N36" s="7" t="s">
        <v>28</v>
      </c>
      <c r="O36" s="7" t="s">
        <v>27</v>
      </c>
      <c r="P36" s="7" t="s">
        <v>17</v>
      </c>
      <c r="Q36" s="7" t="s">
        <v>33</v>
      </c>
      <c r="R36" s="7" t="s">
        <v>35</v>
      </c>
      <c r="S36" s="7" t="s">
        <v>18</v>
      </c>
      <c r="T36" s="7" t="s">
        <v>26</v>
      </c>
      <c r="U36" s="7" t="s">
        <v>25</v>
      </c>
      <c r="V36" s="7" t="s">
        <v>36</v>
      </c>
      <c r="W36" s="7" t="s">
        <v>34</v>
      </c>
      <c r="X36" s="7" t="s">
        <v>41</v>
      </c>
      <c r="Y36" s="7" t="s">
        <v>24</v>
      </c>
      <c r="Z36" s="7" t="s">
        <v>6</v>
      </c>
      <c r="AA36" s="6" t="s">
        <v>39</v>
      </c>
    </row>
    <row r="37" spans="1:29" ht="15" thickBot="1" x14ac:dyDescent="0.35">
      <c r="A37" t="str">
        <f t="shared" ref="A37:A43" si="5">A2</f>
        <v>Brandon Pfaadt</v>
      </c>
      <c r="B37" s="5">
        <f>Neural!B2</f>
        <v>5.1371306773813199</v>
      </c>
      <c r="D37" s="16">
        <v>1</v>
      </c>
      <c r="E37" s="14" t="s">
        <v>89</v>
      </c>
      <c r="F37" s="14" t="s">
        <v>66</v>
      </c>
      <c r="G37" s="14" t="s">
        <v>51</v>
      </c>
      <c r="H37" s="14" t="s">
        <v>48</v>
      </c>
      <c r="I37" s="14">
        <v>5.3636363636363633</v>
      </c>
      <c r="J37" s="15">
        <v>4.8200030841846804</v>
      </c>
      <c r="K37" s="15">
        <v>5.1866666666666603</v>
      </c>
      <c r="L37" s="15">
        <v>4.2367814729415203</v>
      </c>
      <c r="M37" s="14">
        <v>7.1</v>
      </c>
      <c r="N37" s="18">
        <v>3.5</v>
      </c>
      <c r="O37" s="18">
        <f>IF(ABS(I37 - N37) &gt; MAX(ABS(J37 - N37), ABS(K37 - N37)), I37 - N37, IF(ABS(J37 - N37) &gt; ABS(K37 - N37), J37 - N37, K37 - N37))</f>
        <v>1.8636363636363633</v>
      </c>
      <c r="P37" s="18" t="str">
        <f>IF(OR(O37&lt;0, AND(I37&lt;N37, L37&lt;N37)), "Under", "Over")</f>
        <v>Over</v>
      </c>
      <c r="Q37" s="18">
        <f>I37-N37</f>
        <v>1.8636363636363633</v>
      </c>
      <c r="R37" s="18">
        <v>0.7</v>
      </c>
      <c r="S37" s="18">
        <f>IF(P37="Over", IF(AND(J37&gt;N37, K37&gt;N37, L37&gt;N37), 1, IF(OR(AND(J37&gt;N37, K37&gt;N37), AND(J37&gt;N37, L37&gt;N37), AND(J37&gt;N37, L37&gt;N37)), 2/3, IF(OR(AND(J37&gt;N37, K37&lt;=N37), AND(J37&gt;N37, L37&lt;=N37), AND(K37&gt;N37, L37&lt;=N37), AND(J37&lt;=N37, K37&gt;N37), AND(J37&lt;=N37, L37&gt;N37), AND(K37&lt;=N37, L37&gt;N37)), 1/3, 0))), IF(AND(J37&lt;N37, K37&lt;N37, L37&lt;N37), 1, IF(OR(AND(J37&lt;N37, K37&lt;N37), AND(J37&lt;N37, L37&lt;N37), AND(J37&lt;N37, L37&lt;N37)), 2/3, IF(OR(AND(J37&lt;N37, K37&gt;=N37), AND(J37&lt;N37, L37&gt;=N37), AND(K37&lt;N37, L37&gt;=N37), AND(J37&gt;=N37, K37&lt;N37), AND(J37&gt;=N37, L37&lt;N37), AND(K37&gt;=N37, L37&lt;N37)), 1/3, 0))))</f>
        <v>1</v>
      </c>
      <c r="T37" s="18">
        <f>IF(OR(O37&gt;1.5,O37&lt;-1.5),2,
IF(OR(AND(O37&lt;=1.5,O37&gt;=1),AND(O37&gt;=-1.5,O37&lt;=-1)),1.5,
IF(OR(AND(O37&lt;=1,O37&gt;=0.75),AND(O37&gt;=-1,O37&lt;=-0.75)),1,
IF(OR(AND(O37&lt;=0.75,O37&gt;=0.5),AND(O37&gt;=-0.75,O37&lt;=-0.5)),0.5,
IF(OR(O37&lt;=0.5,O37&gt;=-0.5),0,"")
)
)
))</f>
        <v>2</v>
      </c>
      <c r="U37" s="18">
        <f>IF(S37=1,3,IF(S37=2/3,2,IF(S37=1/3,1,0)))</f>
        <v>3</v>
      </c>
      <c r="V37" s="18">
        <f>IF(AND(P37="Over", I37&gt;N37), 2, IF(AND(P37="Under", I37&lt;=N37), 2, 0))</f>
        <v>2</v>
      </c>
      <c r="W37" s="18">
        <f>IF(AND(P37="Over", ISNUMBER(R37), R37&gt;0.5), 2, IF(AND(P37="Under", ISNUMBER(R37), R37&lt;=0.5), 2, 0))</f>
        <v>2</v>
      </c>
      <c r="X37" s="18">
        <f>IF(P37="Over",
    IF(M37&gt;8.6, 1,
        IF(M37&gt;7.5, 0.5, 0)),
    IF(P37="Under",
        IF(M37&gt;8.6, 0,
            IF(M37&gt;7.5, 0.5, 1)),
        "Invalid N37 Value"))</f>
        <v>0</v>
      </c>
      <c r="Y37" s="18">
        <f>SUM(T37:X37)</f>
        <v>9</v>
      </c>
      <c r="Z37" s="18">
        <v>6</v>
      </c>
      <c r="AA37" s="6">
        <f t="shared" ref="AA37:AA49" si="6">IF(ABS(I38 - N38) &gt; MAX(ABS(J38 - N38), ABS(K38 - N38), ABS(L38 - N38)), I38, IF(ABS(J38 - N38) &gt; MAX(ABS(K38 - N38), ABS(L38 - N38)), J38, IF(ABS(K38 - N38) &gt; ABS(L38 - N38), K38, L38)))-N38</f>
        <v>1.2368421052631584</v>
      </c>
    </row>
    <row r="38" spans="1:29" ht="15" thickBot="1" x14ac:dyDescent="0.35">
      <c r="A38" t="str">
        <f t="shared" si="5"/>
        <v>Ben Lively</v>
      </c>
      <c r="B38" s="5">
        <f>Neural!B3</f>
        <v>4.45978293541092</v>
      </c>
      <c r="D38" s="16">
        <v>2</v>
      </c>
      <c r="E38" s="7" t="s">
        <v>53</v>
      </c>
      <c r="F38" s="7" t="s">
        <v>51</v>
      </c>
      <c r="G38" s="7" t="s">
        <v>66</v>
      </c>
      <c r="H38" s="7" t="s">
        <v>49</v>
      </c>
      <c r="I38" s="7">
        <v>4.7368421052631584</v>
      </c>
      <c r="J38" s="10">
        <v>4.2439128635053329</v>
      </c>
      <c r="K38" s="10">
        <v>4.6018076260249696</v>
      </c>
      <c r="L38" s="10">
        <v>3.93532786117802</v>
      </c>
      <c r="M38" s="7">
        <v>7.15</v>
      </c>
      <c r="N38" s="19">
        <v>3.5</v>
      </c>
      <c r="O38" s="19">
        <f>IF(ABS(I38 - N38) &gt; MAX(ABS(J38 - N38), ABS(K38 - N38)), I38 - N38, IF(ABS(J38 - N38) &gt; ABS(K38 - N38), J38 - N38, K38 - N38))</f>
        <v>1.2368421052631584</v>
      </c>
      <c r="P38" s="19" t="str">
        <f>IF(OR(O38&lt;0, AND(I38&lt;N38, L38&lt;N38)), "Under", "Over")</f>
        <v>Over</v>
      </c>
      <c r="Q38" s="19">
        <f>I38-N38</f>
        <v>1.2368421052631584</v>
      </c>
      <c r="R38" s="19">
        <v>0.8</v>
      </c>
      <c r="S38" s="19">
        <f>IF(P38="Over", IF(AND(J38&gt;N38, K38&gt;N38, L38&gt;N38), 1, IF(OR(AND(J38&gt;N38, K38&gt;N38), AND(J38&gt;N38, L38&gt;N38), AND(J38&gt;N38, L38&gt;N38)), 2/3, IF(OR(AND(J38&gt;N38, K38&lt;=N38), AND(J38&gt;N38, L38&lt;=N38), AND(K38&gt;N38, L38&lt;=N38), AND(J38&lt;=N38, K38&gt;N38), AND(J38&lt;=N38, L38&gt;N38), AND(K38&lt;=N38, L38&gt;N38)), 1/3, 0))), IF(AND(J38&lt;N38, K38&lt;N38, L38&lt;N38), 1, IF(OR(AND(J38&lt;N38, K38&lt;N38), AND(J38&lt;N38, L38&lt;N38), AND(J38&lt;N38, L38&lt;N38)), 2/3, IF(OR(AND(J38&lt;N38, K38&gt;=N38), AND(J38&lt;N38, L38&gt;=N38), AND(K38&lt;N38, L38&gt;=N38), AND(J38&gt;=N38, K38&lt;N38), AND(J38&gt;=N38, L38&lt;N38), AND(K38&gt;=N38, L38&lt;N38)), 1/3, 0))))</f>
        <v>1</v>
      </c>
      <c r="T38" s="19">
        <f>IF(OR(O38&gt;1.5,O38&lt;-1.5),2,
IF(OR(AND(O38&lt;=1.5,O38&gt;=1),AND(O38&gt;=-1.5,O38&lt;=-1)),1.5,
IF(OR(AND(O38&lt;=1,O38&gt;=0.75),AND(O38&gt;=-1,O38&lt;=-0.75)),1,
IF(OR(AND(O38&lt;=0.75,O38&gt;=0.5),AND(O38&gt;=-0.75,O38&lt;=-0.5)),0.5,
IF(OR(O38&lt;=0.5,O38&gt;=-0.5),0,"")
)
)
))</f>
        <v>1.5</v>
      </c>
      <c r="U38" s="19">
        <f>IF(S38=1,3,IF(S38=2/3,2,IF(S38=1/3,1,0)))</f>
        <v>3</v>
      </c>
      <c r="V38" s="19">
        <f>IF(AND(P38="Over", I38&gt;N38), 2, IF(AND(P38="Under", I38&lt;=N38), 2, 0))</f>
        <v>2</v>
      </c>
      <c r="W38" s="19">
        <f>IF(AND(P38="Over", ISNUMBER(R38), R38&gt;0.5), 2, IF(AND(P38="Under", ISNUMBER(R38), R38&lt;=0.5), 2, 0))</f>
        <v>2</v>
      </c>
      <c r="X38" s="19">
        <f>IF(P38="Over",
    IF(M38&gt;8.6, 1,
        IF(M38&gt;7.5, 0.5, 0)),
    IF(P38="Under",
        IF(M38&gt;8.6, 0,
            IF(M38&gt;7.5, 0.5, 1)),
        "Invalid N37 Value"))</f>
        <v>0</v>
      </c>
      <c r="Y38" s="19">
        <f>SUM(T38:X38)</f>
        <v>8.5</v>
      </c>
      <c r="Z38" s="19">
        <v>2</v>
      </c>
      <c r="AA38" s="6">
        <f t="shared" si="6"/>
        <v>-2.061693</v>
      </c>
    </row>
    <row r="39" spans="1:29" ht="15" thickBot="1" x14ac:dyDescent="0.35">
      <c r="A39" t="str">
        <f t="shared" si="5"/>
        <v>Joe Ryan</v>
      </c>
      <c r="B39" s="5">
        <f>Neural!B4</f>
        <v>5.3937973053070802</v>
      </c>
      <c r="D39" s="16">
        <v>3</v>
      </c>
      <c r="E39" s="7" t="s">
        <v>90</v>
      </c>
      <c r="F39" s="7" t="s">
        <v>14</v>
      </c>
      <c r="G39" s="7" t="s">
        <v>58</v>
      </c>
      <c r="H39" s="7" t="s">
        <v>48</v>
      </c>
      <c r="I39" s="7">
        <v>6.5909090909090908</v>
      </c>
      <c r="J39" s="10">
        <v>5.0621253448435573</v>
      </c>
      <c r="K39" s="10">
        <v>5.4716864846138398</v>
      </c>
      <c r="L39" s="10">
        <v>4.438307</v>
      </c>
      <c r="M39" s="7">
        <v>7.65</v>
      </c>
      <c r="N39" s="18">
        <v>6.5</v>
      </c>
      <c r="O39" s="18">
        <f>IF(ABS(I39 - N39) &gt; MAX(ABS(J39 - N39), ABS(K39 - N39)), I39 - N39, IF(ABS(J39 - N39) &gt; ABS(K39 - N39), J39 - N39, K39 - N39))</f>
        <v>-1.4378746551564427</v>
      </c>
      <c r="P39" s="18" t="str">
        <f>IF(OR(O39&lt;0, AND(I39&lt;N39, L39&lt;N39)), "Under", "Over")</f>
        <v>Under</v>
      </c>
      <c r="Q39" s="18">
        <f>I39-N39</f>
        <v>9.0909090909090828E-2</v>
      </c>
      <c r="R39" s="18">
        <v>0.4</v>
      </c>
      <c r="S39" s="18">
        <f>IF(P39="Over", IF(AND(J39&gt;N39, K39&gt;N39, L39&gt;N39), 1, IF(OR(AND(J39&gt;N39, K39&gt;N39), AND(J39&gt;N39, L39&gt;N39), AND(J39&gt;N39, L39&gt;N39)), 2/3, IF(OR(AND(J39&gt;N39, K39&lt;=N39), AND(J39&gt;N39, L39&lt;=N39), AND(K39&gt;N39, L39&lt;=N39), AND(J39&lt;=N39, K39&gt;N39), AND(J39&lt;=N39, L39&gt;N39), AND(K39&lt;=N39, L39&gt;N39)), 1/3, 0))), IF(AND(J39&lt;N39, K39&lt;N39, L39&lt;N39), 1, IF(OR(AND(J39&lt;N39, K39&lt;N39), AND(J39&lt;N39, L39&lt;N39), AND(J39&lt;N39, L39&lt;N39)), 2/3, IF(OR(AND(J39&lt;N39, K39&gt;=N39), AND(J39&lt;N39, L39&gt;=N39), AND(K39&lt;N39, L39&gt;=N39), AND(J39&gt;=N39, K39&lt;N39), AND(J39&gt;=N39, L39&lt;N39), AND(K39&gt;=N39, L39&lt;N39)), 1/3, 0))))</f>
        <v>1</v>
      </c>
      <c r="T39" s="18">
        <f>IF(OR(O39&gt;1.5,O39&lt;-1.5),2,
IF(OR(AND(O39&lt;=1.5,O39&gt;=1),AND(O39&gt;=-1.5,O39&lt;=-1)),1.5,
IF(OR(AND(O39&lt;=1,O39&gt;=0.75),AND(O39&gt;=-1,O39&lt;=-0.75)),1,
IF(OR(AND(O39&lt;=0.75,O39&gt;=0.5),AND(O39&gt;=-0.75,O39&lt;=-0.5)),0.5,
IF(OR(O39&lt;=0.5,O39&gt;=-0.5),0,"")
)
)
))</f>
        <v>1.5</v>
      </c>
      <c r="U39" s="18">
        <f>IF(S39=1,3,IF(S39=2/3,2,IF(S39=1/3,1,0)))</f>
        <v>3</v>
      </c>
      <c r="V39" s="18">
        <f>IF(AND(P39="Over", I39&gt;N39), 2, IF(AND(P39="Under", I39&lt;=N39), 2, 0))</f>
        <v>0</v>
      </c>
      <c r="W39" s="18">
        <f>IF(AND(P39="Over", ISNUMBER(R39), R39&gt;0.5), 2, IF(AND(P39="Under", ISNUMBER(R39), R39&lt;=0.5), 2, 0))</f>
        <v>2</v>
      </c>
      <c r="X39" s="18">
        <f>IF(P39="Over",
    IF(M39&gt;8.6, 1,
        IF(M39&gt;7.5, 0.5, 0)),
    IF(P39="Under",
        IF(M39&gt;8.6, 0,
            IF(M39&gt;7.5, 0.5, 1)),
        "Invalid N37 Value"))</f>
        <v>0.5</v>
      </c>
      <c r="Y39" s="18">
        <f>SUM(T39:X39)</f>
        <v>7</v>
      </c>
      <c r="Z39" s="18">
        <v>2</v>
      </c>
      <c r="AA39" s="6">
        <f t="shared" si="6"/>
        <v>-1.4830139999999998</v>
      </c>
    </row>
    <row r="40" spans="1:29" ht="15" thickBot="1" x14ac:dyDescent="0.35">
      <c r="A40" t="str">
        <f t="shared" si="5"/>
        <v>Javier Assad</v>
      </c>
      <c r="B40" s="5">
        <f>Neural!B5</f>
        <v>4.4998253636365799</v>
      </c>
      <c r="D40" s="16">
        <v>4</v>
      </c>
      <c r="E40" s="7" t="s">
        <v>91</v>
      </c>
      <c r="F40" s="7" t="s">
        <v>58</v>
      </c>
      <c r="G40" s="7" t="s">
        <v>14</v>
      </c>
      <c r="H40" s="7" t="s">
        <v>49</v>
      </c>
      <c r="I40" s="7">
        <v>4.45</v>
      </c>
      <c r="J40" s="10">
        <v>4.5045778071654956</v>
      </c>
      <c r="K40" s="10">
        <v>4.91839660740792</v>
      </c>
      <c r="L40" s="10">
        <v>3.0169860000000002</v>
      </c>
      <c r="M40" s="7">
        <v>8.65</v>
      </c>
      <c r="N40" s="18">
        <v>4.5</v>
      </c>
      <c r="O40" s="18">
        <f>IF(ABS(I40 - N40) &gt; MAX(ABS(J40 - N40), ABS(K40 - N40)), I40 - N40, IF(ABS(J40 - N40) &gt; ABS(K40 - N40), J40 - N40, K40 - N40))</f>
        <v>0.41839660740791995</v>
      </c>
      <c r="P40" s="18" t="str">
        <f>IF(OR(O40&lt;0, AND(I40&lt;N40, L40&lt;N40)), "Under", "Over")</f>
        <v>Under</v>
      </c>
      <c r="Q40" s="18">
        <f>I40-N40</f>
        <v>-4.9999999999999822E-2</v>
      </c>
      <c r="R40" s="18">
        <v>0.5</v>
      </c>
      <c r="S40" s="18">
        <f>IF(P40="Over", IF(AND(J40&gt;N40, K40&gt;N40, L40&gt;N40), 1, IF(OR(AND(J40&gt;N40, K40&gt;N40), AND(J40&gt;N40, L40&gt;N40), AND(J40&gt;N40, L40&gt;N40)), 2/3, IF(OR(AND(J40&gt;N40, K40&lt;=N40), AND(J40&gt;N40, L40&lt;=N40), AND(K40&gt;N40, L40&lt;=N40), AND(J40&lt;=N40, K40&gt;N40), AND(J40&lt;=N40, L40&gt;N40), AND(K40&lt;=N40, L40&gt;N40)), 1/3, 0))), IF(AND(J40&lt;N40, K40&lt;N40, L40&lt;N40), 1, IF(OR(AND(J40&lt;N40, K40&lt;N40), AND(J40&lt;N40, L40&lt;N40), AND(J40&lt;N40, L40&lt;N40)), 2/3, IF(OR(AND(J40&lt;N40, K40&gt;=N40), AND(J40&lt;N40, L40&gt;=N40), AND(K40&lt;N40, L40&gt;=N40), AND(J40&gt;=N40, K40&lt;N40), AND(J40&gt;=N40, L40&lt;N40), AND(K40&gt;=N40, L40&lt;N40)), 1/3, 0))))</f>
        <v>0.33333333333333331</v>
      </c>
      <c r="T40" s="18">
        <f>IF(OR(O40&gt;1.5,O40&lt;-1.5),2,
IF(OR(AND(O40&lt;=1.5,O40&gt;=1),AND(O40&gt;=-1.5,O40&lt;=-1)),1.5,
IF(OR(AND(O40&lt;=1,O40&gt;=0.75),AND(O40&gt;=-1,O40&lt;=-0.75)),1,
IF(OR(AND(O40&lt;=0.75,O40&gt;=0.5),AND(O40&gt;=-0.75,O40&lt;=-0.5)),0.5,
IF(OR(O40&lt;=0.5,O40&gt;=-0.5),0,"")
)
)
))</f>
        <v>0</v>
      </c>
      <c r="U40" s="18">
        <f>IF(S40=1,3,IF(S40=2/3,2,IF(S40=1/3,1,0)))</f>
        <v>1</v>
      </c>
      <c r="V40" s="18">
        <f>IF(AND(P40="Over", I40&gt;N40), 2, IF(AND(P40="Under", I40&lt;=N40), 2, 0))</f>
        <v>2</v>
      </c>
      <c r="W40" s="18">
        <f>IF(AND(P40="Over", ISNUMBER(R40), R40&gt;0.5), 2, IF(AND(P40="Under", ISNUMBER(R40), R40&lt;=0.5), 2, 0))</f>
        <v>2</v>
      </c>
      <c r="X40" s="18">
        <f>IF(P40="Over",
    IF(M40&gt;8.6, 1,
        IF(M40&gt;7.5, 0.5, 0)),
    IF(P40="Under",
        IF(M40&gt;8.6, 0,
            IF(M40&gt;7.5, 0.5, 1)),
        "Invalid N37 Value"))</f>
        <v>0</v>
      </c>
      <c r="Y40" s="18">
        <f>SUM(T40:X40)</f>
        <v>5</v>
      </c>
      <c r="Z40" s="18">
        <v>1</v>
      </c>
      <c r="AA40" s="6">
        <f t="shared" si="6"/>
        <v>-2.27851379961895</v>
      </c>
    </row>
    <row r="41" spans="1:29" ht="15" thickBot="1" x14ac:dyDescent="0.35">
      <c r="A41" t="str">
        <f t="shared" si="5"/>
        <v>Yusei Kikuchi</v>
      </c>
      <c r="B41" s="5">
        <f>Neural!B6</f>
        <v>4.4369541218180704</v>
      </c>
      <c r="D41" s="16">
        <v>5</v>
      </c>
      <c r="E41" s="7" t="s">
        <v>92</v>
      </c>
      <c r="F41" s="7" t="s">
        <v>78</v>
      </c>
      <c r="G41" s="7" t="s">
        <v>75</v>
      </c>
      <c r="H41" s="7" t="s">
        <v>48</v>
      </c>
      <c r="I41" s="7">
        <v>6.1304347826086953</v>
      </c>
      <c r="J41" s="10">
        <v>4.5483538271688957</v>
      </c>
      <c r="K41" s="10">
        <v>5.114439</v>
      </c>
      <c r="L41" s="10">
        <v>4.22148620038105</v>
      </c>
      <c r="M41" s="7">
        <v>7.45</v>
      </c>
      <c r="N41" s="19">
        <v>6.5</v>
      </c>
      <c r="O41" s="19">
        <f>IF(ABS(I41 - N41) &gt; MAX(ABS(J41 - N41), ABS(K41 - N41)), I41 - N41, IF(ABS(J41 - N41) &gt; ABS(K41 - N41), J41 - N41, K41 - N41))</f>
        <v>-1.9516461728311043</v>
      </c>
      <c r="P41" s="19" t="str">
        <f>IF(OR(O41&lt;0, AND(I41&lt;N41, L41&lt;N41)), "Under", "Over")</f>
        <v>Under</v>
      </c>
      <c r="Q41" s="19">
        <f>I41-N41</f>
        <v>-0.36956521739130466</v>
      </c>
      <c r="R41" s="19"/>
      <c r="S41" s="19">
        <f>IF(P41="Over", IF(AND(J41&gt;N41, K41&gt;N41, L41&gt;N41), 1, IF(OR(AND(J41&gt;N41, K41&gt;N41), AND(J41&gt;N41, L41&gt;N41), AND(J41&gt;N41, L41&gt;N41)), 2/3, IF(OR(AND(J41&gt;N41, K41&lt;=N41), AND(J41&gt;N41, L41&lt;=N41), AND(K41&gt;N41, L41&lt;=N41), AND(J41&lt;=N41, K41&gt;N41), AND(J41&lt;=N41, L41&gt;N41), AND(K41&lt;=N41, L41&gt;N41)), 1/3, 0))), IF(AND(J41&lt;N41, K41&lt;N41, L41&lt;N41), 1, IF(OR(AND(J41&lt;N41, K41&lt;N41), AND(J41&lt;N41, L41&lt;N41), AND(J41&lt;N41, L41&lt;N41)), 2/3, IF(OR(AND(J41&lt;N41, K41&gt;=N41), AND(J41&lt;N41, L41&gt;=N41), AND(K41&lt;N41, L41&gt;=N41), AND(J41&gt;=N41, K41&lt;N41), AND(J41&gt;=N41, L41&lt;N41), AND(K41&gt;=N41, L41&lt;N41)), 1/3, 0))))</f>
        <v>1</v>
      </c>
      <c r="T41" s="19">
        <f>IF(OR(O41&gt;1.5,O41&lt;-1.5),2,
IF(OR(AND(O41&lt;=1.5,O41&gt;=1),AND(O41&gt;=-1.5,O41&lt;=-1)),1.5,
IF(OR(AND(O41&lt;=1,O41&gt;=0.75),AND(O41&gt;=-1,O41&lt;=-0.75)),1,
IF(OR(AND(O41&lt;=0.75,O41&gt;=0.5),AND(O41&gt;=-0.75,O41&lt;=-0.5)),0.5,
IF(OR(O41&lt;=0.5,O41&gt;=-0.5),0,"")
)
)
))</f>
        <v>2</v>
      </c>
      <c r="U41" s="19">
        <f>IF(S41=1,3,IF(S41=2/3,2,IF(S41=1/3,1,0)))</f>
        <v>3</v>
      </c>
      <c r="V41" s="19">
        <f>IF(AND(P41="Over", I41&gt;N41), 2, IF(AND(P41="Under", I41&lt;=N41), 2, 0))</f>
        <v>2</v>
      </c>
      <c r="W41" s="19">
        <f>IF(AND(P41="Over", ISNUMBER(R41), R41&gt;0.5), 2, IF(AND(P41="Under", ISNUMBER(R41), R41&lt;=0.5), 2, 0))</f>
        <v>0</v>
      </c>
      <c r="X41" s="19">
        <f>IF(P41="Over",
    IF(M41&gt;8.6, 1,
        IF(M41&gt;7.5, 0.5, 0)),
    IF(P41="Under",
        IF(M41&gt;8.6, 0,
            IF(M41&gt;7.5, 0.5, 1)),
        "Invalid N37 Value"))</f>
        <v>1</v>
      </c>
      <c r="Y41" s="19">
        <f>SUM(T41:X41)</f>
        <v>8</v>
      </c>
      <c r="Z41" s="19">
        <v>8</v>
      </c>
      <c r="AA41" s="6">
        <f t="shared" si="6"/>
        <v>2.5854384722754302</v>
      </c>
    </row>
    <row r="42" spans="1:29" ht="15" thickBot="1" x14ac:dyDescent="0.35">
      <c r="A42" t="str">
        <f t="shared" si="5"/>
        <v>Jose Urena</v>
      </c>
      <c r="B42" s="5">
        <f>Neural!B7</f>
        <v>4.34206962045306</v>
      </c>
      <c r="D42" s="16">
        <v>6</v>
      </c>
      <c r="E42" s="14" t="s">
        <v>93</v>
      </c>
      <c r="F42" s="14" t="s">
        <v>75</v>
      </c>
      <c r="G42" s="14" t="s">
        <v>78</v>
      </c>
      <c r="H42" s="14" t="s">
        <v>49</v>
      </c>
      <c r="I42" s="14">
        <v>3.285714285714286</v>
      </c>
      <c r="J42" s="17">
        <v>4.3379426867276178</v>
      </c>
      <c r="K42" s="17">
        <v>5.0854384722754302</v>
      </c>
      <c r="L42" s="17">
        <v>3.5866666666666598</v>
      </c>
      <c r="M42" s="14">
        <v>8.1</v>
      </c>
      <c r="N42" s="19">
        <v>2.5</v>
      </c>
      <c r="O42" s="19">
        <f>IF(ABS(I42 - N42) &gt; MAX(ABS(J42 - N42), ABS(K42 - N42)), I42 - N42, IF(ABS(J42 - N42) &gt; ABS(K42 - N42), J42 - N42, K42 - N42))</f>
        <v>2.5854384722754302</v>
      </c>
      <c r="P42" s="19" t="str">
        <f>IF(OR(O42&lt;0, AND(I42&lt;N42, L42&lt;N42)), "Under", "Over")</f>
        <v>Over</v>
      </c>
      <c r="Q42" s="19">
        <f>I42-N42</f>
        <v>0.78571428571428603</v>
      </c>
      <c r="R42" s="19">
        <v>0.9</v>
      </c>
      <c r="S42" s="19">
        <f>IF(P42="Over", IF(AND(J42&gt;N42, K42&gt;N42, L42&gt;N42), 1, IF(OR(AND(J42&gt;N42, K42&gt;N42), AND(J42&gt;N42, L42&gt;N42), AND(J42&gt;N42, L42&gt;N42)), 2/3, IF(OR(AND(J42&gt;N42, K42&lt;=N42), AND(J42&gt;N42, L42&lt;=N42), AND(K42&gt;N42, L42&lt;=N42), AND(J42&lt;=N42, K42&gt;N42), AND(J42&lt;=N42, L42&gt;N42), AND(K42&lt;=N42, L42&gt;N42)), 1/3, 0))), IF(AND(J42&lt;N42, K42&lt;N42, L42&lt;N42), 1, IF(OR(AND(J42&lt;N42, K42&lt;N42), AND(J42&lt;N42, L42&lt;N42), AND(J42&lt;N42, L42&lt;N42)), 2/3, IF(OR(AND(J42&lt;N42, K42&gt;=N42), AND(J42&lt;N42, L42&gt;=N42), AND(K42&lt;N42, L42&gt;=N42), AND(J42&gt;=N42, K42&lt;N42), AND(J42&gt;=N42, L42&lt;N42), AND(K42&gt;=N42, L42&lt;N42)), 1/3, 0))))</f>
        <v>1</v>
      </c>
      <c r="T42" s="19">
        <f>IF(OR(O42&gt;1.5,O42&lt;-1.5),2,
IF(OR(AND(O42&lt;=1.5,O42&gt;=1),AND(O42&gt;=-1.5,O42&lt;=-1)),1.5,
IF(OR(AND(O42&lt;=1,O42&gt;=0.75),AND(O42&gt;=-1,O42&lt;=-0.75)),1,
IF(OR(AND(O42&lt;=0.75,O42&gt;=0.5),AND(O42&gt;=-0.75,O42&lt;=-0.5)),0.5,
IF(OR(O42&lt;=0.5,O42&gt;=-0.5),0,"")
)
)
))</f>
        <v>2</v>
      </c>
      <c r="U42" s="19">
        <f>IF(S42=1,3,IF(S42=2/3,2,IF(S42=1/3,1,0)))</f>
        <v>3</v>
      </c>
      <c r="V42" s="19">
        <f>IF(AND(P42="Over", I42&gt;N42), 2, IF(AND(P42="Under", I42&lt;=N42), 2, 0))</f>
        <v>2</v>
      </c>
      <c r="W42" s="19">
        <f>IF(AND(P42="Over", ISNUMBER(R42), R42&gt;0.5), 2, IF(AND(P42="Under", ISNUMBER(R42), R42&lt;=0.5), 2, 0))</f>
        <v>2</v>
      </c>
      <c r="X42" s="19">
        <f>IF(P42="Over",
    IF(M42&gt;8.6, 1,
        IF(M42&gt;7.5, 0.5, 0)),
    IF(P42="Under",
        IF(M42&gt;8.6, 0,
            IF(M42&gt;7.5, 0.5, 1)),
        "Invalid N37 Value"))</f>
        <v>0.5</v>
      </c>
      <c r="Y42" s="19">
        <f>SUM(T42:X42)</f>
        <v>9.5</v>
      </c>
      <c r="Z42" s="19">
        <v>0</v>
      </c>
      <c r="AA42" s="6">
        <f t="shared" si="6"/>
        <v>-1.7720142695679599</v>
      </c>
    </row>
    <row r="43" spans="1:29" ht="15" thickBot="1" x14ac:dyDescent="0.35">
      <c r="A43" t="str">
        <f t="shared" si="5"/>
        <v>Davis Martin</v>
      </c>
      <c r="B43" s="5">
        <f>Neural!B8</f>
        <v>2.7279857304320401</v>
      </c>
      <c r="D43" s="16">
        <v>7</v>
      </c>
      <c r="E43" s="7" t="s">
        <v>94</v>
      </c>
      <c r="F43" s="7" t="s">
        <v>76</v>
      </c>
      <c r="G43" s="7" t="s">
        <v>82</v>
      </c>
      <c r="H43" s="7" t="s">
        <v>48</v>
      </c>
      <c r="I43" s="7">
        <v>5</v>
      </c>
      <c r="J43" s="10">
        <v>3.2302176235960678</v>
      </c>
      <c r="K43" s="10">
        <v>4.0194888464501197</v>
      </c>
      <c r="L43" s="10">
        <v>2.7279857304320401</v>
      </c>
      <c r="M43" s="7">
        <v>7.5</v>
      </c>
      <c r="N43" s="18">
        <v>4.5</v>
      </c>
      <c r="O43" s="18">
        <f>IF(ABS(I43 - N43) &gt; MAX(ABS(J43 - N43), ABS(K43 - N43)), I43 - N43, IF(ABS(J43 - N43) &gt; ABS(K43 - N43), J43 - N43, K43 - N43))</f>
        <v>-1.2697823764039322</v>
      </c>
      <c r="P43" s="18" t="str">
        <f>IF(OR(O43&lt;0, AND(I43&lt;N43, L43&lt;N43)), "Under", "Over")</f>
        <v>Under</v>
      </c>
      <c r="Q43" s="18">
        <f>I43-N43</f>
        <v>0.5</v>
      </c>
      <c r="R43" s="18">
        <v>1</v>
      </c>
      <c r="S43" s="18">
        <f>IF(P43="Over", IF(AND(J43&gt;N43, K43&gt;N43, L43&gt;N43), 1, IF(OR(AND(J43&gt;N43, K43&gt;N43), AND(J43&gt;N43, L43&gt;N43), AND(J43&gt;N43, L43&gt;N43)), 2/3, IF(OR(AND(J43&gt;N43, K43&lt;=N43), AND(J43&gt;N43, L43&lt;=N43), AND(K43&gt;N43, L43&lt;=N43), AND(J43&lt;=N43, K43&gt;N43), AND(J43&lt;=N43, L43&gt;N43), AND(K43&lt;=N43, L43&gt;N43)), 1/3, 0))), IF(AND(J43&lt;N43, K43&lt;N43, L43&lt;N43), 1, IF(OR(AND(J43&lt;N43, K43&lt;N43), AND(J43&lt;N43, L43&lt;N43), AND(J43&lt;N43, L43&lt;N43)), 2/3, IF(OR(AND(J43&lt;N43, K43&gt;=N43), AND(J43&lt;N43, L43&gt;=N43), AND(K43&lt;N43, L43&gt;=N43), AND(J43&gt;=N43, K43&lt;N43), AND(J43&gt;=N43, L43&lt;N43), AND(K43&gt;=N43, L43&lt;N43)), 1/3, 0))))</f>
        <v>1</v>
      </c>
      <c r="T43" s="18">
        <f>IF(OR(O43&gt;1.5,O43&lt;-1.5),2,
IF(OR(AND(O43&lt;=1.5,O43&gt;=1),AND(O43&gt;=-1.5,O43&lt;=-1)),1.5,
IF(OR(AND(O43&lt;=1,O43&gt;=0.75),AND(O43&gt;=-1,O43&lt;=-0.75)),1,
IF(OR(AND(O43&lt;=0.75,O43&gt;=0.5),AND(O43&gt;=-0.75,O43&lt;=-0.5)),0.5,
IF(OR(O43&lt;=0.5,O43&gt;=-0.5),0,"")
)
)
))</f>
        <v>1.5</v>
      </c>
      <c r="U43" s="18">
        <f>IF(S43=1,3,IF(S43=2/3,2,IF(S43=1/3,1,0)))</f>
        <v>3</v>
      </c>
      <c r="V43" s="18">
        <f>IF(AND(P43="Over", I43&gt;N43), 2, IF(AND(P43="Under", I43&lt;=N43), 2, 0))</f>
        <v>0</v>
      </c>
      <c r="W43" s="18">
        <f>IF(AND(P43="Over", ISNUMBER(R43), R43&gt;0.5), 2, IF(AND(P43="Under", ISNUMBER(R43), R43&lt;=0.5), 2, 0))</f>
        <v>0</v>
      </c>
      <c r="X43" s="18">
        <f>IF(P43="Over",
    IF(M43&gt;8.6, 1,
        IF(M43&gt;7.5, 0.5, 0)),
    IF(P43="Under",
        IF(M43&gt;8.6, 0,
            IF(M43&gt;7.5, 0.5, 1)),
        "Invalid N37 Value"))</f>
        <v>1</v>
      </c>
      <c r="Y43" s="18">
        <f>SUM(T43:X43)</f>
        <v>5.5</v>
      </c>
      <c r="Z43" s="18">
        <v>4</v>
      </c>
      <c r="AA43" s="6">
        <f t="shared" si="6"/>
        <v>0.90566386416445965</v>
      </c>
    </row>
    <row r="44" spans="1:29" ht="15" thickBot="1" x14ac:dyDescent="0.35">
      <c r="A44" t="str">
        <f t="shared" ref="A44:A70" si="7">A9</f>
        <v>Joey Estes</v>
      </c>
      <c r="B44" s="5">
        <f>Neural!B9</f>
        <v>5.4056638641644597</v>
      </c>
      <c r="D44" s="16">
        <v>8</v>
      </c>
      <c r="E44" s="7" t="s">
        <v>95</v>
      </c>
      <c r="F44" s="7" t="s">
        <v>82</v>
      </c>
      <c r="G44" s="7" t="s">
        <v>76</v>
      </c>
      <c r="H44" s="7" t="s">
        <v>49</v>
      </c>
      <c r="I44" s="7">
        <v>4.2142857142857144</v>
      </c>
      <c r="J44" s="10">
        <v>5.1188701565059844</v>
      </c>
      <c r="K44" s="10">
        <v>5.4056638641644597</v>
      </c>
      <c r="L44" s="10">
        <v>4.3612374999999997</v>
      </c>
      <c r="M44" s="7">
        <v>9.25</v>
      </c>
      <c r="N44" s="18">
        <v>4.5</v>
      </c>
      <c r="O44" s="18">
        <f>IF(ABS(I44 - N44) &gt; MAX(ABS(J44 - N44), ABS(K44 - N44)), I44 - N44, IF(ABS(J44 - N44) &gt; ABS(K44 - N44), J44 - N44, K44 - N44))</f>
        <v>0.90566386416445965</v>
      </c>
      <c r="P44" s="18" t="str">
        <f>IF(OR(O44&lt;0, AND(I44&lt;N44, L44&lt;N44)), "Under", "Over")</f>
        <v>Under</v>
      </c>
      <c r="Q44" s="18">
        <f>I44-N44</f>
        <v>-0.28571428571428559</v>
      </c>
      <c r="R44" s="18">
        <v>0.5714285714285714</v>
      </c>
      <c r="S44" s="18">
        <f>IF(P44="Over", IF(AND(J44&gt;N44, K44&gt;N44, L44&gt;N44), 1, IF(OR(AND(J44&gt;N44, K44&gt;N44), AND(J44&gt;N44, L44&gt;N44), AND(J44&gt;N44, L44&gt;N44)), 2/3, IF(OR(AND(J44&gt;N44, K44&lt;=N44), AND(J44&gt;N44, L44&lt;=N44), AND(K44&gt;N44, L44&lt;=N44), AND(J44&lt;=N44, K44&gt;N44), AND(J44&lt;=N44, L44&gt;N44), AND(K44&lt;=N44, L44&gt;N44)), 1/3, 0))), IF(AND(J44&lt;N44, K44&lt;N44, L44&lt;N44), 1, IF(OR(AND(J44&lt;N44, K44&lt;N44), AND(J44&lt;N44, L44&lt;N44), AND(J44&lt;N44, L44&lt;N44)), 2/3, IF(OR(AND(J44&lt;N44, K44&gt;=N44), AND(J44&lt;N44, L44&gt;=N44), AND(K44&lt;N44, L44&gt;=N44), AND(J44&gt;=N44, K44&lt;N44), AND(J44&gt;=N44, L44&lt;N44), AND(K44&gt;=N44, L44&lt;N44)), 1/3, 0))))</f>
        <v>0.33333333333333331</v>
      </c>
      <c r="T44" s="18">
        <f>IF(OR(O44&gt;1.5,O44&lt;-1.5),2,
IF(OR(AND(O44&lt;=1.5,O44&gt;=1),AND(O44&gt;=-1.5,O44&lt;=-1)),1.5,
IF(OR(AND(O44&lt;=1,O44&gt;=0.75),AND(O44&gt;=-1,O44&lt;=-0.75)),1,
IF(OR(AND(O44&lt;=0.75,O44&gt;=0.5),AND(O44&gt;=-0.75,O44&lt;=-0.5)),0.5,
IF(OR(O44&lt;=0.5,O44&gt;=-0.5),0,"")
)
)
))</f>
        <v>1</v>
      </c>
      <c r="U44" s="18">
        <f>IF(S44=1,3,IF(S44=2/3,2,IF(S44=1/3,1,0)))</f>
        <v>1</v>
      </c>
      <c r="V44" s="18">
        <f>IF(AND(P44="Over", I44&gt;N44), 2, IF(AND(P44="Under", I44&lt;=N44), 2, 0))</f>
        <v>2</v>
      </c>
      <c r="W44" s="18">
        <f>IF(AND(P44="Over", ISNUMBER(R44), R44&gt;0.5), 2, IF(AND(P44="Under", ISNUMBER(R44), R44&lt;=0.5), 2, 0))</f>
        <v>0</v>
      </c>
      <c r="X44" s="18">
        <f>IF(P44="Over",
    IF(M44&gt;8.6, 1,
        IF(M44&gt;7.5, 0.5, 0)),
    IF(P44="Under",
        IF(M44&gt;8.6, 0,
            IF(M44&gt;7.5, 0.5, 1)),
        "Invalid N37 Value"))</f>
        <v>0</v>
      </c>
      <c r="Y44" s="18">
        <f>SUM(T44:X44)</f>
        <v>4</v>
      </c>
      <c r="Z44" s="18">
        <v>4</v>
      </c>
      <c r="AA44" s="6">
        <f t="shared" si="6"/>
        <v>1.5138889999999998</v>
      </c>
    </row>
    <row r="45" spans="1:29" ht="15" thickBot="1" x14ac:dyDescent="0.35">
      <c r="A45" t="str">
        <f t="shared" si="7"/>
        <v>Davis Daniel</v>
      </c>
      <c r="B45" s="5">
        <f>Neural!B10</f>
        <v>5.3633037612560504</v>
      </c>
      <c r="D45" s="16">
        <v>9</v>
      </c>
      <c r="E45" s="7" t="s">
        <v>87</v>
      </c>
      <c r="F45" s="7" t="s">
        <v>47</v>
      </c>
      <c r="G45" s="7" t="s">
        <v>71</v>
      </c>
      <c r="H45" s="7" t="s">
        <v>48</v>
      </c>
      <c r="I45" s="7">
        <v>4.75</v>
      </c>
      <c r="J45" s="10">
        <v>5.1369551700784744</v>
      </c>
      <c r="K45" s="10">
        <v>6.0138889999999998</v>
      </c>
      <c r="L45" s="10">
        <v>4.4601075670125603</v>
      </c>
      <c r="M45" s="7">
        <v>8.4</v>
      </c>
      <c r="N45" s="19">
        <v>4.5</v>
      </c>
      <c r="O45" s="19">
        <f>IF(ABS(I45 - N45) &gt; MAX(ABS(J45 - N45), ABS(K45 - N45)), I45 - N45, IF(ABS(J45 - N45) &gt; ABS(K45 - N45), J45 - N45, K45 - N45))</f>
        <v>1.5138889999999998</v>
      </c>
      <c r="P45" s="19" t="str">
        <f>IF(OR(O45&lt;0, AND(I45&lt;N45, L45&lt;N45)), "Under", "Over")</f>
        <v>Over</v>
      </c>
      <c r="Q45" s="19">
        <f>I45-N45</f>
        <v>0.25</v>
      </c>
      <c r="R45" s="19">
        <v>0.5</v>
      </c>
      <c r="S45" s="19">
        <f>IF(P45="Over", IF(AND(J45&gt;N45, K45&gt;N45, L45&gt;N45), 1, IF(OR(AND(J45&gt;N45, K45&gt;N45), AND(J45&gt;N45, L45&gt;N45), AND(J45&gt;N45, L45&gt;N45)), 2/3, IF(OR(AND(J45&gt;N45, K45&lt;=N45), AND(J45&gt;N45, L45&lt;=N45), AND(K45&gt;N45, L45&lt;=N45), AND(J45&lt;=N45, K45&gt;N45), AND(J45&lt;=N45, L45&gt;N45), AND(K45&lt;=N45, L45&gt;N45)), 1/3, 0))), IF(AND(J45&lt;N45, K45&lt;N45, L45&lt;N45), 1, IF(OR(AND(J45&lt;N45, K45&lt;N45), AND(J45&lt;N45, L45&lt;N45), AND(J45&lt;N45, L45&lt;N45)), 2/3, IF(OR(AND(J45&lt;N45, K45&gt;=N45), AND(J45&lt;N45, L45&gt;=N45), AND(K45&lt;N45, L45&gt;=N45), AND(J45&gt;=N45, K45&lt;N45), AND(J45&gt;=N45, L45&lt;N45), AND(K45&gt;=N45, L45&lt;N45)), 1/3, 0))))</f>
        <v>0.66666666666666663</v>
      </c>
      <c r="T45" s="19">
        <f>IF(OR(O45&gt;1.5,O45&lt;-1.5),2,
IF(OR(AND(O45&lt;=1.5,O45&gt;=1),AND(O45&gt;=-1.5,O45&lt;=-1)),1.5,
IF(OR(AND(O45&lt;=1,O45&gt;=0.75),AND(O45&gt;=-1,O45&lt;=-0.75)),1,
IF(OR(AND(O45&lt;=0.75,O45&gt;=0.5),AND(O45&gt;=-0.75,O45&lt;=-0.5)),0.5,
IF(OR(O45&lt;=0.5,O45&gt;=-0.5),0,"")
)
)
))</f>
        <v>2</v>
      </c>
      <c r="U45" s="19">
        <f>IF(S45=1,3,IF(S45=2/3,2,IF(S45=1/3,1,0)))</f>
        <v>2</v>
      </c>
      <c r="V45" s="19">
        <f>IF(AND(P45="Over", I45&gt;N45), 2, IF(AND(P45="Under", I45&lt;=N45), 2, 0))</f>
        <v>2</v>
      </c>
      <c r="W45" s="19">
        <f>IF(AND(P45="Over", ISNUMBER(R45), R45&gt;0.5), 2, IF(AND(P45="Under", ISNUMBER(R45), R45&lt;=0.5), 2, 0))</f>
        <v>0</v>
      </c>
      <c r="X45" s="19">
        <f>IF(P45="Over",
    IF(M45&gt;8.6, 1,
        IF(M45&gt;7.5, 0.5, 0)),
    IF(P45="Under",
        IF(M45&gt;8.6, 0,
            IF(M45&gt;7.5, 0.5, 1)),
        "Invalid N37 Value"))</f>
        <v>0.5</v>
      </c>
      <c r="Y45" s="19">
        <f>SUM(T45:X45)</f>
        <v>6.5</v>
      </c>
      <c r="Z45" s="19">
        <v>4</v>
      </c>
      <c r="AA45" s="6">
        <f t="shared" si="6"/>
        <v>-1.9724363712415904</v>
      </c>
    </row>
    <row r="46" spans="1:29" ht="15" thickBot="1" x14ac:dyDescent="0.35">
      <c r="A46" t="str">
        <f t="shared" si="7"/>
        <v>Luis Gil</v>
      </c>
      <c r="B46" s="5">
        <f>Neural!B11</f>
        <v>5.1447210093294</v>
      </c>
      <c r="D46" s="16">
        <v>10</v>
      </c>
      <c r="E46" s="7" t="s">
        <v>88</v>
      </c>
      <c r="F46" s="7" t="s">
        <v>71</v>
      </c>
      <c r="G46" s="7" t="s">
        <v>47</v>
      </c>
      <c r="H46" s="7" t="s">
        <v>49</v>
      </c>
      <c r="I46" s="7">
        <v>6.2857142857142856</v>
      </c>
      <c r="J46" s="10">
        <v>4.8993319136004008</v>
      </c>
      <c r="K46" s="10">
        <v>5.1447210093294</v>
      </c>
      <c r="L46" s="10">
        <v>4.5275636287584096</v>
      </c>
      <c r="M46" s="7">
        <v>8.35</v>
      </c>
      <c r="N46" s="18">
        <v>6.5</v>
      </c>
      <c r="O46" s="18">
        <f>IF(ABS(I46 - N46) &gt; MAX(ABS(J46 - N46), ABS(K46 - N46)), I46 - N46, IF(ABS(J46 - N46) &gt; ABS(K46 - N46), J46 - N46, K46 - N46))</f>
        <v>-1.6006680863995992</v>
      </c>
      <c r="P46" s="18" t="str">
        <f>IF(OR(O46&lt;0, AND(I46&lt;N46, L46&lt;N46)), "Under", "Over")</f>
        <v>Under</v>
      </c>
      <c r="Q46" s="18">
        <f>I46-N46</f>
        <v>-0.21428571428571441</v>
      </c>
      <c r="R46" s="18">
        <v>0.66666666666666663</v>
      </c>
      <c r="S46" s="18">
        <f>IF(P46="Over", IF(AND(J46&gt;N46, K46&gt;N46, L46&gt;N46), 1, IF(OR(AND(J46&gt;N46, K46&gt;N46), AND(J46&gt;N46, L46&gt;N46), AND(J46&gt;N46, L46&gt;N46)), 2/3, IF(OR(AND(J46&gt;N46, K46&lt;=N46), AND(J46&gt;N46, L46&lt;=N46), AND(K46&gt;N46, L46&lt;=N46), AND(J46&lt;=N46, K46&gt;N46), AND(J46&lt;=N46, L46&gt;N46), AND(K46&lt;=N46, L46&gt;N46)), 1/3, 0))), IF(AND(J46&lt;N46, K46&lt;N46, L46&lt;N46), 1, IF(OR(AND(J46&lt;N46, K46&lt;N46), AND(J46&lt;N46, L46&lt;N46), AND(J46&lt;N46, L46&lt;N46)), 2/3, IF(OR(AND(J46&lt;N46, K46&gt;=N46), AND(J46&lt;N46, L46&gt;=N46), AND(K46&lt;N46, L46&gt;=N46), AND(J46&gt;=N46, K46&lt;N46), AND(J46&gt;=N46, L46&lt;N46), AND(K46&gt;=N46, L46&lt;N46)), 1/3, 0))))</f>
        <v>1</v>
      </c>
      <c r="T46" s="18">
        <f>IF(OR(O46&gt;1.5,O46&lt;-1.5),2,
IF(OR(AND(O46&lt;=1.5,O46&gt;=1),AND(O46&gt;=-1.5,O46&lt;=-1)),1.5,
IF(OR(AND(O46&lt;=1,O46&gt;=0.75),AND(O46&gt;=-1,O46&lt;=-0.75)),1,
IF(OR(AND(O46&lt;=0.75,O46&gt;=0.5),AND(O46&gt;=-0.75,O46&lt;=-0.5)),0.5,
IF(OR(O46&lt;=0.5,O46&gt;=-0.5),0,"")
)
)
))</f>
        <v>2</v>
      </c>
      <c r="U46" s="18">
        <f>IF(S46=1,3,IF(S46=2/3,2,IF(S46=1/3,1,0)))</f>
        <v>3</v>
      </c>
      <c r="V46" s="18">
        <f>IF(AND(P46="Over", I46&gt;N46), 2, IF(AND(P46="Under", I46&lt;=N46), 2, 0))</f>
        <v>2</v>
      </c>
      <c r="W46" s="18">
        <f>IF(AND(P46="Over", ISNUMBER(R46), R46&gt;0.5), 2, IF(AND(P46="Under", ISNUMBER(R46), R46&lt;=0.5), 2, 0))</f>
        <v>0</v>
      </c>
      <c r="X46" s="18">
        <f>IF(P46="Over",
    IF(M46&gt;8.6, 1,
        IF(M46&gt;7.5, 0.5, 0)),
    IF(P46="Under",
        IF(M46&gt;8.6, 0,
            IF(M46&gt;7.5, 0.5, 1)),
        "Invalid N37 Value"))</f>
        <v>0.5</v>
      </c>
      <c r="Y46" s="18">
        <f>SUM(T46:X46)</f>
        <v>7.5</v>
      </c>
      <c r="Z46" s="18">
        <v>6</v>
      </c>
      <c r="AA46" s="6" t="e">
        <f t="shared" si="6"/>
        <v>#VALUE!</v>
      </c>
    </row>
    <row r="47" spans="1:29" ht="15" thickBot="1" x14ac:dyDescent="0.35">
      <c r="A47" t="str">
        <f t="shared" si="7"/>
        <v>Eduardo Rodriguez</v>
      </c>
      <c r="B47" s="5">
        <f>Neural!B12</f>
        <v>2.9442590721539399</v>
      </c>
      <c r="D47" s="16">
        <v>11</v>
      </c>
      <c r="E47" s="7" t="s">
        <v>86</v>
      </c>
      <c r="F47" s="7" t="s">
        <v>66</v>
      </c>
      <c r="G47" s="7" t="s">
        <v>51</v>
      </c>
      <c r="H47" s="7" t="s">
        <v>48</v>
      </c>
      <c r="I47" s="7">
        <v>3.199722595218546</v>
      </c>
      <c r="J47" s="10">
        <v>3.2843477765524067</v>
      </c>
      <c r="K47" s="10">
        <v>4.0878495675979503</v>
      </c>
      <c r="L47" s="10">
        <v>2.8876391803658801</v>
      </c>
      <c r="M47" s="7">
        <v>7.1</v>
      </c>
      <c r="N47" s="9" t="s">
        <v>85</v>
      </c>
      <c r="O47" s="9" t="e">
        <f>IF(ABS(I47 - N47) &gt; MAX(ABS(J47 - N47), ABS(K47 - N47)), I47 - N47, IF(ABS(J47 - N47) &gt; ABS(K47 - N47), J47 - N47, K47 - N47))</f>
        <v>#VALUE!</v>
      </c>
      <c r="P47" s="9" t="e">
        <f>IF(OR(O47&lt;0, AND(I47&lt;N47, L47&lt;N47)), "Under", "Over")</f>
        <v>#VALUE!</v>
      </c>
      <c r="Q47" s="9" t="e">
        <f>I47-N47</f>
        <v>#VALUE!</v>
      </c>
      <c r="R47" s="9">
        <v>0.5</v>
      </c>
      <c r="S47" s="9" t="e">
        <f>IF(P47="Over", IF(AND(J47&gt;N47, K47&gt;N47, L47&gt;N47), 1, IF(OR(AND(J47&gt;N47, K47&gt;N47), AND(J47&gt;N47, L47&gt;N47), AND(J47&gt;N47, L47&gt;N47)), 2/3, IF(OR(AND(J47&gt;N47, K47&lt;=N47), AND(J47&gt;N47, L47&lt;=N47), AND(K47&gt;N47, L47&lt;=N47), AND(J47&lt;=N47, K47&gt;N47), AND(J47&lt;=N47, L47&gt;N47), AND(K47&lt;=N47, L47&gt;N47)), 1/3, 0))), IF(AND(J47&lt;N47, K47&lt;N47, L47&lt;N47), 1, IF(OR(AND(J47&lt;N47, K47&lt;N47), AND(J47&lt;N47, L47&lt;N47), AND(J47&lt;N47, L47&lt;N47)), 2/3, IF(OR(AND(J47&lt;N47, K47&gt;=N47), AND(J47&lt;N47, L47&gt;=N47), AND(K47&lt;N47, L47&gt;=N47), AND(J47&gt;=N47, K47&lt;N47), AND(J47&gt;=N47, L47&lt;N47), AND(K47&gt;=N47, L47&lt;N47)), 1/3, 0))))</f>
        <v>#VALUE!</v>
      </c>
      <c r="T47" s="9" t="e">
        <f>IF(OR(O47&gt;1.5,O47&lt;-1.5),2,
IF(OR(AND(O47&lt;=1.5,O47&gt;=1),AND(O47&gt;=-1.5,O47&lt;=-1)),1.5,
IF(OR(AND(O47&lt;=1,O47&gt;=0.75),AND(O47&gt;=-1,O47&lt;=-0.75)),1,
IF(OR(AND(O47&lt;=0.75,O47&gt;=0.5),AND(O47&gt;=-0.75,O47&lt;=-0.5)),0.5,
IF(OR(O47&lt;=0.5,O47&gt;=-0.5),0,"")
)
)
))</f>
        <v>#VALUE!</v>
      </c>
      <c r="U47" s="9" t="e">
        <f>IF(S47=1,3,IF(S47=2/3,2,IF(S47=1/3,1,0)))</f>
        <v>#VALUE!</v>
      </c>
      <c r="V47" s="9" t="e">
        <f>IF(AND(P47="Over", I47&gt;N47), 2, IF(AND(P47="Under", I47&lt;=N47), 2, 0))</f>
        <v>#VALUE!</v>
      </c>
      <c r="W47" s="9" t="e">
        <f>IF(AND(P47="Over", ISNUMBER(R47), R47&gt;0.5), 2, IF(AND(P47="Under", ISNUMBER(R47), R47&lt;=0.5), 2, 0))</f>
        <v>#VALUE!</v>
      </c>
      <c r="X47" s="9" t="e">
        <f>IF(P47="Over",
    IF(M47&gt;8.6, 1,
        IF(M47&gt;7.5, 0.5, 0)),
    IF(P47="Under",
        IF(M47&gt;8.6, 0,
            IF(M47&gt;7.5, 0.5, 1)),
        "Invalid N37 Value"))</f>
        <v>#VALUE!</v>
      </c>
      <c r="Y47" s="9" t="e">
        <f>SUM(T47:X47)</f>
        <v>#VALUE!</v>
      </c>
      <c r="Z47" s="9">
        <v>1</v>
      </c>
      <c r="AA47" s="6" t="e">
        <f t="shared" si="6"/>
        <v>#VALUE!</v>
      </c>
    </row>
    <row r="48" spans="1:29" ht="15" thickBot="1" x14ac:dyDescent="0.35">
      <c r="A48" t="str">
        <f t="shared" si="7"/>
        <v>Carlos Carrasco</v>
      </c>
      <c r="B48" s="5">
        <f>Neural!B13</f>
        <v>3.9530425647651599</v>
      </c>
      <c r="D48" s="16">
        <v>12</v>
      </c>
      <c r="E48" s="7" t="s">
        <v>96</v>
      </c>
      <c r="F48" s="7" t="s">
        <v>51</v>
      </c>
      <c r="G48" s="7" t="s">
        <v>66</v>
      </c>
      <c r="H48" s="7" t="s">
        <v>49</v>
      </c>
      <c r="I48" s="7">
        <v>4.2</v>
      </c>
      <c r="J48" s="10">
        <v>3.9090969490208716</v>
      </c>
      <c r="K48" s="10">
        <v>4.4340967072302497</v>
      </c>
      <c r="L48" s="10">
        <v>3.6006415000000001</v>
      </c>
      <c r="M48" s="7">
        <v>7.15</v>
      </c>
      <c r="N48" s="9" t="s">
        <v>85</v>
      </c>
      <c r="O48" s="9" t="e">
        <f>IF(ABS(I48 - N48) &gt; MAX(ABS(J48 - N48), ABS(K48 - N48)), I48 - N48, IF(ABS(J48 - N48) &gt; ABS(K48 - N48), J48 - N48, K48 - N48))</f>
        <v>#VALUE!</v>
      </c>
      <c r="P48" s="9" t="e">
        <f>IF(OR(O48&lt;0, AND(I48&lt;N48, L48&lt;N48)), "Under", "Over")</f>
        <v>#VALUE!</v>
      </c>
      <c r="Q48" s="9" t="e">
        <f>I48-N48</f>
        <v>#VALUE!</v>
      </c>
      <c r="R48" s="9">
        <v>0.5</v>
      </c>
      <c r="S48" s="9" t="e">
        <f>IF(P48="Over", IF(AND(J48&gt;N48, K48&gt;N48, L48&gt;N48), 1, IF(OR(AND(J48&gt;N48, K48&gt;N48), AND(J48&gt;N48, L48&gt;N48), AND(J48&gt;N48, L48&gt;N48)), 2/3, IF(OR(AND(J48&gt;N48, K48&lt;=N48), AND(J48&gt;N48, L48&lt;=N48), AND(K48&gt;N48, L48&lt;=N48), AND(J48&lt;=N48, K48&gt;N48), AND(J48&lt;=N48, L48&gt;N48), AND(K48&lt;=N48, L48&gt;N48)), 1/3, 0))), IF(AND(J48&lt;N48, K48&lt;N48, L48&lt;N48), 1, IF(OR(AND(J48&lt;N48, K48&lt;N48), AND(J48&lt;N48, L48&lt;N48), AND(J48&lt;N48, L48&lt;N48)), 2/3, IF(OR(AND(J48&lt;N48, K48&gt;=N48), AND(J48&lt;N48, L48&gt;=N48), AND(K48&lt;N48, L48&gt;=N48), AND(J48&gt;=N48, K48&lt;N48), AND(J48&gt;=N48, L48&lt;N48), AND(K48&gt;=N48, L48&lt;N48)), 1/3, 0))))</f>
        <v>#VALUE!</v>
      </c>
      <c r="T48" s="9" t="e">
        <f>IF(OR(O48&gt;1.5,O48&lt;-1.5),2,
IF(OR(AND(O48&lt;=1.5,O48&gt;=1),AND(O48&gt;=-1.5,O48&lt;=-1)),1.5,
IF(OR(AND(O48&lt;=1,O48&gt;=0.75),AND(O48&gt;=-1,O48&lt;=-0.75)),1,
IF(OR(AND(O48&lt;=0.75,O48&gt;=0.5),AND(O48&gt;=-0.75,O48&lt;=-0.5)),0.5,
IF(OR(O48&lt;=0.5,O48&gt;=-0.5),0,"")
)
)
))</f>
        <v>#VALUE!</v>
      </c>
      <c r="U48" s="9" t="e">
        <f>IF(S48=1,3,IF(S48=2/3,2,IF(S48=1/3,1,0)))</f>
        <v>#VALUE!</v>
      </c>
      <c r="V48" s="9" t="e">
        <f>IF(AND(P48="Over", I48&gt;N48), 2, IF(AND(P48="Under", I48&lt;=N48), 2, 0))</f>
        <v>#VALUE!</v>
      </c>
      <c r="W48" s="9" t="e">
        <f>IF(AND(P48="Over", ISNUMBER(R48), R48&gt;0.5), 2, IF(AND(P48="Under", ISNUMBER(R48), R48&lt;=0.5), 2, 0))</f>
        <v>#VALUE!</v>
      </c>
      <c r="X48" s="9" t="e">
        <f>IF(P48="Over",
    IF(M48&gt;8.6, 1,
        IF(M48&gt;7.5, 0.5, 0)),
    IF(P48="Under",
        IF(M48&gt;8.6, 0,
            IF(M48&gt;7.5, 0.5, 1)),
        "Invalid N37 Value"))</f>
        <v>#VALUE!</v>
      </c>
      <c r="Y48" s="9" t="e">
        <f>SUM(T48:X48)</f>
        <v>#VALUE!</v>
      </c>
      <c r="Z48" s="9">
        <v>5</v>
      </c>
      <c r="AA48" s="6">
        <f t="shared" si="6"/>
        <v>1.6137268429031799</v>
      </c>
    </row>
    <row r="49" spans="1:27" ht="15" thickBot="1" x14ac:dyDescent="0.35">
      <c r="A49" t="str">
        <f t="shared" si="7"/>
        <v>Andrew Abbott</v>
      </c>
      <c r="B49" s="5">
        <f>Neural!B14</f>
        <v>5.8219383548130601</v>
      </c>
      <c r="D49" s="16">
        <v>13</v>
      </c>
      <c r="E49" s="7" t="s">
        <v>97</v>
      </c>
      <c r="F49" s="7" t="s">
        <v>73</v>
      </c>
      <c r="G49" s="7" t="s">
        <v>46</v>
      </c>
      <c r="H49" s="7" t="s">
        <v>48</v>
      </c>
      <c r="I49" s="7">
        <v>4.4090909090909092</v>
      </c>
      <c r="J49" s="10">
        <v>5.7105237328357061</v>
      </c>
      <c r="K49" s="10">
        <v>6.1137268429031799</v>
      </c>
      <c r="L49" s="10">
        <v>4.7097730000000002</v>
      </c>
      <c r="M49" s="7">
        <v>9.6</v>
      </c>
      <c r="N49" s="18">
        <v>4.5</v>
      </c>
      <c r="O49" s="18">
        <f>IF(ABS(I49 - N49) &gt; MAX(ABS(J49 - N49), ABS(K49 - N49)), I49 - N49, IF(ABS(J49 - N49) &gt; ABS(K49 - N49), J49 - N49, K49 - N49))</f>
        <v>1.6137268429031799</v>
      </c>
      <c r="P49" s="18" t="str">
        <f>IF(OR(O49&lt;0, AND(I49&lt;N49, L49&lt;N49)), "Under", "Over")</f>
        <v>Over</v>
      </c>
      <c r="Q49" s="18">
        <f>I49-N49</f>
        <v>-9.0909090909090828E-2</v>
      </c>
      <c r="R49" s="18">
        <v>0.4</v>
      </c>
      <c r="S49" s="18">
        <f>IF(P49="Over", IF(AND(J49&gt;N49, K49&gt;N49, L49&gt;N49), 1, IF(OR(AND(J49&gt;N49, K49&gt;N49), AND(J49&gt;N49, L49&gt;N49), AND(J49&gt;N49, L49&gt;N49)), 2/3, IF(OR(AND(J49&gt;N49, K49&lt;=N49), AND(J49&gt;N49, L49&lt;=N49), AND(K49&gt;N49, L49&lt;=N49), AND(J49&lt;=N49, K49&gt;N49), AND(J49&lt;=N49, L49&gt;N49), AND(K49&lt;=N49, L49&gt;N49)), 1/3, 0))), IF(AND(J49&lt;N49, K49&lt;N49, L49&lt;N49), 1, IF(OR(AND(J49&lt;N49, K49&lt;N49), AND(J49&lt;N49, L49&lt;N49), AND(J49&lt;N49, L49&lt;N49)), 2/3, IF(OR(AND(J49&lt;N49, K49&gt;=N49), AND(J49&lt;N49, L49&gt;=N49), AND(K49&lt;N49, L49&gt;=N49), AND(J49&gt;=N49, K49&lt;N49), AND(J49&gt;=N49, L49&lt;N49), AND(K49&gt;=N49, L49&lt;N49)), 1/3, 0))))</f>
        <v>1</v>
      </c>
      <c r="T49" s="18">
        <f>IF(OR(O49&gt;1.5,O49&lt;-1.5),2,
IF(OR(AND(O49&lt;=1.5,O49&gt;=1),AND(O49&gt;=-1.5,O49&lt;=-1)),1.5,
IF(OR(AND(O49&lt;=1,O49&gt;=0.75),AND(O49&gt;=-1,O49&lt;=-0.75)),1,
IF(OR(AND(O49&lt;=0.75,O49&gt;=0.5),AND(O49&gt;=-0.75,O49&lt;=-0.5)),0.5,
IF(OR(O49&lt;=0.5,O49&gt;=-0.5),0,"")
)
)
))</f>
        <v>2</v>
      </c>
      <c r="U49" s="18">
        <f>IF(S49=1,3,IF(S49=2/3,2,IF(S49=1/3,1,0)))</f>
        <v>3</v>
      </c>
      <c r="V49" s="18">
        <f>IF(AND(P49="Over", I49&gt;N49), 2, IF(AND(P49="Under", I49&lt;=N49), 2, 0))</f>
        <v>0</v>
      </c>
      <c r="W49" s="18">
        <f>IF(AND(P49="Over", ISNUMBER(R49), R49&gt;0.5), 2, IF(AND(P49="Under", ISNUMBER(R49), R49&lt;=0.5), 2, 0))</f>
        <v>0</v>
      </c>
      <c r="X49" s="18">
        <f>IF(P49="Over",
    IF(M49&gt;8.6, 1,
        IF(M49&gt;7.5, 0.5, 0)),
    IF(P49="Under",
        IF(M49&gt;8.6, 0,
            IF(M49&gt;7.5, 0.5, 1)),
        "Invalid N37 Value"))</f>
        <v>1</v>
      </c>
      <c r="Y49" s="18">
        <f>SUM(T49:X49)</f>
        <v>6</v>
      </c>
      <c r="Z49" s="18">
        <v>7</v>
      </c>
      <c r="AA49" s="6">
        <f t="shared" si="6"/>
        <v>0.59099651490214988</v>
      </c>
    </row>
    <row r="50" spans="1:27" ht="15" thickBot="1" x14ac:dyDescent="0.35">
      <c r="A50" t="str">
        <f t="shared" si="7"/>
        <v>Valente Bellozo</v>
      </c>
      <c r="B50" s="5">
        <f>Neural!B15</f>
        <v>4.7595470404239304</v>
      </c>
      <c r="D50" s="16">
        <v>14</v>
      </c>
      <c r="E50" s="7" t="s">
        <v>98</v>
      </c>
      <c r="F50" s="7" t="s">
        <v>46</v>
      </c>
      <c r="G50" s="7" t="s">
        <v>73</v>
      </c>
      <c r="H50" s="7" t="s">
        <v>49</v>
      </c>
      <c r="I50" s="7">
        <v>5</v>
      </c>
      <c r="J50" s="10">
        <v>4.7740372153158965</v>
      </c>
      <c r="K50" s="10">
        <v>5.0909965149021499</v>
      </c>
      <c r="L50" s="10">
        <v>4.3079866999999998</v>
      </c>
      <c r="M50" s="7">
        <v>8.6</v>
      </c>
      <c r="N50" s="19">
        <v>4.5</v>
      </c>
      <c r="O50" s="19">
        <f>IF(ABS(I50 - N50) &gt; MAX(ABS(J50 - N50), ABS(K50 - N50)), I50 - N50, IF(ABS(J50 - N50) &gt; ABS(K50 - N50), J50 - N50, K50 - N50))</f>
        <v>0.59099651490214988</v>
      </c>
      <c r="P50" s="19" t="str">
        <f>IF(OR(O50&lt;0, AND(I50&lt;N50, L50&lt;N50)), "Under", "Over")</f>
        <v>Over</v>
      </c>
      <c r="Q50" s="19">
        <f>I50-N50</f>
        <v>0.5</v>
      </c>
      <c r="R50" s="19">
        <v>1</v>
      </c>
      <c r="S50" s="19">
        <f>IF(P50="Over", IF(AND(J50&gt;N50, K50&gt;N50, L50&gt;N50), 1, IF(OR(AND(J50&gt;N50, K50&gt;N50), AND(J50&gt;N50, L50&gt;N50), AND(J50&gt;N50, L50&gt;N50)), 2/3, IF(OR(AND(J50&gt;N50, K50&lt;=N50), AND(J50&gt;N50, L50&lt;=N50), AND(K50&gt;N50, L50&lt;=N50), AND(J50&lt;=N50, K50&gt;N50), AND(J50&lt;=N50, L50&gt;N50), AND(K50&lt;=N50, L50&gt;N50)), 1/3, 0))), IF(AND(J50&lt;N50, K50&lt;N50, L50&lt;N50), 1, IF(OR(AND(J50&lt;N50, K50&lt;N50), AND(J50&lt;N50, L50&lt;N50), AND(J50&lt;N50, L50&lt;N50)), 2/3, IF(OR(AND(J50&lt;N50, K50&gt;=N50), AND(J50&lt;N50, L50&gt;=N50), AND(K50&lt;N50, L50&gt;=N50), AND(J50&gt;=N50, K50&lt;N50), AND(J50&gt;=N50, L50&lt;N50), AND(K50&gt;=N50, L50&lt;N50)), 1/3, 0))))</f>
        <v>0.66666666666666663</v>
      </c>
      <c r="T50" s="19">
        <f>IF(OR(O50&gt;1.5,O50&lt;-1.5),2,
IF(OR(AND(O50&lt;=1.5,O50&gt;=1),AND(O50&gt;=-1.5,O50&lt;=-1)),1.5,
IF(OR(AND(O50&lt;=1,O50&gt;=0.75),AND(O50&gt;=-1,O50&lt;=-0.75)),1,
IF(OR(AND(O50&lt;=0.75,O50&gt;=0.5),AND(O50&gt;=-0.75,O50&lt;=-0.5)),0.5,
IF(OR(O50&lt;=0.5,O50&gt;=-0.5),0,"")
)
)
))</f>
        <v>0.5</v>
      </c>
      <c r="U50" s="19">
        <f>IF(S50=1,3,IF(S50=2/3,2,IF(S50=1/3,1,0)))</f>
        <v>2</v>
      </c>
      <c r="V50" s="19">
        <f>IF(AND(P50="Over", I50&gt;N50), 2, IF(AND(P50="Under", I50&lt;=N50), 2, 0))</f>
        <v>2</v>
      </c>
      <c r="W50" s="19">
        <f>IF(AND(P50="Over", ISNUMBER(R50), R50&gt;0.5), 2, IF(AND(P50="Under", ISNUMBER(R50), R50&lt;=0.5), 2, 0))</f>
        <v>2</v>
      </c>
      <c r="X50" s="19">
        <f>IF(P50="Over",
    IF(M50&gt;8.6, 1,
        IF(M50&gt;7.5, 0.5, 0)),
    IF(P50="Under",
        IF(M50&gt;8.6, 0,
            IF(M50&gt;7.5, 0.5, 1)),
        "Invalid N37 Value"))</f>
        <v>0.5</v>
      </c>
      <c r="Y50" s="19">
        <f>SUM(T50:X50)</f>
        <v>7</v>
      </c>
      <c r="Z50" s="19">
        <v>4</v>
      </c>
      <c r="AA50" s="6">
        <f>IF(ABS(I51 - N51) &gt; MAX(ABS(K51 - N51), ABS(L51 - N51), ABS(R16 - N51)), I51, IF(ABS(K51 - N51) &gt; MAX(ABS(L51 - N51), ABS(R16 - N51)), K51, IF(ABS(L51 - N51) &gt; ABS(R16 - N51), L51, R16)))-N51</f>
        <v>-1.8512248374310101</v>
      </c>
    </row>
    <row r="51" spans="1:27" ht="15" thickBot="1" x14ac:dyDescent="0.35">
      <c r="A51" t="str">
        <f t="shared" si="7"/>
        <v>Michael King</v>
      </c>
      <c r="B51" s="5">
        <f>Neural!B16</f>
        <v>5.7625662244863598</v>
      </c>
      <c r="D51" s="16">
        <v>15</v>
      </c>
      <c r="E51" s="7" t="s">
        <v>99</v>
      </c>
      <c r="F51" s="7" t="s">
        <v>80</v>
      </c>
      <c r="G51" s="7" t="s">
        <v>67</v>
      </c>
      <c r="H51" s="7" t="s">
        <v>48</v>
      </c>
      <c r="I51" s="7">
        <v>6.6190476190476186</v>
      </c>
      <c r="J51" s="7">
        <v>5.4921012192852885</v>
      </c>
      <c r="K51" s="7">
        <v>5.8552627752442703</v>
      </c>
      <c r="L51" s="7">
        <v>4.6487751625689899</v>
      </c>
      <c r="M51" s="7">
        <v>8.85</v>
      </c>
      <c r="N51" s="19">
        <v>6.5</v>
      </c>
      <c r="O51" s="19">
        <f>IF(ABS(I51 - N51) &gt; MAX(ABS(J51 - N51), ABS(K51 - N51)), I51 - N51, IF(ABS(J51 - N51) &gt; ABS(K51 - N51), J51 - N51, K51 - N51))</f>
        <v>-1.0078987807147115</v>
      </c>
      <c r="P51" s="19" t="str">
        <f>IF(OR(O51&lt;0, AND(I51&lt;N51, L51&lt;N51)), "Under", "Over")</f>
        <v>Under</v>
      </c>
      <c r="Q51" s="19">
        <f>I51-N51</f>
        <v>0.11904761904761862</v>
      </c>
      <c r="R51" s="19">
        <v>0.5</v>
      </c>
      <c r="S51" s="19">
        <f>IF(P51="Over", IF(AND(J51&gt;N51, K51&gt;N51, L51&gt;N51), 1, IF(OR(AND(J51&gt;N51, K51&gt;N51), AND(J51&gt;N51, L51&gt;N51), AND(J51&gt;N51, L51&gt;N51)), 2/3, IF(OR(AND(J51&gt;N51, K51&lt;=N51), AND(J51&gt;N51, L51&lt;=N51), AND(K51&gt;N51, L51&lt;=N51), AND(J51&lt;=N51, K51&gt;N51), AND(J51&lt;=N51, L51&gt;N51), AND(K51&lt;=N51, L51&gt;N51)), 1/3, 0))), IF(AND(J51&lt;N51, K51&lt;N51, L51&lt;N51), 1, IF(OR(AND(J51&lt;N51, K51&lt;N51), AND(J51&lt;N51, L51&lt;N51), AND(J51&lt;N51, L51&lt;N51)), 2/3, IF(OR(AND(J51&lt;N51, K51&gt;=N51), AND(J51&lt;N51, L51&gt;=N51), AND(K51&lt;N51, L51&gt;=N51), AND(J51&gt;=N51, K51&lt;N51), AND(J51&gt;=N51, L51&lt;N51), AND(K51&gt;=N51, L51&lt;N51)), 1/3, 0))))</f>
        <v>1</v>
      </c>
      <c r="T51" s="19">
        <f>IF(OR(O51&gt;1.5,O51&lt;-1.5),2,
IF(OR(AND(O51&lt;=1.5,O51&gt;=1),AND(O51&gt;=-1.5,O51&lt;=-1)),1.5,
IF(OR(AND(O51&lt;=1,O51&gt;=0.75),AND(O51&gt;=-1,O51&lt;=-0.75)),1,
IF(OR(AND(O51&lt;=0.75,O51&gt;=0.5),AND(O51&gt;=-0.75,O51&lt;=-0.5)),0.5,
IF(OR(O51&lt;=0.5,O51&gt;=-0.5),0,"")
)
)
))</f>
        <v>1.5</v>
      </c>
      <c r="U51" s="19">
        <f>IF(S51=1,3,IF(S51=2/3,2,IF(S51=1/3,1,0)))</f>
        <v>3</v>
      </c>
      <c r="V51" s="19">
        <f>IF(AND(P51="Over", I51&gt;N51), 2, IF(AND(P51="Under", I51&lt;=N51), 2, 0))</f>
        <v>0</v>
      </c>
      <c r="W51" s="19">
        <f>IF(AND(P51="Over", ISNUMBER(R51), R51&gt;0.5), 2, IF(AND(P51="Under", ISNUMBER(R51), R51&lt;=0.5), 2, 0))</f>
        <v>2</v>
      </c>
      <c r="X51" s="19">
        <f>IF(P51="Over",
    IF(M51&gt;8.6, 1,
        IF(M51&gt;7.5, 0.5, 0)),
    IF(P51="Under",
        IF(M51&gt;8.6, 0,
            IF(M51&gt;7.5, 0.5, 1)),
        "Invalid N37 Value"))</f>
        <v>0</v>
      </c>
      <c r="Y51" s="19">
        <f>SUM(T51:X51)</f>
        <v>6.5</v>
      </c>
      <c r="Z51" s="19">
        <v>7</v>
      </c>
      <c r="AA51" s="6">
        <f t="shared" ref="AA51:AA64" si="8">IF(ABS(I51 - N51) &gt; MAX(ABS(K51 - N51), ABS(L51 - N51)), I51 - N51, IF(ABS(K51 - N51) &gt; ABS(L51 - N51), K51 - N51, L51 - N51))</f>
        <v>-1.8512248374310101</v>
      </c>
    </row>
    <row r="52" spans="1:27" ht="15" thickBot="1" x14ac:dyDescent="0.35">
      <c r="A52" t="str">
        <f t="shared" si="7"/>
        <v>Marco Gonzales</v>
      </c>
      <c r="B52" s="5">
        <f>Neural!B17</f>
        <v>3.2556474692861301</v>
      </c>
      <c r="D52" s="16">
        <v>16</v>
      </c>
      <c r="E52" s="7" t="s">
        <v>100</v>
      </c>
      <c r="F52" s="7" t="s">
        <v>67</v>
      </c>
      <c r="G52" s="7" t="s">
        <v>80</v>
      </c>
      <c r="H52" s="7" t="s">
        <v>49</v>
      </c>
      <c r="I52" s="7">
        <v>3.333333333333333</v>
      </c>
      <c r="J52" s="9">
        <v>3.3496821095009288</v>
      </c>
      <c r="K52" s="9">
        <v>4.1814287030035597</v>
      </c>
      <c r="L52" s="9">
        <v>3.0133333333333301</v>
      </c>
      <c r="M52" s="7">
        <v>6.35</v>
      </c>
      <c r="N52" s="18">
        <v>2.5</v>
      </c>
      <c r="O52" s="18">
        <f>IF(ABS(I52 - N52) &gt; MAX(ABS(J52 - N52), ABS(K52 - N52)), I52 - N52, IF(ABS(J52 - N52) &gt; ABS(K52 - N52), J52 - N52, K52 - N52))</f>
        <v>1.6814287030035597</v>
      </c>
      <c r="P52" s="18" t="str">
        <f>IF(OR(O52&lt;0, AND(I52&lt;N52, L52&lt;N52)), "Under", "Over")</f>
        <v>Over</v>
      </c>
      <c r="Q52" s="18">
        <f>I52-N52</f>
        <v>0.83333333333333304</v>
      </c>
      <c r="R52" s="18">
        <v>0.4</v>
      </c>
      <c r="S52" s="18">
        <f>IF(P52="Over", IF(AND(J52&gt;N52, K52&gt;N52, L52&gt;N52), 1, IF(OR(AND(J52&gt;N52, K52&gt;N52), AND(J52&gt;N52, L52&gt;N52), AND(J52&gt;N52, L52&gt;N52)), 2/3, IF(OR(AND(J52&gt;N52, K52&lt;=N52), AND(J52&gt;N52, L52&lt;=N52), AND(K52&gt;N52, L52&lt;=N52), AND(J52&lt;=N52, K52&gt;N52), AND(J52&lt;=N52, L52&gt;N52), AND(K52&lt;=N52, L52&gt;N52)), 1/3, 0))), IF(AND(J52&lt;N52, K52&lt;N52, L52&lt;N52), 1, IF(OR(AND(J52&lt;N52, K52&lt;N52), AND(J52&lt;N52, L52&lt;N52), AND(J52&lt;N52, L52&lt;N52)), 2/3, IF(OR(AND(J52&lt;N52, K52&gt;=N52), AND(J52&lt;N52, L52&gt;=N52), AND(K52&lt;N52, L52&gt;=N52), AND(J52&gt;=N52, K52&lt;N52), AND(J52&gt;=N52, L52&lt;N52), AND(K52&gt;=N52, L52&lt;N52)), 1/3, 0))))</f>
        <v>1</v>
      </c>
      <c r="T52" s="18">
        <f>IF(OR(O52&gt;1.5,O52&lt;-1.5),2,
IF(OR(AND(O52&lt;=1.5,O52&gt;=1),AND(O52&gt;=-1.5,O52&lt;=-1)),1.5,
IF(OR(AND(O52&lt;=1,O52&gt;=0.75),AND(O52&gt;=-1,O52&lt;=-0.75)),1,
IF(OR(AND(O52&lt;=0.75,O52&gt;=0.5),AND(O52&gt;=-0.75,O52&lt;=-0.5)),0.5,
IF(OR(O52&lt;=0.5,O52&gt;=-0.5),0,"")
)
)
))</f>
        <v>2</v>
      </c>
      <c r="U52" s="18">
        <f>IF(S52=1,3,IF(S52=2/3,2,IF(S52=1/3,1,0)))</f>
        <v>3</v>
      </c>
      <c r="V52" s="18">
        <f>IF(AND(P52="Over", I52&gt;N52), 2, IF(AND(P52="Under", I52&lt;=N52), 2, 0))</f>
        <v>2</v>
      </c>
      <c r="W52" s="18">
        <f>IF(AND(P52="Over", ISNUMBER(R52), R52&gt;0.5), 2, IF(AND(P52="Under", ISNUMBER(R52), R52&lt;=0.5), 2, 0))</f>
        <v>0</v>
      </c>
      <c r="X52" s="18">
        <f>IF(P52="Over",
    IF(M52&gt;8.6, 1,
        IF(M52&gt;7.5, 0.5, 0)),
    IF(P52="Under",
        IF(M52&gt;8.6, 0,
            IF(M52&gt;7.5, 0.5, 1)),
        "Invalid N37 Value"))</f>
        <v>0</v>
      </c>
      <c r="Y52" s="18">
        <f>SUM(T52:X52)</f>
        <v>7</v>
      </c>
      <c r="Z52" s="18">
        <v>3</v>
      </c>
      <c r="AA52" s="6">
        <f t="shared" si="8"/>
        <v>1.6814287030035597</v>
      </c>
    </row>
    <row r="53" spans="1:27" ht="15" thickBot="1" x14ac:dyDescent="0.35">
      <c r="A53" t="str">
        <f t="shared" si="7"/>
        <v>Blake Snell</v>
      </c>
      <c r="B53" s="5">
        <f>Neural!B18</f>
        <v>4.4827156011979499</v>
      </c>
      <c r="D53" s="16">
        <v>17</v>
      </c>
      <c r="E53" s="14" t="s">
        <v>101</v>
      </c>
      <c r="F53" s="14" t="s">
        <v>72</v>
      </c>
      <c r="G53" s="14" t="s">
        <v>69</v>
      </c>
      <c r="H53" s="14" t="s">
        <v>48</v>
      </c>
      <c r="I53" s="14">
        <v>6.5454545454545459</v>
      </c>
      <c r="J53" s="14">
        <v>4.2911236668614343</v>
      </c>
      <c r="K53" s="14">
        <v>4.5531007113219104</v>
      </c>
      <c r="L53" s="14">
        <v>3.9171412422462901</v>
      </c>
      <c r="M53" s="14">
        <v>7.4</v>
      </c>
      <c r="N53" s="19">
        <v>7.5</v>
      </c>
      <c r="O53" s="19">
        <f>IF(ABS(I53 - N53) &gt; MAX(ABS(J53 - N53), ABS(K53 - N53)), I53 - N53, IF(ABS(J53 - N53) &gt; ABS(K53 - N53), J53 - N53, K53 - N53))</f>
        <v>-3.2088763331385657</v>
      </c>
      <c r="P53" s="19" t="str">
        <f>IF(OR(O53&lt;0, AND(I53&lt;N53, L53&lt;N53)), "Under", "Over")</f>
        <v>Under</v>
      </c>
      <c r="Q53" s="19">
        <f>I53-N53</f>
        <v>-0.95454545454545414</v>
      </c>
      <c r="R53" s="19">
        <v>0.3</v>
      </c>
      <c r="S53" s="19">
        <f>IF(P53="Over", IF(AND(J53&gt;N53, K53&gt;N53, L53&gt;N53), 1, IF(OR(AND(J53&gt;N53, K53&gt;N53), AND(J53&gt;N53, L53&gt;N53), AND(J53&gt;N53, L53&gt;N53)), 2/3, IF(OR(AND(J53&gt;N53, K53&lt;=N53), AND(J53&gt;N53, L53&lt;=N53), AND(K53&gt;N53, L53&lt;=N53), AND(J53&lt;=N53, K53&gt;N53), AND(J53&lt;=N53, L53&gt;N53), AND(K53&lt;=N53, L53&gt;N53)), 1/3, 0))), IF(AND(J53&lt;N53, K53&lt;N53, L53&lt;N53), 1, IF(OR(AND(J53&lt;N53, K53&lt;N53), AND(J53&lt;N53, L53&lt;N53), AND(J53&lt;N53, L53&lt;N53)), 2/3, IF(OR(AND(J53&lt;N53, K53&gt;=N53), AND(J53&lt;N53, L53&gt;=N53), AND(K53&lt;N53, L53&gt;=N53), AND(J53&gt;=N53, K53&lt;N53), AND(J53&gt;=N53, L53&lt;N53), AND(K53&gt;=N53, L53&lt;N53)), 1/3, 0))))</f>
        <v>1</v>
      </c>
      <c r="T53" s="19">
        <f>IF(OR(O53&gt;1.5,O53&lt;-1.5),2,
IF(OR(AND(O53&lt;=1.5,O53&gt;=1),AND(O53&gt;=-1.5,O53&lt;=-1)),1.5,
IF(OR(AND(O53&lt;=1,O53&gt;=0.75),AND(O53&gt;=-1,O53&lt;=-0.75)),1,
IF(OR(AND(O53&lt;=0.75,O53&gt;=0.5),AND(O53&gt;=-0.75,O53&lt;=-0.5)),0.5,
IF(OR(O53&lt;=0.5,O53&gt;=-0.5),0,"")
)
)
))</f>
        <v>2</v>
      </c>
      <c r="U53" s="19">
        <f>IF(S53=1,3,IF(S53=2/3,2,IF(S53=1/3,1,0)))</f>
        <v>3</v>
      </c>
      <c r="V53" s="19">
        <f>IF(AND(P53="Over", I53&gt;N53), 2, IF(AND(P53="Under", I53&lt;=N53), 2, 0))</f>
        <v>2</v>
      </c>
      <c r="W53" s="19">
        <f>IF(AND(P53="Over", ISNUMBER(R53), R53&gt;0.5), 2, IF(AND(P53="Under", ISNUMBER(R53), R53&lt;=0.5), 2, 0))</f>
        <v>2</v>
      </c>
      <c r="X53" s="19">
        <f>IF(P53="Over",
    IF(M53&gt;8.6, 1,
        IF(M53&gt;7.5, 0.5, 0)),
    IF(P53="Under",
        IF(M53&gt;8.6, 0,
            IF(M53&gt;7.5, 0.5, 1)),
        "Invalid N37 Value"))</f>
        <v>1</v>
      </c>
      <c r="Y53" s="19">
        <f>SUM(T53:X53)</f>
        <v>10</v>
      </c>
      <c r="Z53" s="19">
        <v>8</v>
      </c>
      <c r="AA53" s="6">
        <f t="shared" si="8"/>
        <v>-3.5828587577537099</v>
      </c>
    </row>
    <row r="54" spans="1:27" ht="15" thickBot="1" x14ac:dyDescent="0.35">
      <c r="A54" t="str">
        <f t="shared" si="7"/>
        <v>Jake Irvin</v>
      </c>
      <c r="B54" s="5">
        <f>Neural!B19</f>
        <v>6.29771243714639</v>
      </c>
      <c r="D54" s="16">
        <v>18</v>
      </c>
      <c r="E54" s="7" t="s">
        <v>102</v>
      </c>
      <c r="F54" s="7" t="s">
        <v>69</v>
      </c>
      <c r="G54" s="7" t="s">
        <v>72</v>
      </c>
      <c r="H54" s="7" t="s">
        <v>49</v>
      </c>
      <c r="I54" s="7">
        <v>5</v>
      </c>
      <c r="J54" s="7">
        <v>6.1663250192452113</v>
      </c>
      <c r="K54" s="7">
        <v>7.3870069862823398</v>
      </c>
      <c r="L54" s="7">
        <v>5.279795</v>
      </c>
      <c r="M54" s="7">
        <v>9.9</v>
      </c>
      <c r="N54" s="18">
        <v>5.5</v>
      </c>
      <c r="O54" s="18">
        <f>IF(ABS(I54 - N54) &gt; MAX(ABS(J54 - N54), ABS(K54 - N54)), I54 - N54, IF(ABS(J54 - N54) &gt; ABS(K54 - N54), J54 - N54, K54 - N54))</f>
        <v>1.8870069862823398</v>
      </c>
      <c r="P54" s="18" t="str">
        <f>IF(OR(O54&lt;0, AND(I54&lt;N54, L54&lt;N54)), "Under", "Over")</f>
        <v>Under</v>
      </c>
      <c r="Q54" s="18">
        <f>I54-N54</f>
        <v>-0.5</v>
      </c>
      <c r="R54" s="18">
        <v>0.5</v>
      </c>
      <c r="S54" s="18">
        <f>IF(P54="Over", IF(AND(J54&gt;N54, K54&gt;N54, L54&gt;N54), 1, IF(OR(AND(J54&gt;N54, K54&gt;N54), AND(J54&gt;N54, L54&gt;N54), AND(J54&gt;N54, L54&gt;N54)), 2/3, IF(OR(AND(J54&gt;N54, K54&lt;=N54), AND(J54&gt;N54, L54&lt;=N54), AND(K54&gt;N54, L54&lt;=N54), AND(J54&lt;=N54, K54&gt;N54), AND(J54&lt;=N54, L54&gt;N54), AND(K54&lt;=N54, L54&gt;N54)), 1/3, 0))), IF(AND(J54&lt;N54, K54&lt;N54, L54&lt;N54), 1, IF(OR(AND(J54&lt;N54, K54&lt;N54), AND(J54&lt;N54, L54&lt;N54), AND(J54&lt;N54, L54&lt;N54)), 2/3, IF(OR(AND(J54&lt;N54, K54&gt;=N54), AND(J54&lt;N54, L54&gt;=N54), AND(K54&lt;N54, L54&gt;=N54), AND(J54&gt;=N54, K54&lt;N54), AND(J54&gt;=N54, L54&lt;N54), AND(K54&gt;=N54, L54&lt;N54)), 1/3, 0))))</f>
        <v>0.33333333333333331</v>
      </c>
      <c r="T54" s="18">
        <f>IF(OR(O54&gt;1.5,O54&lt;-1.5),2,
IF(OR(AND(O54&lt;=1.5,O54&gt;=1),AND(O54&gt;=-1.5,O54&lt;=-1)),1.5,
IF(OR(AND(O54&lt;=1,O54&gt;=0.75),AND(O54&gt;=-1,O54&lt;=-0.75)),1,
IF(OR(AND(O54&lt;=0.75,O54&gt;=0.5),AND(O54&gt;=-0.75,O54&lt;=-0.5)),0.5,
IF(OR(O54&lt;=0.5,O54&gt;=-0.5),0,"")
)
)
))</f>
        <v>2</v>
      </c>
      <c r="U54" s="18">
        <f>IF(S54=1,3,IF(S54=2/3,2,IF(S54=1/3,1,0)))</f>
        <v>1</v>
      </c>
      <c r="V54" s="18">
        <f>IF(AND(P54="Over", I54&gt;N54), 2, IF(AND(P54="Under", I54&lt;=N54), 2, 0))</f>
        <v>2</v>
      </c>
      <c r="W54" s="18">
        <f>IF(AND(P54="Over", ISNUMBER(R54), R54&gt;0.5), 2, IF(AND(P54="Under", ISNUMBER(R54), R54&lt;=0.5), 2, 0))</f>
        <v>2</v>
      </c>
      <c r="X54" s="18">
        <f>IF(P54="Over",
    IF(M54&gt;8.6, 1,
        IF(M54&gt;7.5, 0.5, 0)),
    IF(P54="Under",
        IF(M54&gt;8.6, 0,
            IF(M54&gt;7.5, 0.5, 1)),
        "Invalid N37 Value"))</f>
        <v>0</v>
      </c>
      <c r="Y54" s="18">
        <f>SUM(T54:X54)</f>
        <v>7</v>
      </c>
      <c r="Z54" s="18">
        <v>4</v>
      </c>
      <c r="AA54" s="6">
        <f t="shared" si="8"/>
        <v>1.8870069862823398</v>
      </c>
    </row>
    <row r="55" spans="1:27" ht="15" thickBot="1" x14ac:dyDescent="0.35">
      <c r="A55" t="str">
        <f t="shared" si="7"/>
        <v>Carson Fulmer</v>
      </c>
      <c r="B55" s="5">
        <f>Neural!B20</f>
        <v>5.1942223569043797</v>
      </c>
      <c r="D55" s="16">
        <v>19</v>
      </c>
      <c r="E55" s="7" t="s">
        <v>57</v>
      </c>
      <c r="F55" s="7" t="s">
        <v>47</v>
      </c>
      <c r="G55" s="7" t="s">
        <v>71</v>
      </c>
      <c r="H55" s="7" t="s">
        <v>48</v>
      </c>
      <c r="I55" s="7">
        <v>5.25</v>
      </c>
      <c r="J55" s="7">
        <v>4.948827506427528</v>
      </c>
      <c r="K55" s="7">
        <v>5.2566666666666597</v>
      </c>
      <c r="L55" s="7">
        <v>4.2564238083459403</v>
      </c>
      <c r="M55" s="7">
        <v>8.4</v>
      </c>
      <c r="N55" s="9" t="s">
        <v>85</v>
      </c>
      <c r="O55" s="9" t="e">
        <f>IF(ABS(I55 - N55) &gt; MAX(ABS(J55 - N55), ABS(K55 - N55)), I55 - N55, IF(ABS(J55 - N55) &gt; ABS(K55 - N55), J55 - N55, K55 - N55))</f>
        <v>#VALUE!</v>
      </c>
      <c r="P55" s="9" t="e">
        <f>IF(OR(O55&lt;0, AND(I55&lt;N55, L55&lt;N55)), "Under", "Over")</f>
        <v>#VALUE!</v>
      </c>
      <c r="Q55" s="9" t="e">
        <f>I55-N55</f>
        <v>#VALUE!</v>
      </c>
      <c r="R55" s="9">
        <v>0.5</v>
      </c>
      <c r="S55" s="9" t="e">
        <f>IF(P55="Over", IF(AND(J55&gt;N55, K55&gt;N55, L55&gt;N55), 1, IF(OR(AND(J55&gt;N55, K55&gt;N55), AND(J55&gt;N55, L55&gt;N55), AND(J55&gt;N55, L55&gt;N55)), 2/3, IF(OR(AND(J55&gt;N55, K55&lt;=N55), AND(J55&gt;N55, L55&lt;=N55), AND(K55&gt;N55, L55&lt;=N55), AND(J55&lt;=N55, K55&gt;N55), AND(J55&lt;=N55, L55&gt;N55), AND(K55&lt;=N55, L55&gt;N55)), 1/3, 0))), IF(AND(J55&lt;N55, K55&lt;N55, L55&lt;N55), 1, IF(OR(AND(J55&lt;N55, K55&lt;N55), AND(J55&lt;N55, L55&lt;N55), AND(J55&lt;N55, L55&lt;N55)), 2/3, IF(OR(AND(J55&lt;N55, K55&gt;=N55), AND(J55&lt;N55, L55&gt;=N55), AND(K55&lt;N55, L55&gt;=N55), AND(J55&gt;=N55, K55&lt;N55), AND(J55&gt;=N55, L55&lt;N55), AND(K55&gt;=N55, L55&lt;N55)), 1/3, 0))))</f>
        <v>#VALUE!</v>
      </c>
      <c r="T55" s="9" t="e">
        <f>IF(OR(O55&gt;1.5,O55&lt;-1.5),2,
IF(OR(AND(O55&lt;=1.5,O55&gt;=1),AND(O55&gt;=-1.5,O55&lt;=-1)),1.5,
IF(OR(AND(O55&lt;=1,O55&gt;=0.75),AND(O55&gt;=-1,O55&lt;=-0.75)),1,
IF(OR(AND(O55&lt;=0.75,O55&gt;=0.5),AND(O55&gt;=-0.75,O55&lt;=-0.5)),0.5,
IF(OR(O55&lt;=0.5,O55&gt;=-0.5),0,"")
)
)
))</f>
        <v>#VALUE!</v>
      </c>
      <c r="U55" s="9" t="e">
        <f>IF(S55=1,3,IF(S55=2/3,2,IF(S55=1/3,1,0)))</f>
        <v>#VALUE!</v>
      </c>
      <c r="V55" s="9" t="e">
        <f>IF(AND(P55="Over", I55&gt;N55), 2, IF(AND(P55="Under", I55&lt;=N55), 2, 0))</f>
        <v>#VALUE!</v>
      </c>
      <c r="W55" s="9" t="e">
        <f>IF(AND(P55="Over", ISNUMBER(R55), R55&gt;0.5), 2, IF(AND(P55="Under", ISNUMBER(R55), R55&lt;=0.5), 2, 0))</f>
        <v>#VALUE!</v>
      </c>
      <c r="X55" s="9" t="e">
        <f>IF(P55="Over",
    IF(M55&gt;8.6, 1,
        IF(M55&gt;7.5, 0.5, 0)),
    IF(P55="Under",
        IF(M55&gt;8.6, 0,
            IF(M55&gt;7.5, 0.5, 1)),
        "Invalid N37 Value"))</f>
        <v>#VALUE!</v>
      </c>
      <c r="Y55" s="9" t="e">
        <f>SUM(T55:X55)</f>
        <v>#VALUE!</v>
      </c>
      <c r="Z55" s="9">
        <v>1</v>
      </c>
      <c r="AA55" s="6" t="e">
        <f t="shared" si="8"/>
        <v>#VALUE!</v>
      </c>
    </row>
    <row r="56" spans="1:27" ht="15" thickBot="1" x14ac:dyDescent="0.35">
      <c r="A56" t="str">
        <f t="shared" si="7"/>
        <v>Will Warren</v>
      </c>
      <c r="B56" s="5">
        <f>Neural!B21</f>
        <v>5.1775438478428999</v>
      </c>
      <c r="D56" s="16">
        <v>20</v>
      </c>
      <c r="E56" s="7" t="s">
        <v>103</v>
      </c>
      <c r="F56" s="7" t="s">
        <v>71</v>
      </c>
      <c r="G56" s="7" t="s">
        <v>47</v>
      </c>
      <c r="H56" s="7" t="s">
        <v>49</v>
      </c>
      <c r="I56" s="7">
        <v>6</v>
      </c>
      <c r="J56" s="7">
        <v>4.9973946909276714</v>
      </c>
      <c r="K56" s="7">
        <v>5.31</v>
      </c>
      <c r="L56" s="7">
        <v>4.4256489896742499</v>
      </c>
      <c r="M56" s="7">
        <v>8.35</v>
      </c>
      <c r="N56" s="9" t="s">
        <v>85</v>
      </c>
      <c r="O56" s="9" t="e">
        <f>IF(ABS(I56 - N56) &gt; MAX(ABS(J56 - N56), ABS(K56 - N56)), I56 - N56, IF(ABS(J56 - N56) &gt; ABS(K56 - N56), J56 - N56, K56 - N56))</f>
        <v>#VALUE!</v>
      </c>
      <c r="P56" s="9" t="e">
        <f>IF(OR(O56&lt;0, AND(I56&lt;N56, L56&lt;N56)), "Under", "Over")</f>
        <v>#VALUE!</v>
      </c>
      <c r="Q56" s="9" t="e">
        <f>I56-N56</f>
        <v>#VALUE!</v>
      </c>
      <c r="R56" s="9">
        <v>0.5</v>
      </c>
      <c r="S56" s="9" t="e">
        <f>IF(P56="Over", IF(AND(J56&gt;N56, K56&gt;N56, L56&gt;N56), 1, IF(OR(AND(J56&gt;N56, K56&gt;N56), AND(J56&gt;N56, L56&gt;N56), AND(J56&gt;N56, L56&gt;N56)), 2/3, IF(OR(AND(J56&gt;N56, K56&lt;=N56), AND(J56&gt;N56, L56&lt;=N56), AND(K56&gt;N56, L56&lt;=N56), AND(J56&lt;=N56, K56&gt;N56), AND(J56&lt;=N56, L56&gt;N56), AND(K56&lt;=N56, L56&gt;N56)), 1/3, 0))), IF(AND(J56&lt;N56, K56&lt;N56, L56&lt;N56), 1, IF(OR(AND(J56&lt;N56, K56&lt;N56), AND(J56&lt;N56, L56&lt;N56), AND(J56&lt;N56, L56&lt;N56)), 2/3, IF(OR(AND(J56&lt;N56, K56&gt;=N56), AND(J56&lt;N56, L56&gt;=N56), AND(K56&lt;N56, L56&gt;=N56), AND(J56&gt;=N56, K56&lt;N56), AND(J56&gt;=N56, L56&lt;N56), AND(K56&gt;=N56, L56&lt;N56)), 1/3, 0))))</f>
        <v>#VALUE!</v>
      </c>
      <c r="T56" s="9" t="e">
        <f>IF(OR(O56&gt;1.5,O56&lt;-1.5),2,
IF(OR(AND(O56&lt;=1.5,O56&gt;=1),AND(O56&gt;=-1.5,O56&lt;=-1)),1.5,
IF(OR(AND(O56&lt;=1,O56&gt;=0.75),AND(O56&gt;=-1,O56&lt;=-0.75)),1,
IF(OR(AND(O56&lt;=0.75,O56&gt;=0.5),AND(O56&gt;=-0.75,O56&lt;=-0.5)),0.5,
IF(OR(O56&lt;=0.5,O56&gt;=-0.5),0,"")
)
)
))</f>
        <v>#VALUE!</v>
      </c>
      <c r="U56" s="9" t="e">
        <f>IF(S56=1,3,IF(S56=2/3,2,IF(S56=1/3,1,0)))</f>
        <v>#VALUE!</v>
      </c>
      <c r="V56" s="9" t="e">
        <f>IF(AND(P56="Over", I56&gt;N56), 2, IF(AND(P56="Under", I56&lt;=N56), 2, 0))</f>
        <v>#VALUE!</v>
      </c>
      <c r="W56" s="9" t="e">
        <f>IF(AND(P56="Over", ISNUMBER(R56), R56&gt;0.5), 2, IF(AND(P56="Under", ISNUMBER(R56), R56&lt;=0.5), 2, 0))</f>
        <v>#VALUE!</v>
      </c>
      <c r="X56" s="9" t="e">
        <f>IF(P56="Over",
    IF(M56&gt;8.6, 1,
        IF(M56&gt;7.5, 0.5, 0)),
    IF(P56="Under",
        IF(M56&gt;8.6, 0,
            IF(M56&gt;7.5, 0.5, 1)),
        "Invalid N37 Value"))</f>
        <v>#VALUE!</v>
      </c>
      <c r="Y56" s="9" t="e">
        <f>SUM(T56:X56)</f>
        <v>#VALUE!</v>
      </c>
      <c r="Z56" s="9">
        <v>6</v>
      </c>
      <c r="AA56" s="6" t="e">
        <f t="shared" si="8"/>
        <v>#VALUE!</v>
      </c>
    </row>
    <row r="57" spans="1:27" ht="15" thickBot="1" x14ac:dyDescent="0.35">
      <c r="A57" t="str">
        <f t="shared" si="7"/>
        <v>Trevor Rogers</v>
      </c>
      <c r="B57" s="5">
        <f>Neural!B22</f>
        <v>4.3906004905488096</v>
      </c>
      <c r="D57" s="16">
        <v>21</v>
      </c>
      <c r="E57" s="7" t="s">
        <v>56</v>
      </c>
      <c r="F57" s="7" t="s">
        <v>52</v>
      </c>
      <c r="G57" s="7" t="s">
        <v>70</v>
      </c>
      <c r="H57" s="7" t="s">
        <v>48</v>
      </c>
      <c r="I57" s="7">
        <v>4</v>
      </c>
      <c r="J57" s="7">
        <v>4.3746996635999507</v>
      </c>
      <c r="K57" s="7">
        <v>4.7006275856323398</v>
      </c>
      <c r="L57" s="7">
        <v>3.2454244999999999</v>
      </c>
      <c r="M57" s="7">
        <v>8.15</v>
      </c>
      <c r="N57" s="18">
        <v>4.5</v>
      </c>
      <c r="O57" s="18">
        <f>IF(ABS(I57 - N57) &gt; MAX(ABS(J57 - N57), ABS(K57 - N57)), I57 - N57, IF(ABS(J57 - N57) &gt; ABS(K57 - N57), J57 - N57, K57 - N57))</f>
        <v>-0.5</v>
      </c>
      <c r="P57" s="18" t="str">
        <f>IF(OR(O57&lt;0, AND(I57&lt;N57, L57&lt;N57)), "Under", "Over")</f>
        <v>Under</v>
      </c>
      <c r="Q57" s="18">
        <f>I57-N57</f>
        <v>-0.5</v>
      </c>
      <c r="R57" s="18">
        <v>0.5</v>
      </c>
      <c r="S57" s="18">
        <f>IF(P57="Over", IF(AND(J57&gt;N57, K57&gt;N57, L57&gt;N57), 1, IF(OR(AND(J57&gt;N57, K57&gt;N57), AND(J57&gt;N57, L57&gt;N57), AND(J57&gt;N57, L57&gt;N57)), 2/3, IF(OR(AND(J57&gt;N57, K57&lt;=N57), AND(J57&gt;N57, L57&lt;=N57), AND(K57&gt;N57, L57&lt;=N57), AND(J57&lt;=N57, K57&gt;N57), AND(J57&lt;=N57, L57&gt;N57), AND(K57&lt;=N57, L57&gt;N57)), 1/3, 0))), IF(AND(J57&lt;N57, K57&lt;N57, L57&lt;N57), 1, IF(OR(AND(J57&lt;N57, K57&lt;N57), AND(J57&lt;N57, L57&lt;N57), AND(J57&lt;N57, L57&lt;N57)), 2/3, IF(OR(AND(J57&lt;N57, K57&gt;=N57), AND(J57&lt;N57, L57&gt;=N57), AND(K57&lt;N57, L57&gt;=N57), AND(J57&gt;=N57, K57&lt;N57), AND(J57&gt;=N57, L57&lt;N57), AND(K57&gt;=N57, L57&lt;N57)), 1/3, 0))))</f>
        <v>0.66666666666666663</v>
      </c>
      <c r="T57" s="18">
        <f>IF(OR(O57&gt;1.5,O57&lt;-1.5),2,
IF(OR(AND(O57&lt;=1.5,O57&gt;=1),AND(O57&gt;=-1.5,O57&lt;=-1)),1.5,
IF(OR(AND(O57&lt;=1,O57&gt;=0.75),AND(O57&gt;=-1,O57&lt;=-0.75)),1,
IF(OR(AND(O57&lt;=0.75,O57&gt;=0.5),AND(O57&gt;=-0.75,O57&lt;=-0.5)),0.5,
IF(OR(O57&lt;=0.5,O57&gt;=-0.5),0,"")
)
)
))</f>
        <v>0.5</v>
      </c>
      <c r="U57" s="18">
        <f>IF(S57=1,3,IF(S57=2/3,2,IF(S57=1/3,1,0)))</f>
        <v>2</v>
      </c>
      <c r="V57" s="18">
        <f>IF(AND(P57="Over", I57&gt;N57), 2, IF(AND(P57="Under", I57&lt;=N57), 2, 0))</f>
        <v>2</v>
      </c>
      <c r="W57" s="18">
        <f>IF(AND(P57="Over", ISNUMBER(R57), R57&gt;0.5), 2, IF(AND(P57="Under", ISNUMBER(R57), R57&lt;=0.5), 2, 0))</f>
        <v>2</v>
      </c>
      <c r="X57" s="18">
        <f>IF(P57="Over",
    IF(M57&gt;8.6, 1,
        IF(M57&gt;7.5, 0.5, 0)),
    IF(P57="Under",
        IF(M57&gt;8.6, 0,
            IF(M57&gt;7.5, 0.5, 1)),
        "Invalid N37 Value"))</f>
        <v>0.5</v>
      </c>
      <c r="Y57" s="18">
        <f>SUM(T57:X57)</f>
        <v>7</v>
      </c>
      <c r="Z57" s="18">
        <v>2</v>
      </c>
      <c r="AA57" s="6">
        <f t="shared" si="8"/>
        <v>-1.2545755000000001</v>
      </c>
    </row>
    <row r="58" spans="1:27" ht="15" thickBot="1" x14ac:dyDescent="0.35">
      <c r="A58" t="str">
        <f t="shared" si="7"/>
        <v>Bowden Francis</v>
      </c>
      <c r="B58" s="5">
        <f>Neural!B23</f>
        <v>4.61674510257357</v>
      </c>
      <c r="D58" s="16">
        <v>22</v>
      </c>
      <c r="E58" s="14" t="s">
        <v>104</v>
      </c>
      <c r="F58" s="14" t="s">
        <v>70</v>
      </c>
      <c r="G58" s="14" t="s">
        <v>52</v>
      </c>
      <c r="H58" s="14" t="s">
        <v>49</v>
      </c>
      <c r="I58" s="14">
        <v>4.25</v>
      </c>
      <c r="J58" s="14">
        <v>4.4274152818319177</v>
      </c>
      <c r="K58" s="14">
        <v>4.7905989308735002</v>
      </c>
      <c r="L58" s="14">
        <v>3.6150540000000002</v>
      </c>
      <c r="M58" s="14">
        <v>9.15</v>
      </c>
      <c r="N58" s="18">
        <v>2.5</v>
      </c>
      <c r="O58" s="18">
        <f>IF(ABS(I58 - N58) &gt; MAX(ABS(J58 - N58), ABS(K58 - N58)), I58 - N58, IF(ABS(J58 - N58) &gt; ABS(K58 - N58), J58 - N58, K58 - N58))</f>
        <v>2.2905989308735002</v>
      </c>
      <c r="P58" s="18" t="str">
        <f>IF(OR(O58&lt;0, AND(I58&lt;N58, L58&lt;N58)), "Under", "Over")</f>
        <v>Over</v>
      </c>
      <c r="Q58" s="18">
        <f>I58-N58</f>
        <v>1.75</v>
      </c>
      <c r="R58" s="18">
        <v>0.75</v>
      </c>
      <c r="S58" s="18">
        <f>IF(P58="Over", IF(AND(J58&gt;N58, K58&gt;N58, L58&gt;N58), 1, IF(OR(AND(J58&gt;N58, K58&gt;N58), AND(J58&gt;N58, L58&gt;N58), AND(J58&gt;N58, L58&gt;N58)), 2/3, IF(OR(AND(J58&gt;N58, K58&lt;=N58), AND(J58&gt;N58, L58&lt;=N58), AND(K58&gt;N58, L58&lt;=N58), AND(J58&lt;=N58, K58&gt;N58), AND(J58&lt;=N58, L58&gt;N58), AND(K58&lt;=N58, L58&gt;N58)), 1/3, 0))), IF(AND(J58&lt;N58, K58&lt;N58, L58&lt;N58), 1, IF(OR(AND(J58&lt;N58, K58&lt;N58), AND(J58&lt;N58, L58&lt;N58), AND(J58&lt;N58, L58&lt;N58)), 2/3, IF(OR(AND(J58&lt;N58, K58&gt;=N58), AND(J58&lt;N58, L58&gt;=N58), AND(K58&lt;N58, L58&gt;=N58), AND(J58&gt;=N58, K58&lt;N58), AND(J58&gt;=N58, L58&lt;N58), AND(K58&gt;=N58, L58&lt;N58)), 1/3, 0))))</f>
        <v>1</v>
      </c>
      <c r="T58" s="18">
        <f>IF(OR(O58&gt;1.5,O58&lt;-1.5),2,
IF(OR(AND(O58&lt;=1.5,O58&gt;=1),AND(O58&gt;=-1.5,O58&lt;=-1)),1.5,
IF(OR(AND(O58&lt;=1,O58&gt;=0.75),AND(O58&gt;=-1,O58&lt;=-0.75)),1,
IF(OR(AND(O58&lt;=0.75,O58&gt;=0.5),AND(O58&gt;=-0.75,O58&lt;=-0.5)),0.5,
IF(OR(O58&lt;=0.5,O58&gt;=-0.5),0,"")
)
)
))</f>
        <v>2</v>
      </c>
      <c r="U58" s="18">
        <f>IF(S58=1,3,IF(S58=2/3,2,IF(S58=1/3,1,0)))</f>
        <v>3</v>
      </c>
      <c r="V58" s="18">
        <f>IF(AND(P58="Over", I58&gt;N58), 2, IF(AND(P58="Under", I58&lt;=N58), 2, 0))</f>
        <v>2</v>
      </c>
      <c r="W58" s="18">
        <f>IF(AND(P58="Over", ISNUMBER(R58), R58&gt;0.5), 2, IF(AND(P58="Under", ISNUMBER(R58), R58&lt;=0.5), 2, 0))</f>
        <v>2</v>
      </c>
      <c r="X58" s="18">
        <f>IF(P58="Over",
    IF(M58&gt;8.6, 1,
        IF(M58&gt;7.5, 0.5, 0)),
    IF(P58="Under",
        IF(M58&gt;8.6, 0,
            IF(M58&gt;7.5, 0.5, 1)),
        "Invalid N37 Value"))</f>
        <v>1</v>
      </c>
      <c r="Y58" s="18">
        <f>SUM(T58:X58)</f>
        <v>10</v>
      </c>
      <c r="Z58" s="18">
        <v>7</v>
      </c>
      <c r="AA58" s="6">
        <f t="shared" si="8"/>
        <v>2.2905989308735002</v>
      </c>
    </row>
    <row r="59" spans="1:27" ht="15" thickBot="1" x14ac:dyDescent="0.35">
      <c r="A59" t="str">
        <f t="shared" si="7"/>
        <v>Freddy Peralta</v>
      </c>
      <c r="B59" s="5">
        <f>Neural!B24</f>
        <v>6.1558830375725302</v>
      </c>
      <c r="D59" s="16">
        <v>23</v>
      </c>
      <c r="E59" s="7" t="s">
        <v>105</v>
      </c>
      <c r="F59" s="7" t="s">
        <v>68</v>
      </c>
      <c r="G59" s="7" t="s">
        <v>37</v>
      </c>
      <c r="H59" s="7" t="s">
        <v>48</v>
      </c>
      <c r="I59" s="7">
        <v>6.7727272727272716</v>
      </c>
      <c r="J59" s="7">
        <v>6.1452209155766688</v>
      </c>
      <c r="K59" s="7">
        <v>7.1311593000000002</v>
      </c>
      <c r="L59" s="7">
        <v>5.3973066550319002</v>
      </c>
      <c r="M59" s="7">
        <v>10.15</v>
      </c>
      <c r="N59" s="18">
        <v>5.5</v>
      </c>
      <c r="O59" s="18">
        <f>IF(ABS(I59 - N59) &gt; MAX(ABS(J59 - N59), ABS(K59 - N59)), I59 - N59, IF(ABS(J59 - N59) &gt; ABS(K59 - N59), J59 - N59, K59 - N59))</f>
        <v>1.6311593000000002</v>
      </c>
      <c r="P59" s="18" t="str">
        <f>IF(OR(O59&lt;0, AND(I59&lt;N59, L59&lt;N59)), "Under", "Over")</f>
        <v>Over</v>
      </c>
      <c r="Q59" s="18">
        <f>I59-N59</f>
        <v>1.2727272727272716</v>
      </c>
      <c r="R59" s="18">
        <v>0.5</v>
      </c>
      <c r="S59" s="18">
        <f>IF(P59="Over", IF(AND(J59&gt;N59, K59&gt;N59, L59&gt;N59), 1, IF(OR(AND(J59&gt;N59, K59&gt;N59), AND(J59&gt;N59, L59&gt;N59), AND(J59&gt;N59, L59&gt;N59)), 2/3, IF(OR(AND(J59&gt;N59, K59&lt;=N59), AND(J59&gt;N59, L59&lt;=N59), AND(K59&gt;N59, L59&lt;=N59), AND(J59&lt;=N59, K59&gt;N59), AND(J59&lt;=N59, L59&gt;N59), AND(K59&lt;=N59, L59&gt;N59)), 1/3, 0))), IF(AND(J59&lt;N59, K59&lt;N59, L59&lt;N59), 1, IF(OR(AND(J59&lt;N59, K59&lt;N59), AND(J59&lt;N59, L59&lt;N59), AND(J59&lt;N59, L59&lt;N59)), 2/3, IF(OR(AND(J59&lt;N59, K59&gt;=N59), AND(J59&lt;N59, L59&gt;=N59), AND(K59&lt;N59, L59&gt;=N59), AND(J59&gt;=N59, K59&lt;N59), AND(J59&gt;=N59, L59&lt;N59), AND(K59&gt;=N59, L59&lt;N59)), 1/3, 0))))</f>
        <v>0.66666666666666663</v>
      </c>
      <c r="T59" s="18">
        <f>IF(OR(O59&gt;1.5,O59&lt;-1.5),2,
IF(OR(AND(O59&lt;=1.5,O59&gt;=1),AND(O59&gt;=-1.5,O59&lt;=-1)),1.5,
IF(OR(AND(O59&lt;=1,O59&gt;=0.75),AND(O59&gt;=-1,O59&lt;=-0.75)),1,
IF(OR(AND(O59&lt;=0.75,O59&gt;=0.5),AND(O59&gt;=-0.75,O59&lt;=-0.5)),0.5,
IF(OR(O59&lt;=0.5,O59&gt;=-0.5),0,"")
)
)
))</f>
        <v>2</v>
      </c>
      <c r="U59" s="18">
        <f>IF(S59=1,3,IF(S59=2/3,2,IF(S59=1/3,1,0)))</f>
        <v>2</v>
      </c>
      <c r="V59" s="18">
        <f>IF(AND(P59="Over", I59&gt;N59), 2, IF(AND(P59="Under", I59&lt;=N59), 2, 0))</f>
        <v>2</v>
      </c>
      <c r="W59" s="18">
        <f>IF(AND(P59="Over", ISNUMBER(R59), R59&gt;0.5), 2, IF(AND(P59="Under", ISNUMBER(R59), R59&lt;=0.5), 2, 0))</f>
        <v>0</v>
      </c>
      <c r="X59" s="18">
        <f>IF(P59="Over",
    IF(M59&gt;8.6, 1,
        IF(M59&gt;7.5, 0.5, 0)),
    IF(P59="Under",
        IF(M59&gt;8.6, 0,
            IF(M59&gt;7.5, 0.5, 1)),
        "Invalid N37 Value"))</f>
        <v>1</v>
      </c>
      <c r="Y59" s="18">
        <f>SUM(T59:X59)</f>
        <v>7</v>
      </c>
      <c r="Z59" s="18">
        <v>6</v>
      </c>
      <c r="AA59" s="6">
        <f t="shared" si="8"/>
        <v>1.6311593000000002</v>
      </c>
    </row>
    <row r="60" spans="1:27" ht="15" thickBot="1" x14ac:dyDescent="0.35">
      <c r="A60" t="str">
        <f t="shared" si="7"/>
        <v>Chris Sale</v>
      </c>
      <c r="B60" s="5">
        <f>Neural!B25</f>
        <v>5.7900251781685599</v>
      </c>
      <c r="D60" s="16">
        <v>24</v>
      </c>
      <c r="E60" s="7" t="s">
        <v>106</v>
      </c>
      <c r="F60" s="7" t="s">
        <v>37</v>
      </c>
      <c r="G60" s="7" t="s">
        <v>68</v>
      </c>
      <c r="H60" s="7" t="s">
        <v>49</v>
      </c>
      <c r="I60" s="7">
        <v>7.75</v>
      </c>
      <c r="J60" s="7">
        <v>5.861609021150608</v>
      </c>
      <c r="K60" s="7">
        <v>6.1501662028914197</v>
      </c>
      <c r="L60" s="7">
        <v>5.3544584626920004</v>
      </c>
      <c r="M60" s="7">
        <v>9.15</v>
      </c>
      <c r="N60" s="18">
        <v>6.5</v>
      </c>
      <c r="O60" s="18">
        <f>IF(ABS(I60 - N60) &gt; MAX(ABS(J60 - N60), ABS(K60 - N60)), I60 - N60, IF(ABS(J60 - N60) &gt; ABS(K60 - N60), J60 - N60, K60 - N60))</f>
        <v>1.25</v>
      </c>
      <c r="P60" s="18" t="str">
        <f>IF(OR(O60&lt;0, AND(I60&lt;N60, L60&lt;N60)), "Under", "Over")</f>
        <v>Over</v>
      </c>
      <c r="Q60" s="18">
        <f>I60-N60</f>
        <v>1.25</v>
      </c>
      <c r="R60" s="18">
        <v>0.7</v>
      </c>
      <c r="S60" s="18">
        <f>IF(P60="Over", IF(AND(J60&gt;N60, K60&gt;N60, L60&gt;N60), 1, IF(OR(AND(J60&gt;N60, K60&gt;N60), AND(J60&gt;N60, L60&gt;N60), AND(J60&gt;N60, L60&gt;N60)), 2/3, IF(OR(AND(J60&gt;N60, K60&lt;=N60), AND(J60&gt;N60, L60&lt;=N60), AND(K60&gt;N60, L60&lt;=N60), AND(J60&lt;=N60, K60&gt;N60), AND(J60&lt;=N60, L60&gt;N60), AND(K60&lt;=N60, L60&gt;N60)), 1/3, 0))), IF(AND(J60&lt;N60, K60&lt;N60, L60&lt;N60), 1, IF(OR(AND(J60&lt;N60, K60&lt;N60), AND(J60&lt;N60, L60&lt;N60), AND(J60&lt;N60, L60&lt;N60)), 2/3, IF(OR(AND(J60&lt;N60, K60&gt;=N60), AND(J60&lt;N60, L60&gt;=N60), AND(K60&lt;N60, L60&gt;=N60), AND(J60&gt;=N60, K60&lt;N60), AND(J60&gt;=N60, L60&lt;N60), AND(K60&gt;=N60, L60&lt;N60)), 1/3, 0))))</f>
        <v>0</v>
      </c>
      <c r="T60" s="18">
        <f>IF(OR(O60&gt;1.5,O60&lt;-1.5),2,
IF(OR(AND(O60&lt;=1.5,O60&gt;=1),AND(O60&gt;=-1.5,O60&lt;=-1)),1.5,
IF(OR(AND(O60&lt;=1,O60&gt;=0.75),AND(O60&gt;=-1,O60&lt;=-0.75)),1,
IF(OR(AND(O60&lt;=0.75,O60&gt;=0.5),AND(O60&gt;=-0.75,O60&lt;=-0.5)),0.5,
IF(OR(O60&lt;=0.5,O60&gt;=-0.5),0,"")
)
)
))</f>
        <v>1.5</v>
      </c>
      <c r="U60" s="18">
        <f>IF(S60=1,3,IF(S60=2/3,2,IF(S60=1/3,1,0)))</f>
        <v>0</v>
      </c>
      <c r="V60" s="18">
        <f>IF(AND(P60="Over", I60&gt;N60), 2, IF(AND(P60="Under", I60&lt;=N60), 2, 0))</f>
        <v>2</v>
      </c>
      <c r="W60" s="18">
        <f>IF(AND(P60="Over", ISNUMBER(R60), R60&gt;0.5), 2, IF(AND(P60="Under", ISNUMBER(R60), R60&lt;=0.5), 2, 0))</f>
        <v>2</v>
      </c>
      <c r="X60" s="18">
        <f>IF(P60="Over",
    IF(M60&gt;8.6, 1,
        IF(M60&gt;7.5, 0.5, 0)),
    IF(P60="Under",
        IF(M60&gt;8.6, 0,
            IF(M60&gt;7.5, 0.5, 1)),
        "Invalid N37 Value"))</f>
        <v>1</v>
      </c>
      <c r="Y60" s="18">
        <f>SUM(T60:X60)</f>
        <v>6.5</v>
      </c>
      <c r="Z60" s="18">
        <v>10</v>
      </c>
      <c r="AA60" s="6">
        <f t="shared" si="8"/>
        <v>1.25</v>
      </c>
    </row>
    <row r="61" spans="1:27" ht="15" thickBot="1" x14ac:dyDescent="0.35">
      <c r="A61" t="str">
        <f t="shared" si="7"/>
        <v>Taj Bradley</v>
      </c>
      <c r="B61" s="5">
        <f>Neural!B26</f>
        <v>5.1513844819354002</v>
      </c>
      <c r="D61" s="16">
        <v>25</v>
      </c>
      <c r="E61" s="7" t="s">
        <v>107</v>
      </c>
      <c r="F61" s="7" t="s">
        <v>77</v>
      </c>
      <c r="G61" s="7" t="s">
        <v>60</v>
      </c>
      <c r="H61" s="7" t="s">
        <v>48</v>
      </c>
      <c r="I61" s="7">
        <v>6.8666666666666663</v>
      </c>
      <c r="J61" s="7">
        <v>4.9590955971072184</v>
      </c>
      <c r="K61" s="7">
        <v>5.2936733384446004</v>
      </c>
      <c r="L61" s="7">
        <v>4.6088945881201804</v>
      </c>
      <c r="M61" s="7">
        <v>7.5</v>
      </c>
      <c r="N61" s="19">
        <v>5.5</v>
      </c>
      <c r="O61" s="19">
        <f>IF(ABS(I61 - N61) &gt; MAX(ABS(J61 - N61), ABS(K61 - N61)), I61 - N61, IF(ABS(J61 - N61) &gt; ABS(K61 - N61), J61 - N61, K61 - N61))</f>
        <v>1.3666666666666663</v>
      </c>
      <c r="P61" s="19" t="str">
        <f>IF(OR(O61&lt;0, AND(I61&lt;N61, L61&lt;N61)), "Under", "Over")</f>
        <v>Over</v>
      </c>
      <c r="Q61" s="19">
        <f>I61-N61</f>
        <v>1.3666666666666663</v>
      </c>
      <c r="R61" s="19">
        <v>0.5</v>
      </c>
      <c r="S61" s="19">
        <f>IF(P61="Over", IF(AND(J61&gt;N61, K61&gt;N61, L61&gt;N61), 1, IF(OR(AND(J61&gt;N61, K61&gt;N61), AND(J61&gt;N61, L61&gt;N61), AND(J61&gt;N61, L61&gt;N61)), 2/3, IF(OR(AND(J61&gt;N61, K61&lt;=N61), AND(J61&gt;N61, L61&lt;=N61), AND(K61&gt;N61, L61&lt;=N61), AND(J61&lt;=N61, K61&gt;N61), AND(J61&lt;=N61, L61&gt;N61), AND(K61&lt;=N61, L61&gt;N61)), 1/3, 0))), IF(AND(J61&lt;N61, K61&lt;N61, L61&lt;N61), 1, IF(OR(AND(J61&lt;N61, K61&lt;N61), AND(J61&lt;N61, L61&lt;N61), AND(J61&lt;N61, L61&lt;N61)), 2/3, IF(OR(AND(J61&lt;N61, K61&gt;=N61), AND(J61&lt;N61, L61&gt;=N61), AND(K61&lt;N61, L61&gt;=N61), AND(J61&gt;=N61, K61&lt;N61), AND(J61&gt;=N61, L61&lt;N61), AND(K61&gt;=N61, L61&lt;N61)), 1/3, 0))))</f>
        <v>0</v>
      </c>
      <c r="T61" s="19">
        <f>IF(OR(O61&gt;1.5,O61&lt;-1.5),2,
IF(OR(AND(O61&lt;=1.5,O61&gt;=1),AND(O61&gt;=-1.5,O61&lt;=-1)),1.5,
IF(OR(AND(O61&lt;=1,O61&gt;=0.75),AND(O61&gt;=-1,O61&lt;=-0.75)),1,
IF(OR(AND(O61&lt;=0.75,O61&gt;=0.5),AND(O61&gt;=-0.75,O61&lt;=-0.5)),0.5,
IF(OR(O61&lt;=0.5,O61&gt;=-0.5),0,"")
)
)
))</f>
        <v>1.5</v>
      </c>
      <c r="U61" s="19">
        <f>IF(S61=1,3,IF(S61=2/3,2,IF(S61=1/3,1,0)))</f>
        <v>0</v>
      </c>
      <c r="V61" s="19">
        <f>IF(AND(P61="Over", I61&gt;N61), 2, IF(AND(P61="Under", I61&lt;=N61), 2, 0))</f>
        <v>2</v>
      </c>
      <c r="W61" s="19">
        <f>IF(AND(P61="Over", ISNUMBER(R61), R61&gt;0.5), 2, IF(AND(P61="Under", ISNUMBER(R61), R61&lt;=0.5), 2, 0))</f>
        <v>0</v>
      </c>
      <c r="X61" s="19">
        <f>IF(P61="Over",
    IF(M61&gt;8.6, 1,
        IF(M61&gt;7.5, 0.5, 0)),
    IF(P61="Under",
        IF(M61&gt;8.6, 0,
            IF(M61&gt;7.5, 0.5, 1)),
        "Invalid N37 Value"))</f>
        <v>0</v>
      </c>
      <c r="Y61" s="19">
        <f>SUM(T61:X61)</f>
        <v>3.5</v>
      </c>
      <c r="Z61" s="19">
        <v>3</v>
      </c>
      <c r="AA61" s="6">
        <f t="shared" si="8"/>
        <v>1.3666666666666663</v>
      </c>
    </row>
    <row r="62" spans="1:27" ht="15" thickBot="1" x14ac:dyDescent="0.35">
      <c r="A62" t="str">
        <f t="shared" si="7"/>
        <v>Erick Fedde</v>
      </c>
      <c r="B62" s="5">
        <f>Neural!B27</f>
        <v>6.1563589252178801</v>
      </c>
      <c r="D62" s="16">
        <v>26</v>
      </c>
      <c r="E62" s="14" t="s">
        <v>108</v>
      </c>
      <c r="F62" s="14" t="s">
        <v>60</v>
      </c>
      <c r="G62" s="14" t="s">
        <v>77</v>
      </c>
      <c r="H62" s="14" t="s">
        <v>49</v>
      </c>
      <c r="I62" s="14">
        <v>5.0909090909090908</v>
      </c>
      <c r="J62" s="14">
        <v>6.1782103030959297</v>
      </c>
      <c r="K62" s="14">
        <v>7.26497848329082</v>
      </c>
      <c r="L62" s="14">
        <v>5.3656960945716099</v>
      </c>
      <c r="M62" s="14">
        <v>9.65</v>
      </c>
      <c r="N62" s="18">
        <v>4.5</v>
      </c>
      <c r="O62" s="18">
        <f>IF(ABS(I62 - N62) &gt; MAX(ABS(J62 - N62), ABS(K62 - N62)), I62 - N62, IF(ABS(J62 - N62) &gt; ABS(K62 - N62), J62 - N62, K62 - N62))</f>
        <v>2.76497848329082</v>
      </c>
      <c r="P62" s="18" t="str">
        <f>IF(OR(O62&lt;0, AND(I62&lt;N62, L62&lt;N62)), "Under", "Over")</f>
        <v>Over</v>
      </c>
      <c r="Q62" s="18">
        <f>I62-N62</f>
        <v>0.59090909090909083</v>
      </c>
      <c r="R62" s="18">
        <v>0.7</v>
      </c>
      <c r="S62" s="18">
        <f>IF(P62="Over", IF(AND(J62&gt;N62, K62&gt;N62, L62&gt;N62), 1, IF(OR(AND(J62&gt;N62, K62&gt;N62), AND(J62&gt;N62, L62&gt;N62), AND(J62&gt;N62, L62&gt;N62)), 2/3, IF(OR(AND(J62&gt;N62, K62&lt;=N62), AND(J62&gt;N62, L62&lt;=N62), AND(K62&gt;N62, L62&lt;=N62), AND(J62&lt;=N62, K62&gt;N62), AND(J62&lt;=N62, L62&gt;N62), AND(K62&lt;=N62, L62&gt;N62)), 1/3, 0))), IF(AND(J62&lt;N62, K62&lt;N62, L62&lt;N62), 1, IF(OR(AND(J62&lt;N62, K62&lt;N62), AND(J62&lt;N62, L62&lt;N62), AND(J62&lt;N62, L62&lt;N62)), 2/3, IF(OR(AND(J62&lt;N62, K62&gt;=N62), AND(J62&lt;N62, L62&gt;=N62), AND(K62&lt;N62, L62&gt;=N62), AND(J62&gt;=N62, K62&lt;N62), AND(J62&gt;=N62, L62&lt;N62), AND(K62&gt;=N62, L62&lt;N62)), 1/3, 0))))</f>
        <v>1</v>
      </c>
      <c r="T62" s="18">
        <f>IF(OR(O62&gt;1.5,O62&lt;-1.5),2,
IF(OR(AND(O62&lt;=1.5,O62&gt;=1),AND(O62&gt;=-1.5,O62&lt;=-1)),1.5,
IF(OR(AND(O62&lt;=1,O62&gt;=0.75),AND(O62&gt;=-1,O62&lt;=-0.75)),1,
IF(OR(AND(O62&lt;=0.75,O62&gt;=0.5),AND(O62&gt;=-0.75,O62&lt;=-0.5)),0.5,
IF(OR(O62&lt;=0.5,O62&gt;=-0.5),0,"")
)
)
))</f>
        <v>2</v>
      </c>
      <c r="U62" s="18">
        <f>IF(S62=1,3,IF(S62=2/3,2,IF(S62=1/3,1,0)))</f>
        <v>3</v>
      </c>
      <c r="V62" s="18">
        <f>IF(AND(P62="Over", I62&gt;N62), 2, IF(AND(P62="Under", I62&lt;=N62), 2, 0))</f>
        <v>2</v>
      </c>
      <c r="W62" s="18">
        <f>IF(AND(P62="Over", ISNUMBER(R62), R62&gt;0.5), 2, IF(AND(P62="Under", ISNUMBER(R62), R62&lt;=0.5), 2, 0))</f>
        <v>2</v>
      </c>
      <c r="X62" s="18">
        <f>IF(P62="Over",
    IF(M62&gt;8.6, 1,
        IF(M62&gt;7.5, 0.5, 0)),
    IF(P62="Under",
        IF(M62&gt;8.6, 0,
            IF(M62&gt;7.5, 0.5, 1)),
        "Invalid N37 Value"))</f>
        <v>1</v>
      </c>
      <c r="Y62" s="18">
        <f>SUM(T62:X62)</f>
        <v>10</v>
      </c>
      <c r="Z62" s="18">
        <v>6</v>
      </c>
      <c r="AA62" s="6">
        <f t="shared" si="8"/>
        <v>2.76497848329082</v>
      </c>
    </row>
    <row r="63" spans="1:27" ht="15" thickBot="1" x14ac:dyDescent="0.35">
      <c r="A63" t="str">
        <f t="shared" si="7"/>
        <v>Kutter Crawford</v>
      </c>
      <c r="B63" s="5">
        <f>Neural!B28</f>
        <v>4.1493230601423203</v>
      </c>
      <c r="D63" s="16">
        <v>27</v>
      </c>
      <c r="E63" s="7" t="s">
        <v>109</v>
      </c>
      <c r="F63" s="7" t="s">
        <v>74</v>
      </c>
      <c r="G63" s="7" t="s">
        <v>59</v>
      </c>
      <c r="H63" s="7" t="s">
        <v>48</v>
      </c>
      <c r="I63" s="7">
        <v>5.5454545454545459</v>
      </c>
      <c r="J63" s="7">
        <v>4.1509398481026452</v>
      </c>
      <c r="K63" s="7">
        <v>4.4696189155567403</v>
      </c>
      <c r="L63" s="7">
        <v>3.82428474563996</v>
      </c>
      <c r="M63" s="7">
        <v>6.25</v>
      </c>
      <c r="N63" s="19">
        <v>3.5</v>
      </c>
      <c r="O63" s="19">
        <f>IF(ABS(I63 - N63) &gt; MAX(ABS(J63 - N63), ABS(K63 - N63)), I63 - N63, IF(ABS(J63 - N63) &gt; ABS(K63 - N63), J63 - N63, K63 - N63))</f>
        <v>2.0454545454545459</v>
      </c>
      <c r="P63" s="19" t="str">
        <f>IF(OR(O63&lt;0, AND(I63&lt;N63, L63&lt;N63)), "Under", "Over")</f>
        <v>Over</v>
      </c>
      <c r="Q63" s="19">
        <f>I63-N63</f>
        <v>2.0454545454545459</v>
      </c>
      <c r="R63" s="19">
        <v>0.3</v>
      </c>
      <c r="S63" s="19">
        <f>IF(P63="Over", IF(AND(J63&gt;N63, K63&gt;N63, L63&gt;N63), 1, IF(OR(AND(J63&gt;N63, K63&gt;N63), AND(J63&gt;N63, L63&gt;N63), AND(J63&gt;N63, L63&gt;N63)), 2/3, IF(OR(AND(J63&gt;N63, K63&lt;=N63), AND(J63&gt;N63, L63&lt;=N63), AND(K63&gt;N63, L63&lt;=N63), AND(J63&lt;=N63, K63&gt;N63), AND(J63&lt;=N63, L63&gt;N63), AND(K63&lt;=N63, L63&gt;N63)), 1/3, 0))), IF(AND(J63&lt;N63, K63&lt;N63, L63&lt;N63), 1, IF(OR(AND(J63&lt;N63, K63&lt;N63), AND(J63&lt;N63, L63&lt;N63), AND(J63&lt;N63, L63&lt;N63)), 2/3, IF(OR(AND(J63&lt;N63, K63&gt;=N63), AND(J63&lt;N63, L63&gt;=N63), AND(K63&lt;N63, L63&gt;=N63), AND(J63&gt;=N63, K63&lt;N63), AND(J63&gt;=N63, L63&lt;N63), AND(K63&gt;=N63, L63&lt;N63)), 1/3, 0))))</f>
        <v>1</v>
      </c>
      <c r="T63" s="19">
        <f>IF(OR(O63&gt;1.5,O63&lt;-1.5),2,
IF(OR(AND(O63&lt;=1.5,O63&gt;=1),AND(O63&gt;=-1.5,O63&lt;=-1)),1.5,
IF(OR(AND(O63&lt;=1,O63&gt;=0.75),AND(O63&gt;=-1,O63&lt;=-0.75)),1,
IF(OR(AND(O63&lt;=0.75,O63&gt;=0.5),AND(O63&gt;=-0.75,O63&lt;=-0.5)),0.5,
IF(OR(O63&lt;=0.5,O63&gt;=-0.5),0,"")
)
)
))</f>
        <v>2</v>
      </c>
      <c r="U63" s="19">
        <f>IF(S63=1,3,IF(S63=2/3,2,IF(S63=1/3,1,0)))</f>
        <v>3</v>
      </c>
      <c r="V63" s="19">
        <f>IF(AND(P63="Over", I63&gt;N63), 2, IF(AND(P63="Under", I63&lt;=N63), 2, 0))</f>
        <v>2</v>
      </c>
      <c r="W63" s="19">
        <f>IF(AND(P63="Over", ISNUMBER(R63), R63&gt;0.5), 2, IF(AND(P63="Under", ISNUMBER(R63), R63&lt;=0.5), 2, 0))</f>
        <v>0</v>
      </c>
      <c r="X63" s="19">
        <f>IF(P63="Over",
    IF(M63&gt;8.6, 1,
        IF(M63&gt;7.5, 0.5, 0)),
    IF(P63="Under",
        IF(M63&gt;8.6, 0,
            IF(M63&gt;7.5, 0.5, 1)),
        "Invalid N37 Value"))</f>
        <v>0</v>
      </c>
      <c r="Y63" s="19">
        <f>SUM(T63:X63)</f>
        <v>7</v>
      </c>
      <c r="Z63" s="19">
        <v>3</v>
      </c>
      <c r="AA63" s="6">
        <f t="shared" si="8"/>
        <v>2.0454545454545459</v>
      </c>
    </row>
    <row r="64" spans="1:27" ht="15" thickBot="1" x14ac:dyDescent="0.35">
      <c r="A64" t="str">
        <f t="shared" si="7"/>
        <v>Cole Ragans</v>
      </c>
      <c r="B64" s="5">
        <f>Neural!B29</f>
        <v>5.7209566603930204</v>
      </c>
      <c r="D64" s="16">
        <v>28</v>
      </c>
      <c r="E64" s="7" t="s">
        <v>110</v>
      </c>
      <c r="F64" s="7" t="s">
        <v>59</v>
      </c>
      <c r="G64" s="7" t="s">
        <v>74</v>
      </c>
      <c r="H64" s="7" t="s">
        <v>49</v>
      </c>
      <c r="I64" s="7">
        <v>6.9130434782608692</v>
      </c>
      <c r="J64" s="7">
        <v>5.6855591465101245</v>
      </c>
      <c r="K64" s="7">
        <v>6.0850196333839</v>
      </c>
      <c r="L64" s="7">
        <v>5.0901596656313597</v>
      </c>
      <c r="M64" s="7">
        <v>9.1999999999999993</v>
      </c>
      <c r="N64" s="19">
        <v>6.5</v>
      </c>
      <c r="O64" s="19">
        <f>IF(ABS(I64 - N64) &gt; MAX(ABS(J64 - N64), ABS(K64 - N64)), I64 - N64, IF(ABS(J64 - N64) &gt; ABS(K64 - N64), J64 - N64, K64 - N64))</f>
        <v>-0.81444085348987549</v>
      </c>
      <c r="P64" s="19" t="str">
        <f>IF(OR(O64&lt;0, AND(I64&lt;N64, L64&lt;N64)), "Under", "Over")</f>
        <v>Under</v>
      </c>
      <c r="Q64" s="19">
        <f>I64-N64</f>
        <v>0.41304347826086918</v>
      </c>
      <c r="R64" s="19">
        <v>0.6</v>
      </c>
      <c r="S64" s="19">
        <f>IF(P64="Over", IF(AND(J64&gt;N64, K64&gt;N64, L64&gt;N64), 1, IF(OR(AND(J64&gt;N64, K64&gt;N64), AND(J64&gt;N64, L64&gt;N64), AND(J64&gt;N64, L64&gt;N64)), 2/3, IF(OR(AND(J64&gt;N64, K64&lt;=N64), AND(J64&gt;N64, L64&lt;=N64), AND(K64&gt;N64, L64&lt;=N64), AND(J64&lt;=N64, K64&gt;N64), AND(J64&lt;=N64, L64&gt;N64), AND(K64&lt;=N64, L64&gt;N64)), 1/3, 0))), IF(AND(J64&lt;N64, K64&lt;N64, L64&lt;N64), 1, IF(OR(AND(J64&lt;N64, K64&lt;N64), AND(J64&lt;N64, L64&lt;N64), AND(J64&lt;N64, L64&lt;N64)), 2/3, IF(OR(AND(J64&lt;N64, K64&gt;=N64), AND(J64&lt;N64, L64&gt;=N64), AND(K64&lt;N64, L64&gt;=N64), AND(J64&gt;=N64, K64&lt;N64), AND(J64&gt;=N64, L64&lt;N64), AND(K64&gt;=N64, L64&lt;N64)), 1/3, 0))))</f>
        <v>1</v>
      </c>
      <c r="T64" s="19">
        <f>IF(OR(O64&gt;1.5,O64&lt;-1.5),2,
IF(OR(AND(O64&lt;=1.5,O64&gt;=1),AND(O64&gt;=-1.5,O64&lt;=-1)),1.5,
IF(OR(AND(O64&lt;=1,O64&gt;=0.75),AND(O64&gt;=-1,O64&lt;=-0.75)),1,
IF(OR(AND(O64&lt;=0.75,O64&gt;=0.5),AND(O64&gt;=-0.75,O64&lt;=-0.5)),0.5,
IF(OR(O64&lt;=0.5,O64&gt;=-0.5),0,"")
)
)
))</f>
        <v>1</v>
      </c>
      <c r="U64" s="19">
        <f>IF(S64=1,3,IF(S64=2/3,2,IF(S64=1/3,1,0)))</f>
        <v>3</v>
      </c>
      <c r="V64" s="19">
        <f>IF(AND(P64="Over", I64&gt;N64), 2, IF(AND(P64="Under", I64&lt;=N64), 2, 0))</f>
        <v>0</v>
      </c>
      <c r="W64" s="19">
        <f>IF(AND(P64="Over", ISNUMBER(R64), R64&gt;0.5), 2, IF(AND(P64="Under", ISNUMBER(R64), R64&lt;=0.5), 2, 0))</f>
        <v>0</v>
      </c>
      <c r="X64" s="19">
        <f>IF(P64="Over",
    IF(M64&gt;8.6, 1,
        IF(M64&gt;7.5, 0.5, 0)),
    IF(P64="Under",
        IF(M64&gt;8.6, 0,
            IF(M64&gt;7.5, 0.5, 1)),
        "Invalid N37 Value"))</f>
        <v>0</v>
      </c>
      <c r="Y64" s="19">
        <f>SUM(T64:X64)</f>
        <v>4</v>
      </c>
      <c r="Z64" s="19">
        <v>7</v>
      </c>
      <c r="AA64" s="6">
        <f t="shared" si="8"/>
        <v>-1.4098403343686403</v>
      </c>
    </row>
    <row r="65" spans="1:29" ht="15" thickBot="1" x14ac:dyDescent="0.35">
      <c r="A65" t="str">
        <f t="shared" si="7"/>
        <v>Paul Blackburn</v>
      </c>
      <c r="B65" s="5">
        <f>Neural!B30</f>
        <v>6.6723353219046899</v>
      </c>
      <c r="D65" s="16">
        <v>29</v>
      </c>
      <c r="E65" s="7" t="s">
        <v>111</v>
      </c>
      <c r="F65" s="7" t="s">
        <v>79</v>
      </c>
      <c r="G65" s="7" t="s">
        <v>61</v>
      </c>
      <c r="H65" s="7" t="s">
        <v>48</v>
      </c>
      <c r="I65" s="7">
        <v>4.4000000000000004</v>
      </c>
      <c r="J65" s="7">
        <v>6.5014873675886289</v>
      </c>
      <c r="K65" s="7">
        <v>7.5998753628058404</v>
      </c>
      <c r="L65" s="7">
        <v>5.2098427000000003</v>
      </c>
      <c r="M65" s="7">
        <v>10.85</v>
      </c>
      <c r="N65" s="18">
        <v>4.5</v>
      </c>
      <c r="O65" s="18">
        <f>IF(ABS(I65 - N65) &gt; MAX(ABS(J65 - N65), ABS(K65 - N65)), I65 - N65, IF(ABS(J65 - N65) &gt; ABS(K65 - N65), J65 - N65, K65 - N65))</f>
        <v>3.0998753628058404</v>
      </c>
      <c r="P65" s="18" t="str">
        <f>IF(OR(O65&lt;0, AND(I65&lt;N65, L65&lt;N65)), "Under", "Over")</f>
        <v>Over</v>
      </c>
      <c r="Q65" s="18">
        <f>I65-N65</f>
        <v>-9.9999999999999645E-2</v>
      </c>
      <c r="R65" s="18">
        <v>0.7</v>
      </c>
      <c r="S65" s="18">
        <f>IF(P65="Over", IF(AND(J65&gt;N65, K65&gt;N65, L65&gt;N65), 1, IF(OR(AND(J65&gt;N65, K65&gt;N65), AND(J65&gt;N65, L65&gt;N65), AND(J65&gt;N65, L65&gt;N65)), 2/3, IF(OR(AND(J65&gt;N65, K65&lt;=N65), AND(J65&gt;N65, L65&lt;=N65), AND(K65&gt;N65, L65&lt;=N65), AND(J65&lt;=N65, K65&gt;N65), AND(J65&lt;=N65, L65&gt;N65), AND(K65&lt;=N65, L65&gt;N65)), 1/3, 0))), IF(AND(J65&lt;N65, K65&lt;N65, L65&lt;N65), 1, IF(OR(AND(J65&lt;N65, K65&lt;N65), AND(J65&lt;N65, L65&lt;N65), AND(J65&lt;N65, L65&lt;N65)), 2/3, IF(OR(AND(J65&lt;N65, K65&gt;=N65), AND(J65&lt;N65, L65&gt;=N65), AND(K65&lt;N65, L65&gt;=N65), AND(J65&gt;=N65, K65&lt;N65), AND(J65&gt;=N65, L65&lt;N65), AND(K65&gt;=N65, L65&lt;N65)), 1/3, 0))))</f>
        <v>1</v>
      </c>
      <c r="T65" s="18">
        <f>IF(OR(O65&gt;1.5,O65&lt;-1.5),2,
IF(OR(AND(O65&lt;=1.5,O65&gt;=1),AND(O65&gt;=-1.5,O65&lt;=-1)),1.5,
IF(OR(AND(O65&lt;=1,O65&gt;=0.75),AND(O65&gt;=-1,O65&lt;=-0.75)),1,
IF(OR(AND(O65&lt;=0.75,O65&gt;=0.5),AND(O65&gt;=-0.75,O65&lt;=-0.5)),0.5,
IF(OR(O65&lt;=0.5,O65&gt;=-0.5),0,"")
)
)
))</f>
        <v>2</v>
      </c>
      <c r="U65" s="18">
        <f>IF(S65=1,3,IF(S65=2/3,2,IF(S65=1/3,1,0)))</f>
        <v>3</v>
      </c>
      <c r="V65" s="18">
        <f>IF(AND(P65="Over", I65&gt;N65), 2, IF(AND(P65="Under", I65&lt;=N65), 2, 0))</f>
        <v>0</v>
      </c>
      <c r="W65" s="18">
        <f>IF(AND(P65="Over", ISNUMBER(R65), R65&gt;0.5), 2, IF(AND(P65="Under", ISNUMBER(R65), R65&lt;=0.5), 2, 0))</f>
        <v>2</v>
      </c>
      <c r="X65" s="18">
        <f>IF(P65="Over",
    IF(M65&gt;8.6, 1,
        IF(M65&gt;7.5, 0.5, 0)),
    IF(P65="Under",
        IF(M65&gt;8.6, 0,
            IF(M65&gt;7.5, 0.5, 1)),
        "Invalid N37 Value"))</f>
        <v>1</v>
      </c>
      <c r="Y65" s="18">
        <f>SUM(T65:X65)</f>
        <v>8</v>
      </c>
      <c r="Z65" s="18">
        <v>6</v>
      </c>
    </row>
    <row r="66" spans="1:29" ht="15" thickBot="1" x14ac:dyDescent="0.35">
      <c r="A66" t="str">
        <f t="shared" si="7"/>
        <v>Ryan Feltner</v>
      </c>
      <c r="B66" s="5">
        <f>Neural!B31</f>
        <v>5.6390615467191099</v>
      </c>
      <c r="D66" s="16">
        <v>30</v>
      </c>
      <c r="E66" s="14" t="s">
        <v>65</v>
      </c>
      <c r="F66" s="14" t="s">
        <v>61</v>
      </c>
      <c r="G66" s="14" t="s">
        <v>79</v>
      </c>
      <c r="H66" s="14" t="s">
        <v>49</v>
      </c>
      <c r="I66" s="14">
        <v>4.8181818181818183</v>
      </c>
      <c r="J66" s="14">
        <v>5.7593074376876991</v>
      </c>
      <c r="K66" s="14">
        <v>6.1028832310566399</v>
      </c>
      <c r="L66" s="14">
        <v>5.3451176513420897</v>
      </c>
      <c r="M66" s="14">
        <v>9.85</v>
      </c>
      <c r="N66" s="19">
        <v>4.5</v>
      </c>
      <c r="O66" s="19">
        <f>IF(ABS(I66 - N66) &gt; MAX(ABS(J66 - N66), ABS(K66 - N66)), I66 - N66, IF(ABS(J66 - N66) &gt; ABS(K66 - N66), J66 - N66, K66 - N66))</f>
        <v>1.6028832310566399</v>
      </c>
      <c r="P66" s="19" t="str">
        <f>IF(OR(O66&lt;0, AND(I66&lt;N66, L66&lt;N66)), "Under", "Over")</f>
        <v>Over</v>
      </c>
      <c r="Q66" s="19">
        <f>I66-N66</f>
        <v>0.31818181818181834</v>
      </c>
      <c r="R66" s="19">
        <v>0.7</v>
      </c>
      <c r="S66" s="19">
        <f>IF(P66="Over", IF(AND(J66&gt;N66, K66&gt;N66, L66&gt;N66), 1, IF(OR(AND(J66&gt;N66, K66&gt;N66), AND(J66&gt;N66, L66&gt;N66), AND(J66&gt;N66, L66&gt;N66)), 2/3, IF(OR(AND(J66&gt;N66, K66&lt;=N66), AND(J66&gt;N66, L66&lt;=N66), AND(K66&gt;N66, L66&lt;=N66), AND(J66&lt;=N66, K66&gt;N66), AND(J66&lt;=N66, L66&gt;N66), AND(K66&lt;=N66, L66&gt;N66)), 1/3, 0))), IF(AND(J66&lt;N66, K66&lt;N66, L66&lt;N66), 1, IF(OR(AND(J66&lt;N66, K66&lt;N66), AND(J66&lt;N66, L66&lt;N66), AND(J66&lt;N66, L66&lt;N66)), 2/3, IF(OR(AND(J66&lt;N66, K66&gt;=N66), AND(J66&lt;N66, L66&gt;=N66), AND(K66&lt;N66, L66&gt;=N66), AND(J66&gt;=N66, K66&lt;N66), AND(J66&gt;=N66, L66&lt;N66), AND(K66&gt;=N66, L66&lt;N66)), 1/3, 0))))</f>
        <v>1</v>
      </c>
      <c r="T66" s="19">
        <f>IF(OR(O66&gt;1.5,O66&lt;-1.5),2,
IF(OR(AND(O66&lt;=1.5,O66&gt;=1),AND(O66&gt;=-1.5,O66&lt;=-1)),1.5,
IF(OR(AND(O66&lt;=1,O66&gt;=0.75),AND(O66&gt;=-1,O66&lt;=-0.75)),1,
IF(OR(AND(O66&lt;=0.75,O66&gt;=0.5),AND(O66&gt;=-0.75,O66&lt;=-0.5)),0.5,
IF(OR(O66&lt;=0.5,O66&gt;=-0.5),0,"")
)
)
))</f>
        <v>2</v>
      </c>
      <c r="U66" s="19">
        <f>IF(S66=1,3,IF(S66=2/3,2,IF(S66=1/3,1,0)))</f>
        <v>3</v>
      </c>
      <c r="V66" s="19">
        <f>IF(AND(P66="Over", I66&gt;N66), 2, IF(AND(P66="Under", I66&lt;=N66), 2, 0))</f>
        <v>2</v>
      </c>
      <c r="W66" s="19">
        <f>IF(AND(P66="Over", ISNUMBER(R66), R66&gt;0.5), 2, IF(AND(P66="Under", ISNUMBER(R66), R66&lt;=0.5), 2, 0))</f>
        <v>2</v>
      </c>
      <c r="X66" s="19">
        <f>IF(P66="Over",
    IF(M66&gt;8.6, 1,
        IF(M66&gt;7.5, 0.5, 0)),
    IF(P66="Under",
        IF(M66&gt;8.6, 0,
            IF(M66&gt;7.5, 0.5, 1)),
        "Invalid N37 Value"))</f>
        <v>1</v>
      </c>
      <c r="Y66" s="19">
        <f>SUM(T66:X66)</f>
        <v>10</v>
      </c>
      <c r="Z66" s="19">
        <v>1</v>
      </c>
    </row>
    <row r="67" spans="1:29" ht="15" thickBot="1" x14ac:dyDescent="0.35">
      <c r="A67" t="str">
        <f t="shared" si="7"/>
        <v>Tarik Skubal</v>
      </c>
      <c r="B67" s="5">
        <f>Neural!B32</f>
        <v>6.4357501320313597</v>
      </c>
      <c r="D67" s="16">
        <v>31</v>
      </c>
      <c r="E67" s="7" t="s">
        <v>112</v>
      </c>
      <c r="F67" s="7" t="s">
        <v>45</v>
      </c>
      <c r="G67" s="7" t="s">
        <v>84</v>
      </c>
      <c r="H67" s="7" t="s">
        <v>48</v>
      </c>
      <c r="I67" s="7">
        <v>7.3636363636363633</v>
      </c>
      <c r="J67" s="7">
        <v>6.6091400808049663</v>
      </c>
      <c r="K67" s="7">
        <v>7.5722027271020096</v>
      </c>
      <c r="L67" s="7">
        <v>5.4805767743481404</v>
      </c>
      <c r="M67" s="7">
        <v>9.5500000000000007</v>
      </c>
      <c r="N67" s="19">
        <v>7.5</v>
      </c>
      <c r="O67" s="19">
        <f>IF(ABS(I67 - N67) &gt; MAX(ABS(J67 - N67), ABS(K67 - N67)), I67 - N67, IF(ABS(J67 - N67) &gt; ABS(K67 - N67), J67 - N67, K67 - N67))</f>
        <v>-0.89085991919503371</v>
      </c>
      <c r="P67" s="19" t="str">
        <f>IF(OR(O67&lt;0, AND(I67&lt;N67, L67&lt;N67)), "Under", "Over")</f>
        <v>Under</v>
      </c>
      <c r="Q67" s="19">
        <f>I67-N67</f>
        <v>-0.13636363636363669</v>
      </c>
      <c r="R67" s="19">
        <v>0.5</v>
      </c>
      <c r="S67" s="19">
        <f>IF(P67="Over", IF(AND(J67&gt;N67, K67&gt;N67, L67&gt;N67), 1, IF(OR(AND(J67&gt;N67, K67&gt;N67), AND(J67&gt;N67, L67&gt;N67), AND(J67&gt;N67, L67&gt;N67)), 2/3, IF(OR(AND(J67&gt;N67, K67&lt;=N67), AND(J67&gt;N67, L67&lt;=N67), AND(K67&gt;N67, L67&lt;=N67), AND(J67&lt;=N67, K67&gt;N67), AND(J67&lt;=N67, L67&gt;N67), AND(K67&lt;=N67, L67&gt;N67)), 1/3, 0))), IF(AND(J67&lt;N67, K67&lt;N67, L67&lt;N67), 1, IF(OR(AND(J67&lt;N67, K67&lt;N67), AND(J67&lt;N67, L67&lt;N67), AND(J67&lt;N67, L67&lt;N67)), 2/3, IF(OR(AND(J67&lt;N67, K67&gt;=N67), AND(J67&lt;N67, L67&gt;=N67), AND(K67&lt;N67, L67&gt;=N67), AND(J67&gt;=N67, K67&lt;N67), AND(J67&gt;=N67, L67&lt;N67), AND(K67&gt;=N67, L67&lt;N67)), 1/3, 0))))</f>
        <v>0.66666666666666663</v>
      </c>
      <c r="T67" s="19">
        <f>IF(OR(O67&gt;1.5,O67&lt;-1.5),2,
IF(OR(AND(O67&lt;=1.5,O67&gt;=1),AND(O67&gt;=-1.5,O67&lt;=-1)),1.5,
IF(OR(AND(O67&lt;=1,O67&gt;=0.75),AND(O67&gt;=-1,O67&lt;=-0.75)),1,
IF(OR(AND(O67&lt;=0.75,O67&gt;=0.5),AND(O67&gt;=-0.75,O67&lt;=-0.5)),0.5,
IF(OR(O67&lt;=0.5,O67&gt;=-0.5),0,"")
)
)
))</f>
        <v>1</v>
      </c>
      <c r="U67" s="19">
        <f>IF(S67=1,3,IF(S67=2/3,2,IF(S67=1/3,1,0)))</f>
        <v>2</v>
      </c>
      <c r="V67" s="19">
        <f>IF(AND(P67="Over", I67&gt;N67), 2, IF(AND(P67="Under", I67&lt;=N67), 2, 0))</f>
        <v>2</v>
      </c>
      <c r="W67" s="19">
        <f>IF(AND(P67="Over", ISNUMBER(R67), R67&gt;0.5), 2, IF(AND(P67="Under", ISNUMBER(R67), R67&lt;=0.5), 2, 0))</f>
        <v>2</v>
      </c>
      <c r="X67" s="19">
        <f>IF(P67="Over",
    IF(M67&gt;8.6, 1,
        IF(M67&gt;7.5, 0.5, 0)),
    IF(P67="Under",
        IF(M67&gt;8.6, 0,
            IF(M67&gt;7.5, 0.5, 1)),
        "Invalid N37 Value"))</f>
        <v>0</v>
      </c>
      <c r="Y67" s="19">
        <f>SUM(T67:X67)</f>
        <v>7</v>
      </c>
      <c r="Z67" s="19">
        <v>9</v>
      </c>
    </row>
    <row r="68" spans="1:29" ht="15" thickBot="1" x14ac:dyDescent="0.35">
      <c r="A68" t="str">
        <f t="shared" si="7"/>
        <v>George Kirby</v>
      </c>
      <c r="B68" s="5">
        <f>Neural!B33</f>
        <v>5.53562511885566</v>
      </c>
      <c r="D68" s="16">
        <v>32</v>
      </c>
      <c r="E68" s="14" t="s">
        <v>113</v>
      </c>
      <c r="F68" s="14" t="s">
        <v>84</v>
      </c>
      <c r="G68" s="14" t="s">
        <v>45</v>
      </c>
      <c r="H68" s="14" t="s">
        <v>49</v>
      </c>
      <c r="I68" s="14">
        <v>5.6956521739130439</v>
      </c>
      <c r="J68" s="14">
        <v>5.1638862713521183</v>
      </c>
      <c r="K68" s="14">
        <v>5.3922806179247198</v>
      </c>
      <c r="L68" s="14">
        <v>4.5644021274117197</v>
      </c>
      <c r="M68" s="14">
        <v>8.35</v>
      </c>
      <c r="N68" s="19">
        <v>6.5</v>
      </c>
      <c r="O68" s="19">
        <f>IF(ABS(I68 - N68) &gt; MAX(ABS(J68 - N68), ABS(K68 - N68)), I68 - N68, IF(ABS(J68 - N68) &gt; ABS(K68 - N68), J68 - N68, K68 - N68))</f>
        <v>-1.3361137286478817</v>
      </c>
      <c r="P68" s="19" t="str">
        <f>IF(OR(O68&lt;0, AND(I68&lt;N68, L68&lt;N68)), "Under", "Over")</f>
        <v>Under</v>
      </c>
      <c r="Q68" s="19">
        <f>I68-N68</f>
        <v>-0.8043478260869561</v>
      </c>
      <c r="R68" s="19">
        <v>0.3</v>
      </c>
      <c r="S68" s="19">
        <f>IF(P68="Over", IF(AND(J68&gt;N68, K68&gt;N68, L68&gt;N68), 1, IF(OR(AND(J68&gt;N68, K68&gt;N68), AND(J68&gt;N68, L68&gt;N68), AND(J68&gt;N68, L68&gt;N68)), 2/3, IF(OR(AND(J68&gt;N68, K68&lt;=N68), AND(J68&gt;N68, L68&lt;=N68), AND(K68&gt;N68, L68&lt;=N68), AND(J68&lt;=N68, K68&gt;N68), AND(J68&lt;=N68, L68&gt;N68), AND(K68&lt;=N68, L68&gt;N68)), 1/3, 0))), IF(AND(J68&lt;N68, K68&lt;N68, L68&lt;N68), 1, IF(OR(AND(J68&lt;N68, K68&lt;N68), AND(J68&lt;N68, L68&lt;N68), AND(J68&lt;N68, L68&lt;N68)), 2/3, IF(OR(AND(J68&lt;N68, K68&gt;=N68), AND(J68&lt;N68, L68&gt;=N68), AND(K68&lt;N68, L68&gt;=N68), AND(J68&gt;=N68, K68&lt;N68), AND(J68&gt;=N68, L68&lt;N68), AND(K68&gt;=N68, L68&lt;N68)), 1/3, 0))))</f>
        <v>1</v>
      </c>
      <c r="T68" s="19">
        <f>IF(OR(O68&gt;1.5,O68&lt;-1.5),2,
IF(OR(AND(O68&lt;=1.5,O68&gt;=1),AND(O68&gt;=-1.5,O68&lt;=-1)),1.5,
IF(OR(AND(O68&lt;=1,O68&gt;=0.75),AND(O68&gt;=-1,O68&lt;=-0.75)),1,
IF(OR(AND(O68&lt;=0.75,O68&gt;=0.5),AND(O68&gt;=-0.75,O68&lt;=-0.5)),0.5,
IF(OR(O68&lt;=0.5,O68&gt;=-0.5),0,"")
)
)
))</f>
        <v>1.5</v>
      </c>
      <c r="U68" s="19">
        <f>IF(S68=1,3,IF(S68=2/3,2,IF(S68=1/3,1,0)))</f>
        <v>3</v>
      </c>
      <c r="V68" s="19">
        <f>IF(AND(P68="Over", I68&gt;N68), 2, IF(AND(P68="Under", I68&lt;=N68), 2, 0))</f>
        <v>2</v>
      </c>
      <c r="W68" s="19">
        <f>IF(AND(P68="Over", ISNUMBER(R68), R68&gt;0.5), 2, IF(AND(P68="Under", ISNUMBER(R68), R68&lt;=0.5), 2, 0))</f>
        <v>2</v>
      </c>
      <c r="X68" s="19">
        <f>IF(P68="Over",
    IF(M68&gt;8.6, 1,
        IF(M68&gt;7.5, 0.5, 0)),
    IF(P68="Under",
        IF(M68&gt;8.6, 0,
            IF(M68&gt;7.5, 0.5, 1)),
        "Invalid N37 Value"))</f>
        <v>0.5</v>
      </c>
      <c r="Y68" s="19">
        <f>SUM(T68:X68)</f>
        <v>9</v>
      </c>
      <c r="Z68" s="19">
        <v>7</v>
      </c>
      <c r="AB68"/>
      <c r="AC68" s="6"/>
    </row>
    <row r="69" spans="1:29" ht="15" thickBot="1" x14ac:dyDescent="0.35">
      <c r="A69" t="str">
        <f t="shared" si="7"/>
        <v>Tyler Phillips</v>
      </c>
      <c r="B69" s="5">
        <f>Neural!B34</f>
        <v>6.1472854359592803</v>
      </c>
      <c r="D69" s="16">
        <v>33</v>
      </c>
      <c r="E69" s="7" t="s">
        <v>114</v>
      </c>
      <c r="F69" s="7" t="s">
        <v>83</v>
      </c>
      <c r="G69" s="7" t="s">
        <v>81</v>
      </c>
      <c r="H69" s="7" t="s">
        <v>48</v>
      </c>
      <c r="I69" s="7">
        <v>3.25</v>
      </c>
      <c r="J69" s="7">
        <v>6.03223591649519</v>
      </c>
      <c r="K69" s="7">
        <v>6.34</v>
      </c>
      <c r="L69" s="7">
        <v>5.40888408177572</v>
      </c>
      <c r="M69" s="7">
        <v>10.050000000000001</v>
      </c>
      <c r="N69" s="19">
        <v>3.5</v>
      </c>
      <c r="O69" s="19">
        <f>IF(ABS(I69 - N69) &gt; MAX(ABS(J69 - N69), ABS(K69 - N69)), I69 - N69, IF(ABS(J69 - N69) &gt; ABS(K69 - N69), J69 - N69, K69 - N69))</f>
        <v>2.84</v>
      </c>
      <c r="P69" s="19" t="str">
        <f>IF(OR(O69&lt;0, AND(I69&lt;N69, L69&lt;N69)), "Under", "Over")</f>
        <v>Over</v>
      </c>
      <c r="Q69" s="19">
        <f>I69-N69</f>
        <v>-0.25</v>
      </c>
      <c r="R69" s="19">
        <v>0.66666666666666663</v>
      </c>
      <c r="S69" s="19">
        <f>IF(P69="Over", IF(AND(J69&gt;N69, K69&gt;N69, L69&gt;N69), 1, IF(OR(AND(J69&gt;N69, K69&gt;N69), AND(J69&gt;N69, L69&gt;N69), AND(J69&gt;N69, L69&gt;N69)), 2/3, IF(OR(AND(J69&gt;N69, K69&lt;=N69), AND(J69&gt;N69, L69&lt;=N69), AND(K69&gt;N69, L69&lt;=N69), AND(J69&lt;=N69, K69&gt;N69), AND(J69&lt;=N69, L69&gt;N69), AND(K69&lt;=N69, L69&gt;N69)), 1/3, 0))), IF(AND(J69&lt;N69, K69&lt;N69, L69&lt;N69), 1, IF(OR(AND(J69&lt;N69, K69&lt;N69), AND(J69&lt;N69, L69&lt;N69), AND(J69&lt;N69, L69&lt;N69)), 2/3, IF(OR(AND(J69&lt;N69, K69&gt;=N69), AND(J69&lt;N69, L69&gt;=N69), AND(K69&lt;N69, L69&gt;=N69), AND(J69&gt;=N69, K69&lt;N69), AND(J69&gt;=N69, L69&lt;N69), AND(K69&gt;=N69, L69&lt;N69)), 1/3, 0))))</f>
        <v>1</v>
      </c>
      <c r="T69" s="19">
        <f>IF(OR(O69&gt;1.5,O69&lt;-1.5),2,
IF(OR(AND(O69&lt;=1.5,O69&gt;=1),AND(O69&gt;=-1.5,O69&lt;=-1)),1.5,
IF(OR(AND(O69&lt;=1,O69&gt;=0.75),AND(O69&gt;=-1,O69&lt;=-0.75)),1,
IF(OR(AND(O69&lt;=0.75,O69&gt;=0.5),AND(O69&gt;=-0.75,O69&lt;=-0.5)),0.5,
IF(OR(O69&lt;=0.5,O69&gt;=-0.5),0,"")
)
)
))</f>
        <v>2</v>
      </c>
      <c r="U69" s="19">
        <f>IF(S69=1,3,IF(S69=2/3,2,IF(S69=1/3,1,0)))</f>
        <v>3</v>
      </c>
      <c r="V69" s="19">
        <f>IF(AND(P69="Over", I69&gt;N69), 2, IF(AND(P69="Under", I69&lt;=N69), 2, 0))</f>
        <v>0</v>
      </c>
      <c r="W69" s="19">
        <f>IF(AND(P69="Over", ISNUMBER(R69), R69&gt;0.5), 2, IF(AND(P69="Under", ISNUMBER(R69), R69&lt;=0.5), 2, 0))</f>
        <v>2</v>
      </c>
      <c r="X69" s="19">
        <f>IF(P69="Over",
    IF(M69&gt;8.6, 1,
        IF(M69&gt;7.5, 0.5, 0)),
    IF(P69="Under",
        IF(M69&gt;8.6, 0,
            IF(M69&gt;7.5, 0.5, 1)),
        "Invalid N37 Value"))</f>
        <v>1</v>
      </c>
      <c r="Y69" s="19">
        <f>SUM(T69:X69)</f>
        <v>8</v>
      </c>
      <c r="Z69" s="19">
        <v>3</v>
      </c>
    </row>
    <row r="70" spans="1:29" ht="15" thickBot="1" x14ac:dyDescent="0.35">
      <c r="A70" t="str">
        <f t="shared" si="7"/>
        <v>Gavin Stone</v>
      </c>
      <c r="B70" s="5">
        <f>Neural!B35</f>
        <v>5.3061028966096</v>
      </c>
      <c r="D70" s="16">
        <v>34</v>
      </c>
      <c r="E70" s="7" t="s">
        <v>115</v>
      </c>
      <c r="F70" s="7" t="s">
        <v>81</v>
      </c>
      <c r="G70" s="7" t="s">
        <v>83</v>
      </c>
      <c r="H70" s="7" t="s">
        <v>49</v>
      </c>
      <c r="I70" s="7">
        <v>4.3499999999999996</v>
      </c>
      <c r="J70" s="7">
        <v>5.1934587180717324</v>
      </c>
      <c r="K70" s="7">
        <v>5.6366666666666596</v>
      </c>
      <c r="L70" s="7">
        <v>4.3454002999999997</v>
      </c>
      <c r="M70" s="7">
        <v>8.9</v>
      </c>
      <c r="N70" s="18">
        <v>4.5</v>
      </c>
      <c r="O70" s="18">
        <f>IF(ABS(I70 - N70) &gt; MAX(ABS(J70 - N70), ABS(K70 - N70)), I70 - N70, IF(ABS(J70 - N70) &gt; ABS(K70 - N70), J70 - N70, K70 - N70))</f>
        <v>1.1366666666666596</v>
      </c>
      <c r="P70" s="18" t="str">
        <f>IF(OR(O70&lt;0, AND(I70&lt;N70, L70&lt;N70)), "Under", "Over")</f>
        <v>Under</v>
      </c>
      <c r="Q70" s="18">
        <f>I70-N70</f>
        <v>-0.15000000000000036</v>
      </c>
      <c r="R70" s="18">
        <v>0.4</v>
      </c>
      <c r="S70" s="18">
        <f>IF(P70="Over", IF(AND(J70&gt;N70, K70&gt;N70, L70&gt;N70), 1, IF(OR(AND(J70&gt;N70, K70&gt;N70), AND(J70&gt;N70, L70&gt;N70), AND(J70&gt;N70, L70&gt;N70)), 2/3, IF(OR(AND(J70&gt;N70, K70&lt;=N70), AND(J70&gt;N70, L70&lt;=N70), AND(K70&gt;N70, L70&lt;=N70), AND(J70&lt;=N70, K70&gt;N70), AND(J70&lt;=N70, L70&gt;N70), AND(K70&lt;=N70, L70&gt;N70)), 1/3, 0))), IF(AND(J70&lt;N70, K70&lt;N70, L70&lt;N70), 1, IF(OR(AND(J70&lt;N70, K70&lt;N70), AND(J70&lt;N70, L70&lt;N70), AND(J70&lt;N70, L70&lt;N70)), 2/3, IF(OR(AND(J70&lt;N70, K70&gt;=N70), AND(J70&lt;N70, L70&gt;=N70), AND(K70&lt;N70, L70&gt;=N70), AND(J70&gt;=N70, K70&lt;N70), AND(J70&gt;=N70, L70&lt;N70), AND(K70&gt;=N70, L70&lt;N70)), 1/3, 0))))</f>
        <v>0.33333333333333331</v>
      </c>
      <c r="T70" s="18">
        <f>IF(OR(O70&gt;1.5,O70&lt;-1.5),2,
IF(OR(AND(O70&lt;=1.5,O70&gt;=1),AND(O70&gt;=-1.5,O70&lt;=-1)),1.5,
IF(OR(AND(O70&lt;=1,O70&gt;=0.75),AND(O70&gt;=-1,O70&lt;=-0.75)),1,
IF(OR(AND(O70&lt;=0.75,O70&gt;=0.5),AND(O70&gt;=-0.75,O70&lt;=-0.5)),0.5,
IF(OR(O70&lt;=0.5,O70&gt;=-0.5),0,"")
)
)
))</f>
        <v>1.5</v>
      </c>
      <c r="U70" s="18">
        <f>IF(S70=1,3,IF(S70=2/3,2,IF(S70=1/3,1,0)))</f>
        <v>1</v>
      </c>
      <c r="V70" s="18">
        <f>IF(AND(P70="Over", I70&gt;N70), 2, IF(AND(P70="Under", I70&lt;=N70), 2, 0))</f>
        <v>2</v>
      </c>
      <c r="W70" s="18">
        <f>IF(AND(P70="Over", ISNUMBER(R70), R70&gt;0.5), 2, IF(AND(P70="Under", ISNUMBER(R70), R70&lt;=0.5), 2, 0))</f>
        <v>2</v>
      </c>
      <c r="X70" s="18">
        <f>IF(P70="Over",
    IF(M70&gt;8.6, 1,
        IF(M70&gt;7.5, 0.5, 0)),
    IF(P70="Under",
        IF(M70&gt;8.6, 0,
            IF(M70&gt;7.5, 0.5, 1)),
        "Invalid N37 Value"))</f>
        <v>0</v>
      </c>
      <c r="Y70" s="18">
        <f>SUM(T70:X70)</f>
        <v>6.5</v>
      </c>
      <c r="Z70" s="18">
        <v>2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Z74" xr:uid="{79AD9D2F-4AAF-4632-8EF4-EE536C1A00BA}"/>
  <sortState xmlns:xlrd2="http://schemas.microsoft.com/office/spreadsheetml/2017/richdata2" ref="D37:Z70">
    <sortCondition ref="D37:D7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123</v>
      </c>
      <c r="B2" s="1">
        <v>4.8509203468313702</v>
      </c>
    </row>
    <row r="3" spans="1:5" ht="15" thickBot="1" x14ac:dyDescent="0.35">
      <c r="A3" s="1">
        <v>137</v>
      </c>
      <c r="B3" s="1">
        <v>4.3376805636443203</v>
      </c>
    </row>
    <row r="4" spans="1:5" ht="15" thickBot="1" x14ac:dyDescent="0.35">
      <c r="A4" s="1">
        <v>126</v>
      </c>
      <c r="B4" s="1">
        <v>5.2571210406450897</v>
      </c>
    </row>
    <row r="5" spans="1:5" ht="15" thickBot="1" x14ac:dyDescent="0.35">
      <c r="A5" s="1">
        <v>107</v>
      </c>
      <c r="B5" s="1">
        <v>4.6797303497670697</v>
      </c>
    </row>
    <row r="6" spans="1:5" ht="15" thickBot="1" x14ac:dyDescent="0.35">
      <c r="A6" s="1">
        <v>118</v>
      </c>
      <c r="B6" s="1">
        <v>4.4968644878473301</v>
      </c>
    </row>
    <row r="7" spans="1:5" ht="15" thickBot="1" x14ac:dyDescent="0.35">
      <c r="A7" s="1">
        <v>505</v>
      </c>
      <c r="B7" s="1">
        <v>4.2759604877547499</v>
      </c>
    </row>
    <row r="8" spans="1:5" ht="15" thickBot="1" x14ac:dyDescent="0.35">
      <c r="A8" s="1">
        <v>120</v>
      </c>
      <c r="B8" s="1">
        <v>2.9657038985889699</v>
      </c>
    </row>
    <row r="9" spans="1:5" ht="15" thickBot="1" x14ac:dyDescent="0.35">
      <c r="A9" s="1">
        <v>113</v>
      </c>
      <c r="B9" s="1">
        <v>5.3732076474056498</v>
      </c>
    </row>
    <row r="10" spans="1:5" ht="15" thickBot="1" x14ac:dyDescent="0.35">
      <c r="A10" s="1">
        <v>142</v>
      </c>
      <c r="B10" s="1">
        <v>5.1132244688394204</v>
      </c>
    </row>
    <row r="11" spans="1:5" ht="15" thickBot="1" x14ac:dyDescent="0.35">
      <c r="A11" s="1">
        <v>160</v>
      </c>
      <c r="B11" s="1">
        <v>4.9613816827916599</v>
      </c>
    </row>
    <row r="12" spans="1:5" ht="15" thickBot="1" x14ac:dyDescent="0.35">
      <c r="A12" s="1">
        <v>510</v>
      </c>
      <c r="B12" s="1">
        <v>2.9031631321744999</v>
      </c>
    </row>
    <row r="13" spans="1:5" ht="15" thickBot="1" x14ac:dyDescent="0.35">
      <c r="A13" s="1">
        <v>111</v>
      </c>
      <c r="B13" s="1">
        <v>3.86151498588386</v>
      </c>
    </row>
    <row r="14" spans="1:5" ht="15" thickBot="1" x14ac:dyDescent="0.35">
      <c r="A14" s="1">
        <v>105</v>
      </c>
      <c r="B14" s="1">
        <v>5.8399799848820102</v>
      </c>
    </row>
    <row r="15" spans="1:5" ht="15" thickBot="1" x14ac:dyDescent="0.35">
      <c r="A15" s="1">
        <v>109</v>
      </c>
      <c r="B15" s="1">
        <v>4.8420043677625797</v>
      </c>
    </row>
    <row r="16" spans="1:5" ht="15" thickBot="1" x14ac:dyDescent="0.35">
      <c r="A16" s="1">
        <v>170</v>
      </c>
      <c r="B16" s="1">
        <v>5.57945405172139</v>
      </c>
    </row>
    <row r="17" spans="1:2" ht="15" thickBot="1" x14ac:dyDescent="0.35">
      <c r="A17" s="1">
        <v>169</v>
      </c>
      <c r="B17" s="1">
        <v>3.2683190876679702</v>
      </c>
    </row>
    <row r="18" spans="1:2" ht="15" thickBot="1" x14ac:dyDescent="0.35">
      <c r="A18" s="1">
        <v>129</v>
      </c>
      <c r="B18" s="1">
        <v>4.37474975125558</v>
      </c>
    </row>
    <row r="19" spans="1:2" ht="15" thickBot="1" x14ac:dyDescent="0.35">
      <c r="A19" s="1">
        <v>117</v>
      </c>
      <c r="B19" s="1">
        <v>6.0999293839052804</v>
      </c>
    </row>
    <row r="20" spans="1:2" ht="15" thickBot="1" x14ac:dyDescent="0.35">
      <c r="A20" s="1">
        <v>139</v>
      </c>
      <c r="B20" s="1">
        <v>4.9943789494937301</v>
      </c>
    </row>
    <row r="21" spans="1:2" ht="15" thickBot="1" x14ac:dyDescent="0.35">
      <c r="A21" s="1">
        <v>155</v>
      </c>
      <c r="B21" s="1">
        <v>5.0561046158561398</v>
      </c>
    </row>
    <row r="22" spans="1:2" ht="15" thickBot="1" x14ac:dyDescent="0.35">
      <c r="A22" s="1">
        <v>136</v>
      </c>
      <c r="B22" s="1">
        <v>4.5496202005726696</v>
      </c>
    </row>
    <row r="23" spans="1:2" ht="15" thickBot="1" x14ac:dyDescent="0.35">
      <c r="A23" s="1">
        <v>158</v>
      </c>
      <c r="B23" s="1">
        <v>4.5610485203827604</v>
      </c>
    </row>
    <row r="24" spans="1:2" ht="15" thickBot="1" x14ac:dyDescent="0.35">
      <c r="A24" s="1">
        <v>146</v>
      </c>
      <c r="B24" s="1">
        <v>6.04061167527232</v>
      </c>
    </row>
    <row r="25" spans="1:2" ht="15" thickBot="1" x14ac:dyDescent="0.35">
      <c r="A25" s="1">
        <v>148</v>
      </c>
      <c r="B25" s="1">
        <v>5.95059501558167</v>
      </c>
    </row>
    <row r="26" spans="1:2" ht="15" thickBot="1" x14ac:dyDescent="0.35">
      <c r="A26" s="1">
        <v>140</v>
      </c>
      <c r="B26" s="1">
        <v>4.9458613328008099</v>
      </c>
    </row>
    <row r="27" spans="1:2" ht="15" thickBot="1" x14ac:dyDescent="0.35">
      <c r="A27" s="1">
        <v>114</v>
      </c>
      <c r="B27" s="1">
        <v>6.0317093616006696</v>
      </c>
    </row>
    <row r="28" spans="1:2" ht="15" thickBot="1" x14ac:dyDescent="0.35">
      <c r="A28" s="1">
        <v>112</v>
      </c>
      <c r="B28" s="1">
        <v>4.2295303935381598</v>
      </c>
    </row>
    <row r="29" spans="1:2" ht="15" thickBot="1" x14ac:dyDescent="0.35">
      <c r="A29" s="1">
        <v>125</v>
      </c>
      <c r="B29" s="1">
        <v>5.7169220704360502</v>
      </c>
    </row>
    <row r="30" spans="1:2" ht="15" thickBot="1" x14ac:dyDescent="0.35">
      <c r="A30" s="1">
        <v>110</v>
      </c>
      <c r="B30" s="1">
        <v>6.5328181793675304</v>
      </c>
    </row>
    <row r="31" spans="1:2" ht="15" thickBot="1" x14ac:dyDescent="0.35">
      <c r="A31" s="1">
        <v>138</v>
      </c>
      <c r="B31" s="1">
        <v>5.7292117027233598</v>
      </c>
    </row>
    <row r="32" spans="1:2" ht="15" thickBot="1" x14ac:dyDescent="0.35">
      <c r="A32" s="1">
        <v>128</v>
      </c>
      <c r="B32" s="1">
        <v>6.3932514584287397</v>
      </c>
    </row>
    <row r="33" spans="1:3" ht="15" thickBot="1" x14ac:dyDescent="0.35">
      <c r="A33" s="1">
        <v>144</v>
      </c>
      <c r="B33" s="1">
        <v>5.39046302823101</v>
      </c>
    </row>
    <row r="34" spans="1:3" ht="15" thickBot="1" x14ac:dyDescent="0.35">
      <c r="A34" s="1">
        <v>124</v>
      </c>
      <c r="B34" s="1">
        <v>6.0618800942639703</v>
      </c>
      <c r="C34" s="1"/>
    </row>
    <row r="35" spans="1:3" ht="15" thickBot="1" x14ac:dyDescent="0.35">
      <c r="A35" s="1">
        <v>130</v>
      </c>
      <c r="B35" s="1">
        <v>5.3538702159079499</v>
      </c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123</v>
      </c>
      <c r="B2" s="1">
        <v>4.7622468364439898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137</v>
      </c>
      <c r="B3" s="1">
        <v>4.6018076260249696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126</v>
      </c>
      <c r="B4" s="1">
        <v>4.9210991054095503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107</v>
      </c>
      <c r="B5" s="1">
        <v>4.7986926905277301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118</v>
      </c>
      <c r="B6" s="1">
        <v>4.6145029768292396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505</v>
      </c>
      <c r="B7" s="1">
        <v>4.7150639126165199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120</v>
      </c>
      <c r="B8" s="1">
        <v>4.0194888464501197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113</v>
      </c>
      <c r="B9" s="1">
        <v>5.0890806789734802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142</v>
      </c>
      <c r="B10" s="1">
        <v>4.9174065093909904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160</v>
      </c>
      <c r="B11" s="1">
        <v>4.8647808320352102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510</v>
      </c>
      <c r="B12" s="1">
        <v>4.0878495675979503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111</v>
      </c>
      <c r="B13" s="1">
        <v>4.4340967072302497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105</v>
      </c>
      <c r="B14" s="1">
        <v>5.2703434479186297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109</v>
      </c>
      <c r="B15" s="1">
        <v>4.8384094677762803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170</v>
      </c>
      <c r="B16" s="1">
        <v>5.1397717659419202</v>
      </c>
    </row>
    <row r="17" spans="1:2" ht="15" thickBot="1" x14ac:dyDescent="0.35">
      <c r="A17" s="1">
        <v>169</v>
      </c>
      <c r="B17" s="1">
        <v>4.1814287030035597</v>
      </c>
    </row>
    <row r="18" spans="1:2" ht="15" thickBot="1" x14ac:dyDescent="0.35">
      <c r="A18" s="1">
        <v>129</v>
      </c>
      <c r="B18" s="1">
        <v>4.5531007113219104</v>
      </c>
    </row>
    <row r="19" spans="1:2" ht="15" thickBot="1" x14ac:dyDescent="0.35">
      <c r="A19" s="1">
        <v>117</v>
      </c>
      <c r="B19" s="1">
        <v>5.4533744698071898</v>
      </c>
    </row>
    <row r="20" spans="1:2" ht="15" thickBot="1" x14ac:dyDescent="0.35">
      <c r="A20" s="1">
        <v>139</v>
      </c>
      <c r="B20" s="1">
        <v>4.7645300372809398</v>
      </c>
    </row>
    <row r="21" spans="1:2" ht="15" thickBot="1" x14ac:dyDescent="0.35">
      <c r="A21" s="1">
        <v>155</v>
      </c>
      <c r="B21" s="1">
        <v>4.8460841602079103</v>
      </c>
    </row>
    <row r="22" spans="1:2" ht="15" thickBot="1" x14ac:dyDescent="0.35">
      <c r="A22" s="1">
        <v>136</v>
      </c>
      <c r="B22" s="1">
        <v>4.7006275856323398</v>
      </c>
    </row>
    <row r="23" spans="1:2" ht="15" thickBot="1" x14ac:dyDescent="0.35">
      <c r="A23" s="1">
        <v>158</v>
      </c>
      <c r="B23" s="1">
        <v>4.7905989308735002</v>
      </c>
    </row>
    <row r="24" spans="1:2" ht="15" thickBot="1" x14ac:dyDescent="0.35">
      <c r="A24" s="1">
        <v>146</v>
      </c>
      <c r="B24" s="1">
        <v>5.3973066550319002</v>
      </c>
    </row>
    <row r="25" spans="1:2" ht="15" thickBot="1" x14ac:dyDescent="0.35">
      <c r="A25" s="1">
        <v>148</v>
      </c>
      <c r="B25" s="1">
        <v>5.3544584626920004</v>
      </c>
    </row>
    <row r="26" spans="1:2" ht="15" thickBot="1" x14ac:dyDescent="0.35">
      <c r="A26" s="1">
        <v>140</v>
      </c>
      <c r="B26" s="1">
        <v>4.79027160801507</v>
      </c>
    </row>
    <row r="27" spans="1:2" ht="15" thickBot="1" x14ac:dyDescent="0.35">
      <c r="A27" s="1">
        <v>114</v>
      </c>
      <c r="B27" s="1">
        <v>5.3656960945716099</v>
      </c>
    </row>
    <row r="28" spans="1:2" ht="15" thickBot="1" x14ac:dyDescent="0.35">
      <c r="A28" s="1">
        <v>112</v>
      </c>
      <c r="B28" s="1">
        <v>4.4696189155567403</v>
      </c>
    </row>
    <row r="29" spans="1:2" ht="15" thickBot="1" x14ac:dyDescent="0.35">
      <c r="A29" s="1">
        <v>125</v>
      </c>
      <c r="B29" s="1">
        <v>5.2575857913667798</v>
      </c>
    </row>
    <row r="30" spans="1:2" ht="15" thickBot="1" x14ac:dyDescent="0.35">
      <c r="A30" s="1">
        <v>110</v>
      </c>
      <c r="B30" s="1">
        <v>5.6632947110225897</v>
      </c>
    </row>
    <row r="31" spans="1:2" ht="15" thickBot="1" x14ac:dyDescent="0.35">
      <c r="A31" s="1">
        <v>138</v>
      </c>
      <c r="B31" s="1">
        <v>5.3451176513420897</v>
      </c>
    </row>
    <row r="32" spans="1:2" ht="15" thickBot="1" x14ac:dyDescent="0.35">
      <c r="A32" s="1">
        <v>128</v>
      </c>
      <c r="B32" s="1">
        <v>5.4805767743481404</v>
      </c>
    </row>
    <row r="33" spans="1:3" ht="15" thickBot="1" x14ac:dyDescent="0.35">
      <c r="A33" s="1">
        <v>144</v>
      </c>
      <c r="B33" s="1">
        <v>5.0722485533570101</v>
      </c>
    </row>
    <row r="34" spans="1:3" ht="15" thickBot="1" x14ac:dyDescent="0.35">
      <c r="A34" s="1">
        <v>124</v>
      </c>
      <c r="B34" s="1">
        <v>5.40888408177572</v>
      </c>
      <c r="C34" s="1"/>
    </row>
    <row r="35" spans="1:3" ht="15" thickBot="1" x14ac:dyDescent="0.35">
      <c r="A35" s="1">
        <v>130</v>
      </c>
      <c r="B35" s="1">
        <v>5.1108211277937103</v>
      </c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123</v>
      </c>
      <c r="B2" s="1">
        <v>4.6079670745246704</v>
      </c>
    </row>
    <row r="3" spans="1:2" ht="15" thickBot="1" x14ac:dyDescent="0.35">
      <c r="A3" s="1">
        <v>137</v>
      </c>
      <c r="B3" s="1">
        <v>4.12806626983879</v>
      </c>
    </row>
    <row r="4" spans="1:2" ht="15" thickBot="1" x14ac:dyDescent="0.35">
      <c r="A4" s="1">
        <v>126</v>
      </c>
      <c r="B4" s="1">
        <v>5.4716864846138398</v>
      </c>
    </row>
    <row r="5" spans="1:2" ht="15" thickBot="1" x14ac:dyDescent="0.35">
      <c r="A5" s="1">
        <v>107</v>
      </c>
      <c r="B5" s="1">
        <v>4.91839660740792</v>
      </c>
    </row>
    <row r="6" spans="1:2" ht="15" thickBot="1" x14ac:dyDescent="0.35">
      <c r="A6" s="1">
        <v>118</v>
      </c>
      <c r="B6" s="1">
        <v>4.3979531860207803</v>
      </c>
    </row>
    <row r="7" spans="1:2" ht="15" thickBot="1" x14ac:dyDescent="0.35">
      <c r="A7" s="1">
        <v>505</v>
      </c>
      <c r="B7" s="1">
        <v>5.0854384722754302</v>
      </c>
    </row>
    <row r="8" spans="1:2" ht="15" thickBot="1" x14ac:dyDescent="0.35">
      <c r="A8" s="1">
        <v>120</v>
      </c>
      <c r="B8" s="1">
        <v>3.4250442238497198</v>
      </c>
    </row>
    <row r="9" spans="1:2" ht="15" thickBot="1" x14ac:dyDescent="0.35">
      <c r="A9" s="1">
        <v>113</v>
      </c>
      <c r="B9" s="1">
        <v>5.0566538085771997</v>
      </c>
    </row>
    <row r="10" spans="1:2" ht="15" thickBot="1" x14ac:dyDescent="0.35">
      <c r="A10" s="1">
        <v>142</v>
      </c>
      <c r="B10" s="1">
        <v>5.1168918964775898</v>
      </c>
    </row>
    <row r="11" spans="1:2" ht="15" thickBot="1" x14ac:dyDescent="0.35">
      <c r="A11" s="1">
        <v>160</v>
      </c>
      <c r="B11" s="1">
        <v>4.8869491207133802</v>
      </c>
    </row>
    <row r="12" spans="1:2" ht="15" thickBot="1" x14ac:dyDescent="0.35">
      <c r="A12" s="1">
        <v>510</v>
      </c>
      <c r="B12" s="1">
        <v>3.5155479108743299</v>
      </c>
    </row>
    <row r="13" spans="1:2" ht="15" thickBot="1" x14ac:dyDescent="0.35">
      <c r="A13" s="1">
        <v>111</v>
      </c>
      <c r="B13" s="1">
        <v>3.8135920203826101</v>
      </c>
    </row>
    <row r="14" spans="1:2" ht="15" thickBot="1" x14ac:dyDescent="0.35">
      <c r="A14" s="1">
        <v>105</v>
      </c>
      <c r="B14" s="1">
        <v>6.1137268429031799</v>
      </c>
    </row>
    <row r="15" spans="1:2" ht="15" thickBot="1" x14ac:dyDescent="0.35">
      <c r="A15" s="1">
        <v>109</v>
      </c>
      <c r="B15" s="1">
        <v>5.0909965149021499</v>
      </c>
    </row>
    <row r="16" spans="1:2" ht="15" thickBot="1" x14ac:dyDescent="0.35">
      <c r="A16" s="1">
        <v>170</v>
      </c>
      <c r="B16" s="1">
        <v>5.8552627752442703</v>
      </c>
    </row>
    <row r="17" spans="1:2" ht="15" thickBot="1" x14ac:dyDescent="0.35">
      <c r="A17" s="1">
        <v>169</v>
      </c>
      <c r="B17" s="1">
        <v>3.1926605195202198</v>
      </c>
    </row>
    <row r="18" spans="1:2" ht="15" thickBot="1" x14ac:dyDescent="0.35">
      <c r="A18" s="1">
        <v>129</v>
      </c>
      <c r="B18" s="1">
        <v>3.9171412422462901</v>
      </c>
    </row>
    <row r="19" spans="1:2" ht="15" thickBot="1" x14ac:dyDescent="0.35">
      <c r="A19" s="1">
        <v>117</v>
      </c>
      <c r="B19" s="1">
        <v>6.5426824609031904</v>
      </c>
    </row>
    <row r="20" spans="1:2" ht="15" thickBot="1" x14ac:dyDescent="0.35">
      <c r="A20" s="1">
        <v>139</v>
      </c>
      <c r="B20" s="1">
        <v>4.8905863115708996</v>
      </c>
    </row>
    <row r="21" spans="1:2" ht="15" thickBot="1" x14ac:dyDescent="0.35">
      <c r="A21" s="1">
        <v>155</v>
      </c>
      <c r="B21" s="1">
        <v>4.8667937586775398</v>
      </c>
    </row>
    <row r="22" spans="1:2" ht="15" thickBot="1" x14ac:dyDescent="0.35">
      <c r="A22" s="1">
        <v>136</v>
      </c>
      <c r="B22" s="1">
        <v>4.5493346815339004</v>
      </c>
    </row>
    <row r="23" spans="1:2" ht="15" thickBot="1" x14ac:dyDescent="0.35">
      <c r="A23" s="1">
        <v>158</v>
      </c>
      <c r="B23" s="1">
        <v>4.3709442669244796</v>
      </c>
    </row>
    <row r="24" spans="1:2" ht="15" thickBot="1" x14ac:dyDescent="0.35">
      <c r="A24" s="1">
        <v>146</v>
      </c>
      <c r="B24" s="1">
        <v>6.2928743756548204</v>
      </c>
    </row>
    <row r="25" spans="1:2" ht="15" thickBot="1" x14ac:dyDescent="0.35">
      <c r="A25" s="1">
        <v>148</v>
      </c>
      <c r="B25" s="1">
        <v>6.1501662028914197</v>
      </c>
    </row>
    <row r="26" spans="1:2" ht="15" thickBot="1" x14ac:dyDescent="0.35">
      <c r="A26" s="1">
        <v>140</v>
      </c>
      <c r="B26" s="1">
        <v>5.2936733384446004</v>
      </c>
    </row>
    <row r="27" spans="1:2" ht="15" thickBot="1" x14ac:dyDescent="0.35">
      <c r="A27" s="1">
        <v>114</v>
      </c>
      <c r="B27" s="1">
        <v>6.5288303306660103</v>
      </c>
    </row>
    <row r="28" spans="1:2" ht="15" thickBot="1" x14ac:dyDescent="0.35">
      <c r="A28" s="1">
        <v>112</v>
      </c>
      <c r="B28" s="1">
        <v>3.82428474563996</v>
      </c>
    </row>
    <row r="29" spans="1:2" ht="15" thickBot="1" x14ac:dyDescent="0.35">
      <c r="A29" s="1">
        <v>125</v>
      </c>
      <c r="B29" s="1">
        <v>6.0850196333839</v>
      </c>
    </row>
    <row r="30" spans="1:2" ht="15" thickBot="1" x14ac:dyDescent="0.35">
      <c r="A30" s="1">
        <v>110</v>
      </c>
      <c r="B30" s="1">
        <v>6.9667773784965199</v>
      </c>
    </row>
    <row r="31" spans="1:2" ht="15" thickBot="1" x14ac:dyDescent="0.35">
      <c r="A31" s="1">
        <v>138</v>
      </c>
      <c r="B31" s="1">
        <v>6.1028832310566399</v>
      </c>
    </row>
    <row r="32" spans="1:2" ht="15" thickBot="1" x14ac:dyDescent="0.35">
      <c r="A32" s="1">
        <v>128</v>
      </c>
      <c r="B32" s="1">
        <v>7.1182055580051697</v>
      </c>
    </row>
    <row r="33" spans="1:3" ht="15" thickBot="1" x14ac:dyDescent="0.35">
      <c r="A33" s="1">
        <v>144</v>
      </c>
      <c r="B33" s="1">
        <v>5.26458712327325</v>
      </c>
    </row>
    <row r="34" spans="1:3" ht="15" thickBot="1" x14ac:dyDescent="0.35">
      <c r="A34" s="1">
        <v>124</v>
      </c>
      <c r="B34" s="1">
        <v>5.9130609405156198</v>
      </c>
      <c r="C34" s="1"/>
    </row>
    <row r="35" spans="1:3" ht="15" thickBot="1" x14ac:dyDescent="0.35">
      <c r="A35" s="1">
        <v>130</v>
      </c>
      <c r="B35" s="1">
        <v>5.5883404407543598</v>
      </c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C1F7-82A0-43BA-87BF-52D4468BA668}">
  <dimension ref="A1:N10"/>
  <sheetViews>
    <sheetView workbookViewId="0">
      <selection activeCell="A10" sqref="A10:N10"/>
    </sheetView>
  </sheetViews>
  <sheetFormatPr defaultRowHeight="14.4" x14ac:dyDescent="0.3"/>
  <cols>
    <col min="1" max="1" width="14" bestFit="1" customWidth="1"/>
    <col min="2" max="2" width="5.6640625" bestFit="1" customWidth="1"/>
    <col min="3" max="3" width="9.6640625" bestFit="1" customWidth="1"/>
    <col min="4" max="4" width="11.109375" bestFit="1" customWidth="1"/>
    <col min="5" max="5" width="13.88671875" bestFit="1" customWidth="1"/>
    <col min="6" max="8" width="12" bestFit="1" customWidth="1"/>
    <col min="9" max="9" width="19.5546875" bestFit="1" customWidth="1"/>
    <col min="10" max="10" width="10.6640625" bestFit="1" customWidth="1"/>
    <col min="11" max="11" width="13.5546875" bestFit="1" customWidth="1"/>
    <col min="12" max="12" width="6.109375" bestFit="1" customWidth="1"/>
    <col min="13" max="13" width="24" bestFit="1" customWidth="1"/>
    <col min="14" max="14" width="10" bestFit="1" customWidth="1"/>
  </cols>
  <sheetData>
    <row r="1" spans="1:14" x14ac:dyDescent="0.3">
      <c r="A1" s="6" t="s">
        <v>20</v>
      </c>
      <c r="B1" s="6" t="s">
        <v>19</v>
      </c>
      <c r="C1" s="6" t="s">
        <v>42</v>
      </c>
      <c r="D1" s="6" t="s">
        <v>50</v>
      </c>
      <c r="E1" s="6" t="s">
        <v>43</v>
      </c>
      <c r="F1" s="6" t="s">
        <v>29</v>
      </c>
      <c r="G1" s="6" t="s">
        <v>15</v>
      </c>
      <c r="H1" s="6" t="s">
        <v>14</v>
      </c>
      <c r="I1" s="6" t="s">
        <v>44</v>
      </c>
      <c r="J1" s="6" t="s">
        <v>28</v>
      </c>
      <c r="K1" s="6" t="s">
        <v>27</v>
      </c>
      <c r="L1" s="6" t="s">
        <v>17</v>
      </c>
      <c r="M1" s="6" t="s">
        <v>35</v>
      </c>
      <c r="N1" s="6" t="s">
        <v>24</v>
      </c>
    </row>
    <row r="2" spans="1:14" x14ac:dyDescent="0.3">
      <c r="A2" s="6" t="s">
        <v>56</v>
      </c>
      <c r="B2" s="6" t="s">
        <v>52</v>
      </c>
      <c r="C2" s="6" t="s">
        <v>51</v>
      </c>
      <c r="D2" s="6" t="s">
        <v>48</v>
      </c>
      <c r="E2" s="6">
        <v>4.0476190476190466</v>
      </c>
      <c r="F2" s="6">
        <v>3.858755299813458</v>
      </c>
      <c r="G2" s="6">
        <v>4.4133486251563099</v>
      </c>
      <c r="H2" s="6">
        <v>3.2761334999999998</v>
      </c>
      <c r="I2" s="6">
        <v>7.05</v>
      </c>
      <c r="J2" s="6">
        <v>4.5</v>
      </c>
      <c r="K2" s="6">
        <v>-0.641244700186542</v>
      </c>
      <c r="L2" s="6" t="s">
        <v>22</v>
      </c>
      <c r="M2" s="6">
        <v>0.5</v>
      </c>
      <c r="N2" s="6">
        <v>8.5</v>
      </c>
    </row>
    <row r="3" spans="1:14" x14ac:dyDescent="0.3">
      <c r="A3" s="6" t="s">
        <v>53</v>
      </c>
      <c r="B3" s="6" t="s">
        <v>51</v>
      </c>
      <c r="C3" s="6" t="s">
        <v>52</v>
      </c>
      <c r="D3" s="6" t="s">
        <v>49</v>
      </c>
      <c r="E3" s="6">
        <v>4.7777777777777777</v>
      </c>
      <c r="F3" s="6">
        <v>4.6798438486892309</v>
      </c>
      <c r="G3" s="6">
        <v>4.9049634858353999</v>
      </c>
      <c r="H3" s="6">
        <v>4.3066666666666604</v>
      </c>
      <c r="I3" s="6">
        <v>8.35</v>
      </c>
      <c r="J3" s="6">
        <v>4.5</v>
      </c>
      <c r="K3" s="6">
        <v>0.40496348583539987</v>
      </c>
      <c r="L3" s="6" t="s">
        <v>23</v>
      </c>
      <c r="M3" s="6">
        <v>0.4</v>
      </c>
      <c r="N3" s="6">
        <v>4.5</v>
      </c>
    </row>
    <row r="4" spans="1:14" x14ac:dyDescent="0.3">
      <c r="A4" s="6" t="s">
        <v>62</v>
      </c>
      <c r="B4" s="6" t="s">
        <v>59</v>
      </c>
      <c r="C4" s="6" t="s">
        <v>45</v>
      </c>
      <c r="D4" s="6" t="s">
        <v>48</v>
      </c>
      <c r="E4" s="6">
        <v>5.6363636363636367</v>
      </c>
      <c r="F4" s="6">
        <v>5.603964256434133</v>
      </c>
      <c r="G4" s="6">
        <v>5.8818084600342599</v>
      </c>
      <c r="H4" s="6">
        <v>5.2541910703701298</v>
      </c>
      <c r="I4" s="6">
        <v>8.4</v>
      </c>
      <c r="J4" s="6">
        <v>4.5</v>
      </c>
      <c r="K4" s="6">
        <v>1.3818084600342599</v>
      </c>
      <c r="L4" s="6" t="s">
        <v>23</v>
      </c>
      <c r="M4" s="6">
        <v>0.7</v>
      </c>
      <c r="N4" s="6">
        <v>9</v>
      </c>
    </row>
    <row r="5" spans="1:14" x14ac:dyDescent="0.3">
      <c r="A5" s="6" t="s">
        <v>54</v>
      </c>
      <c r="B5" s="6" t="s">
        <v>45</v>
      </c>
      <c r="C5" s="6" t="s">
        <v>59</v>
      </c>
      <c r="D5" s="6" t="s">
        <v>49</v>
      </c>
      <c r="E5" s="6">
        <v>4.166666666666667</v>
      </c>
      <c r="F5" s="6">
        <v>3.2855504689481556</v>
      </c>
      <c r="G5" s="6">
        <v>4.1238190886716097</v>
      </c>
      <c r="H5" s="6">
        <v>3</v>
      </c>
      <c r="I5" s="6">
        <v>5.5</v>
      </c>
      <c r="J5" s="6">
        <v>3.5</v>
      </c>
      <c r="K5" s="6">
        <v>0.66666666666666696</v>
      </c>
      <c r="L5" s="6" t="s">
        <v>23</v>
      </c>
      <c r="M5" s="6">
        <v>0.83333333333333337</v>
      </c>
      <c r="N5" s="6">
        <v>5.5</v>
      </c>
    </row>
    <row r="6" spans="1:14" x14ac:dyDescent="0.3">
      <c r="A6" s="6" t="s">
        <v>63</v>
      </c>
      <c r="B6" s="6" t="s">
        <v>46</v>
      </c>
      <c r="C6" s="6" t="s">
        <v>37</v>
      </c>
      <c r="D6" s="6" t="s">
        <v>48</v>
      </c>
      <c r="E6" s="6">
        <v>4.25</v>
      </c>
      <c r="F6" s="6">
        <v>5.7725797198795199</v>
      </c>
      <c r="G6" s="6">
        <v>6.2093207268348296</v>
      </c>
      <c r="H6" s="6">
        <v>5.2608247635300902</v>
      </c>
      <c r="I6" s="6">
        <v>9.9</v>
      </c>
      <c r="J6" s="6">
        <v>4.5</v>
      </c>
      <c r="K6" s="6">
        <v>1.7093207268348296</v>
      </c>
      <c r="L6" s="6" t="s">
        <v>23</v>
      </c>
      <c r="M6" s="6">
        <v>0.25</v>
      </c>
      <c r="N6" s="6">
        <v>6</v>
      </c>
    </row>
    <row r="7" spans="1:14" x14ac:dyDescent="0.3">
      <c r="A7" s="6" t="s">
        <v>55</v>
      </c>
      <c r="B7" s="6" t="s">
        <v>37</v>
      </c>
      <c r="C7" s="6" t="s">
        <v>46</v>
      </c>
      <c r="D7" s="6" t="s">
        <v>49</v>
      </c>
      <c r="E7" s="6">
        <v>5.4210526315789478</v>
      </c>
      <c r="F7" s="6">
        <v>5.2202314057135242</v>
      </c>
      <c r="G7" s="6">
        <v>5.39422948922868</v>
      </c>
      <c r="H7" s="6">
        <v>4.5464769101429896</v>
      </c>
      <c r="I7" s="6">
        <v>9.25</v>
      </c>
      <c r="J7" s="6">
        <v>5.5</v>
      </c>
      <c r="K7" s="6">
        <v>-0.27976859428647582</v>
      </c>
      <c r="L7" s="6" t="s">
        <v>22</v>
      </c>
      <c r="M7" s="6">
        <v>0.4</v>
      </c>
      <c r="N7" s="6">
        <v>7</v>
      </c>
    </row>
    <row r="8" spans="1:14" x14ac:dyDescent="0.3">
      <c r="A8" s="6" t="s">
        <v>64</v>
      </c>
      <c r="B8" s="6" t="s">
        <v>58</v>
      </c>
      <c r="C8" s="6" t="s">
        <v>60</v>
      </c>
      <c r="D8" s="6" t="s">
        <v>49</v>
      </c>
      <c r="E8" s="6">
        <v>5.8421052631578947</v>
      </c>
      <c r="F8" s="6">
        <v>4.84713700867621</v>
      </c>
      <c r="G8" s="6">
        <v>5.2475804042623002</v>
      </c>
      <c r="H8" s="6">
        <v>4.5983915</v>
      </c>
      <c r="I8" s="6">
        <v>7.7</v>
      </c>
      <c r="J8" s="6">
        <v>5.5</v>
      </c>
      <c r="K8" s="6">
        <v>-0.65286299132379</v>
      </c>
      <c r="L8" s="6" t="s">
        <v>22</v>
      </c>
      <c r="M8" s="6">
        <v>0.6</v>
      </c>
      <c r="N8" s="6">
        <v>4</v>
      </c>
    </row>
    <row r="9" spans="1:14" x14ac:dyDescent="0.3">
      <c r="A9" s="6" t="s">
        <v>65</v>
      </c>
      <c r="B9" s="6" t="s">
        <v>61</v>
      </c>
      <c r="C9" s="6" t="s">
        <v>47</v>
      </c>
      <c r="D9" s="6" t="s">
        <v>48</v>
      </c>
      <c r="E9" s="6">
        <v>4.9047619047619051</v>
      </c>
      <c r="F9" s="6">
        <v>4.9077685421446002</v>
      </c>
      <c r="G9" s="6">
        <v>5.2</v>
      </c>
      <c r="H9" s="6">
        <v>4.4912930539229601</v>
      </c>
      <c r="I9" s="6">
        <v>8.1</v>
      </c>
      <c r="J9" s="6">
        <v>4.5</v>
      </c>
      <c r="K9" s="6">
        <v>0.70000000000000018</v>
      </c>
      <c r="L9" s="6" t="s">
        <v>23</v>
      </c>
      <c r="M9" s="6">
        <v>0.7</v>
      </c>
      <c r="N9" s="6">
        <v>7</v>
      </c>
    </row>
    <row r="10" spans="1:14" x14ac:dyDescent="0.3">
      <c r="A10" s="6" t="s">
        <v>57</v>
      </c>
      <c r="B10" s="6" t="s">
        <v>47</v>
      </c>
      <c r="C10" s="6" t="s">
        <v>61</v>
      </c>
      <c r="D10" s="6" t="s">
        <v>49</v>
      </c>
      <c r="E10" s="6">
        <v>4.333333333333333</v>
      </c>
      <c r="F10" s="6">
        <v>5.4902557768056184</v>
      </c>
      <c r="G10" s="6">
        <v>6.0299052288902004</v>
      </c>
      <c r="H10" s="6">
        <v>3.815067</v>
      </c>
      <c r="I10" s="6">
        <v>10.8</v>
      </c>
      <c r="J10" s="6">
        <v>4.5</v>
      </c>
      <c r="K10" s="6">
        <v>1.5299052288902004</v>
      </c>
      <c r="L10" s="6" t="s">
        <v>22</v>
      </c>
      <c r="M10" s="6">
        <v>0.33333333333333331</v>
      </c>
      <c r="N10" s="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7" sqref="A7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R2" s="7">
        <f t="shared" ref="R2:R33" si="0">MIN(C2,F2,I2,L2,O2)</f>
        <v>0</v>
      </c>
    </row>
    <row r="3" spans="1:18" x14ac:dyDescent="0.3">
      <c r="R3" s="7">
        <f t="shared" si="0"/>
        <v>0</v>
      </c>
    </row>
    <row r="4" spans="1:18" x14ac:dyDescent="0.3">
      <c r="R4" s="7">
        <f t="shared" si="0"/>
        <v>0</v>
      </c>
    </row>
    <row r="5" spans="1:18" x14ac:dyDescent="0.3">
      <c r="R5" s="7">
        <f t="shared" si="0"/>
        <v>0</v>
      </c>
    </row>
    <row r="6" spans="1:18" x14ac:dyDescent="0.3">
      <c r="R6" s="7">
        <f t="shared" si="0"/>
        <v>0</v>
      </c>
    </row>
    <row r="7" spans="1:18" x14ac:dyDescent="0.3">
      <c r="R7" s="7">
        <f t="shared" si="0"/>
        <v>0</v>
      </c>
    </row>
    <row r="8" spans="1:18" x14ac:dyDescent="0.3">
      <c r="R8" s="7">
        <f t="shared" si="0"/>
        <v>0</v>
      </c>
    </row>
    <row r="9" spans="1:18" x14ac:dyDescent="0.3">
      <c r="R9" s="7">
        <f t="shared" si="0"/>
        <v>0</v>
      </c>
    </row>
    <row r="10" spans="1:18" x14ac:dyDescent="0.3">
      <c r="R10" s="7">
        <f t="shared" si="0"/>
        <v>0</v>
      </c>
    </row>
    <row r="11" spans="1:18" x14ac:dyDescent="0.3">
      <c r="R11" s="7">
        <f t="shared" si="0"/>
        <v>0</v>
      </c>
    </row>
    <row r="12" spans="1:18" x14ac:dyDescent="0.3">
      <c r="R12" s="7">
        <f t="shared" si="0"/>
        <v>0</v>
      </c>
    </row>
    <row r="13" spans="1:18" x14ac:dyDescent="0.3">
      <c r="R13" s="7">
        <f t="shared" si="0"/>
        <v>0</v>
      </c>
    </row>
    <row r="14" spans="1:18" x14ac:dyDescent="0.3">
      <c r="R14" s="7">
        <f t="shared" si="0"/>
        <v>0</v>
      </c>
    </row>
    <row r="15" spans="1:18" x14ac:dyDescent="0.3">
      <c r="R15" s="7">
        <f t="shared" si="0"/>
        <v>0</v>
      </c>
    </row>
    <row r="16" spans="1:18" x14ac:dyDescent="0.3">
      <c r="R16" s="7">
        <f t="shared" si="0"/>
        <v>0</v>
      </c>
    </row>
    <row r="17" spans="18:18" x14ac:dyDescent="0.3">
      <c r="R17" s="7">
        <f t="shared" si="0"/>
        <v>0</v>
      </c>
    </row>
    <row r="18" spans="18:18" x14ac:dyDescent="0.3">
      <c r="R18" s="7">
        <f t="shared" si="0"/>
        <v>0</v>
      </c>
    </row>
    <row r="19" spans="18:18" x14ac:dyDescent="0.3">
      <c r="R19" s="7">
        <f t="shared" si="0"/>
        <v>0</v>
      </c>
    </row>
    <row r="20" spans="18:18" x14ac:dyDescent="0.3">
      <c r="R20" s="7">
        <f t="shared" si="0"/>
        <v>0</v>
      </c>
    </row>
    <row r="21" spans="18:18" x14ac:dyDescent="0.3">
      <c r="R21" s="7">
        <f t="shared" si="0"/>
        <v>0</v>
      </c>
    </row>
    <row r="22" spans="18:18" x14ac:dyDescent="0.3">
      <c r="R22" s="7">
        <f t="shared" si="0"/>
        <v>0</v>
      </c>
    </row>
    <row r="23" spans="18:18" x14ac:dyDescent="0.3">
      <c r="R23" s="7">
        <f t="shared" si="0"/>
        <v>0</v>
      </c>
    </row>
    <row r="24" spans="18:18" x14ac:dyDescent="0.3">
      <c r="R24" s="7">
        <f t="shared" si="0"/>
        <v>0</v>
      </c>
    </row>
    <row r="25" spans="18:18" x14ac:dyDescent="0.3">
      <c r="R25" s="7">
        <f t="shared" si="0"/>
        <v>0</v>
      </c>
    </row>
    <row r="26" spans="18:18" x14ac:dyDescent="0.3">
      <c r="R26" s="7">
        <f t="shared" si="0"/>
        <v>0</v>
      </c>
    </row>
    <row r="27" spans="18:18" x14ac:dyDescent="0.3">
      <c r="R27" s="7">
        <f t="shared" si="0"/>
        <v>0</v>
      </c>
    </row>
    <row r="28" spans="18:18" x14ac:dyDescent="0.3">
      <c r="R28" s="7">
        <f t="shared" si="0"/>
        <v>0</v>
      </c>
    </row>
    <row r="29" spans="18:18" x14ac:dyDescent="0.3">
      <c r="R29" s="7">
        <f t="shared" si="0"/>
        <v>0</v>
      </c>
    </row>
    <row r="30" spans="18:18" x14ac:dyDescent="0.3">
      <c r="R30" s="7">
        <f t="shared" si="0"/>
        <v>0</v>
      </c>
    </row>
    <row r="31" spans="18:18" x14ac:dyDescent="0.3">
      <c r="R31" s="7">
        <f t="shared" si="0"/>
        <v>0</v>
      </c>
    </row>
    <row r="32" spans="18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123</v>
      </c>
      <c r="B2" s="1">
        <v>5.1866666666666603</v>
      </c>
      <c r="F2" s="1"/>
      <c r="G2" s="1"/>
      <c r="H2" s="1"/>
    </row>
    <row r="3" spans="1:8" ht="15" thickBot="1" x14ac:dyDescent="0.35">
      <c r="A3" s="1">
        <v>137</v>
      </c>
      <c r="B3" s="1">
        <v>3.9633333333333298</v>
      </c>
      <c r="F3" s="1"/>
      <c r="G3" s="1"/>
      <c r="H3" s="1"/>
    </row>
    <row r="4" spans="1:8" ht="15" thickBot="1" x14ac:dyDescent="0.35">
      <c r="A4" s="1">
        <v>126</v>
      </c>
      <c r="B4" s="1">
        <v>4.74</v>
      </c>
      <c r="F4" s="1"/>
      <c r="G4" s="1"/>
      <c r="H4" s="1"/>
    </row>
    <row r="5" spans="1:8" ht="15" thickBot="1" x14ac:dyDescent="0.35">
      <c r="A5" s="1">
        <v>107</v>
      </c>
      <c r="B5" s="1">
        <v>4.7433333333333296</v>
      </c>
      <c r="F5" s="1"/>
      <c r="G5" s="1"/>
      <c r="H5" s="1"/>
    </row>
    <row r="6" spans="1:8" ht="15" thickBot="1" x14ac:dyDescent="0.35">
      <c r="A6" s="1">
        <v>118</v>
      </c>
      <c r="B6" s="1">
        <v>4.6699999999999902</v>
      </c>
      <c r="F6" s="1"/>
      <c r="G6" s="1"/>
      <c r="H6" s="1"/>
    </row>
    <row r="7" spans="1:8" ht="15" thickBot="1" x14ac:dyDescent="0.35">
      <c r="A7" s="1">
        <v>505</v>
      </c>
      <c r="B7" s="1">
        <v>3.5866666666666598</v>
      </c>
      <c r="F7" s="1"/>
      <c r="G7" s="1"/>
      <c r="H7" s="1"/>
    </row>
    <row r="8" spans="1:8" ht="15" thickBot="1" x14ac:dyDescent="0.35">
      <c r="A8" s="1">
        <v>120</v>
      </c>
      <c r="B8" s="1">
        <v>2.8966666666666598</v>
      </c>
      <c r="F8" s="1"/>
      <c r="G8" s="1"/>
      <c r="H8" s="1"/>
    </row>
    <row r="9" spans="1:8" ht="15" thickBot="1" x14ac:dyDescent="0.35">
      <c r="A9" s="1">
        <v>113</v>
      </c>
      <c r="B9" s="1">
        <v>5.3466666666666596</v>
      </c>
      <c r="F9" s="1"/>
      <c r="G9" s="1"/>
      <c r="H9" s="1"/>
    </row>
    <row r="10" spans="1:8" ht="15" thickBot="1" x14ac:dyDescent="0.35">
      <c r="A10" s="1">
        <v>142</v>
      </c>
      <c r="B10" s="1">
        <v>5</v>
      </c>
      <c r="F10" s="1"/>
      <c r="G10" s="1"/>
      <c r="H10" s="1"/>
    </row>
    <row r="11" spans="1:8" ht="15" thickBot="1" x14ac:dyDescent="0.35">
      <c r="A11" s="1">
        <v>160</v>
      </c>
      <c r="B11" s="1">
        <v>4.8566666666666602</v>
      </c>
      <c r="F11" s="1"/>
      <c r="G11" s="1"/>
      <c r="H11" s="1"/>
    </row>
    <row r="12" spans="1:8" ht="15" thickBot="1" x14ac:dyDescent="0.35">
      <c r="A12" s="1">
        <v>510</v>
      </c>
      <c r="B12" s="1">
        <v>3.11</v>
      </c>
      <c r="F12" s="1"/>
      <c r="G12" s="1"/>
      <c r="H12" s="1"/>
    </row>
    <row r="13" spans="1:8" ht="15" thickBot="1" x14ac:dyDescent="0.35">
      <c r="A13" s="1">
        <v>111</v>
      </c>
      <c r="B13" s="1">
        <v>3.9033333333333302</v>
      </c>
      <c r="F13" s="1"/>
      <c r="G13" s="1"/>
      <c r="H13" s="1"/>
    </row>
    <row r="14" spans="1:8" ht="15" thickBot="1" x14ac:dyDescent="0.35">
      <c r="A14" s="1">
        <v>105</v>
      </c>
      <c r="B14" s="1">
        <v>5.8466666666666596</v>
      </c>
      <c r="F14" s="1"/>
      <c r="G14" s="1"/>
      <c r="H14" s="1"/>
    </row>
    <row r="15" spans="1:8" ht="15" thickBot="1" x14ac:dyDescent="0.35">
      <c r="A15" s="1">
        <v>109</v>
      </c>
      <c r="B15" s="1">
        <v>4.7766666666666602</v>
      </c>
      <c r="F15" s="1"/>
      <c r="G15" s="1"/>
      <c r="H15" s="1"/>
    </row>
    <row r="16" spans="1:8" ht="15" thickBot="1" x14ac:dyDescent="0.35">
      <c r="A16" s="1">
        <v>170</v>
      </c>
      <c r="B16" s="1">
        <v>5.78</v>
      </c>
    </row>
    <row r="17" spans="1:2" ht="15" thickBot="1" x14ac:dyDescent="0.35">
      <c r="A17" s="1">
        <v>169</v>
      </c>
      <c r="B17" s="1">
        <v>3.0133333333333301</v>
      </c>
    </row>
    <row r="18" spans="1:2" ht="15" thickBot="1" x14ac:dyDescent="0.35">
      <c r="A18" s="1">
        <v>129</v>
      </c>
      <c r="B18" s="1">
        <v>4.18</v>
      </c>
    </row>
    <row r="19" spans="1:2" ht="15" thickBot="1" x14ac:dyDescent="0.35">
      <c r="A19" s="1">
        <v>117</v>
      </c>
      <c r="B19" s="1">
        <v>6.21</v>
      </c>
    </row>
    <row r="20" spans="1:2" ht="15" thickBot="1" x14ac:dyDescent="0.35">
      <c r="A20" s="1">
        <v>139</v>
      </c>
      <c r="B20" s="1">
        <v>5.2566666666666597</v>
      </c>
    </row>
    <row r="21" spans="1:2" ht="15" thickBot="1" x14ac:dyDescent="0.35">
      <c r="A21" s="1">
        <v>155</v>
      </c>
      <c r="B21" s="1">
        <v>5.31</v>
      </c>
    </row>
    <row r="22" spans="1:2" ht="15" thickBot="1" x14ac:dyDescent="0.35">
      <c r="A22" s="1">
        <v>136</v>
      </c>
      <c r="B22" s="1">
        <v>4.5266666666666602</v>
      </c>
    </row>
    <row r="23" spans="1:2" ht="15" thickBot="1" x14ac:dyDescent="0.35">
      <c r="A23" s="1">
        <v>158</v>
      </c>
      <c r="B23" s="1">
        <v>4.4899999999999904</v>
      </c>
    </row>
    <row r="24" spans="1:2" ht="15" thickBot="1" x14ac:dyDescent="0.35">
      <c r="A24" s="1">
        <v>146</v>
      </c>
      <c r="B24" s="1">
        <v>5.9833333333333298</v>
      </c>
    </row>
    <row r="25" spans="1:2" ht="15" thickBot="1" x14ac:dyDescent="0.35">
      <c r="A25" s="1">
        <v>148</v>
      </c>
      <c r="B25" s="1">
        <v>6.0233333333333299</v>
      </c>
    </row>
    <row r="26" spans="1:2" ht="15" thickBot="1" x14ac:dyDescent="0.35">
      <c r="A26" s="1">
        <v>140</v>
      </c>
      <c r="B26" s="1">
        <v>5.1966666666666601</v>
      </c>
    </row>
    <row r="27" spans="1:2" ht="15" thickBot="1" x14ac:dyDescent="0.35">
      <c r="A27" s="1">
        <v>114</v>
      </c>
      <c r="B27" s="1">
        <v>6.2766666666666602</v>
      </c>
    </row>
    <row r="28" spans="1:2" ht="15" thickBot="1" x14ac:dyDescent="0.35">
      <c r="A28" s="1">
        <v>112</v>
      </c>
      <c r="B28" s="1">
        <v>3.8533333333333299</v>
      </c>
    </row>
    <row r="29" spans="1:2" ht="15" thickBot="1" x14ac:dyDescent="0.35">
      <c r="A29" s="1">
        <v>125</v>
      </c>
      <c r="B29" s="1">
        <v>5.9466666666666601</v>
      </c>
    </row>
    <row r="30" spans="1:2" ht="15" thickBot="1" x14ac:dyDescent="0.35">
      <c r="A30" s="1">
        <v>110</v>
      </c>
      <c r="B30" s="1">
        <v>6.7466666666666599</v>
      </c>
    </row>
    <row r="31" spans="1:2" ht="15" thickBot="1" x14ac:dyDescent="0.35">
      <c r="A31" s="1">
        <v>138</v>
      </c>
      <c r="B31" s="1">
        <v>6.0466666666666598</v>
      </c>
    </row>
    <row r="32" spans="1:2" ht="15" thickBot="1" x14ac:dyDescent="0.35">
      <c r="A32" s="1">
        <v>128</v>
      </c>
      <c r="B32" s="1">
        <v>6.8499999999999899</v>
      </c>
    </row>
    <row r="33" spans="1:3" ht="15" thickBot="1" x14ac:dyDescent="0.35">
      <c r="A33" s="1">
        <v>144</v>
      </c>
      <c r="B33" s="1">
        <v>4.9266666666666596</v>
      </c>
    </row>
    <row r="34" spans="1:3" ht="15" thickBot="1" x14ac:dyDescent="0.35">
      <c r="A34" s="1">
        <v>124</v>
      </c>
      <c r="B34" s="1">
        <v>6.34</v>
      </c>
      <c r="C34" s="1"/>
    </row>
    <row r="35" spans="1:3" ht="15" thickBot="1" x14ac:dyDescent="0.35">
      <c r="A35" s="1">
        <v>130</v>
      </c>
      <c r="B35" s="1">
        <v>5.6366666666666596</v>
      </c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123</v>
      </c>
      <c r="B2" s="1">
        <v>5.1371306773813199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137</v>
      </c>
      <c r="B3" s="1">
        <v>4.45978293541092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126</v>
      </c>
      <c r="B4" s="1">
        <v>5.3937973053070802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107</v>
      </c>
      <c r="B5" s="1">
        <v>4.4998253636365799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118</v>
      </c>
      <c r="B6" s="1">
        <v>4.4369541218180704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505</v>
      </c>
      <c r="B7" s="1">
        <v>4.34206962045306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120</v>
      </c>
      <c r="B8" s="1">
        <v>2.7279857304320401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113</v>
      </c>
      <c r="B9" s="1">
        <v>5.4056638641644597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142</v>
      </c>
      <c r="B10" s="1">
        <v>5.3633037612560504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160</v>
      </c>
      <c r="B11" s="1">
        <v>5.1447210093294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510</v>
      </c>
      <c r="B12" s="1">
        <v>2.9442590721539399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111</v>
      </c>
      <c r="B13" s="1">
        <v>3.9530425647651599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105</v>
      </c>
      <c r="B14" s="1">
        <v>5.8219383548130601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109</v>
      </c>
      <c r="B15" s="1">
        <v>4.7595470404239304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170</v>
      </c>
      <c r="B16" s="1">
        <v>5.7625662244863598</v>
      </c>
    </row>
    <row r="17" spans="1:2" ht="15" thickBot="1" x14ac:dyDescent="0.35">
      <c r="A17" s="1">
        <v>169</v>
      </c>
      <c r="B17" s="1">
        <v>3.2556474692861301</v>
      </c>
    </row>
    <row r="18" spans="1:2" ht="15" thickBot="1" x14ac:dyDescent="0.35">
      <c r="A18" s="1">
        <v>129</v>
      </c>
      <c r="B18" s="1">
        <v>4.4827156011979499</v>
      </c>
    </row>
    <row r="19" spans="1:2" ht="15" thickBot="1" x14ac:dyDescent="0.35">
      <c r="A19" s="1">
        <v>117</v>
      </c>
      <c r="B19" s="1">
        <v>6.29771243714639</v>
      </c>
    </row>
    <row r="20" spans="1:2" ht="15" thickBot="1" x14ac:dyDescent="0.35">
      <c r="A20" s="1">
        <v>139</v>
      </c>
      <c r="B20" s="1">
        <v>5.1942223569043797</v>
      </c>
    </row>
    <row r="21" spans="1:2" ht="15" thickBot="1" x14ac:dyDescent="0.35">
      <c r="A21" s="1">
        <v>155</v>
      </c>
      <c r="B21" s="1">
        <v>5.1775438478428999</v>
      </c>
    </row>
    <row r="22" spans="1:2" ht="15" thickBot="1" x14ac:dyDescent="0.35">
      <c r="A22" s="1">
        <v>136</v>
      </c>
      <c r="B22" s="1">
        <v>4.3906004905488096</v>
      </c>
    </row>
    <row r="23" spans="1:2" ht="15" thickBot="1" x14ac:dyDescent="0.35">
      <c r="A23" s="1">
        <v>158</v>
      </c>
      <c r="B23" s="1">
        <v>4.61674510257357</v>
      </c>
    </row>
    <row r="24" spans="1:2" ht="15" thickBot="1" x14ac:dyDescent="0.35">
      <c r="A24" s="1">
        <v>146</v>
      </c>
      <c r="B24" s="1">
        <v>6.1558830375725302</v>
      </c>
    </row>
    <row r="25" spans="1:2" ht="15" thickBot="1" x14ac:dyDescent="0.35">
      <c r="A25" s="1">
        <v>148</v>
      </c>
      <c r="B25" s="1">
        <v>5.7900251781685599</v>
      </c>
    </row>
    <row r="26" spans="1:2" ht="15" thickBot="1" x14ac:dyDescent="0.35">
      <c r="A26" s="1">
        <v>140</v>
      </c>
      <c r="B26" s="1">
        <v>5.1513844819354002</v>
      </c>
    </row>
    <row r="27" spans="1:2" ht="15" thickBot="1" x14ac:dyDescent="0.35">
      <c r="A27" s="1">
        <v>114</v>
      </c>
      <c r="B27" s="1">
        <v>6.1563589252178801</v>
      </c>
    </row>
    <row r="28" spans="1:2" ht="15" thickBot="1" x14ac:dyDescent="0.35">
      <c r="A28" s="1">
        <v>112</v>
      </c>
      <c r="B28" s="1">
        <v>4.1493230601423203</v>
      </c>
    </row>
    <row r="29" spans="1:2" ht="15" thickBot="1" x14ac:dyDescent="0.35">
      <c r="A29" s="1">
        <v>125</v>
      </c>
      <c r="B29" s="1">
        <v>5.7209566603930204</v>
      </c>
    </row>
    <row r="30" spans="1:2" ht="15" thickBot="1" x14ac:dyDescent="0.35">
      <c r="A30" s="1">
        <v>110</v>
      </c>
      <c r="B30" s="1">
        <v>6.6723353219046899</v>
      </c>
    </row>
    <row r="31" spans="1:2" ht="15" thickBot="1" x14ac:dyDescent="0.35">
      <c r="A31" s="1">
        <v>138</v>
      </c>
      <c r="B31" s="1">
        <v>5.6390615467191099</v>
      </c>
    </row>
    <row r="32" spans="1:2" ht="15" thickBot="1" x14ac:dyDescent="0.35">
      <c r="A32" s="1">
        <v>128</v>
      </c>
      <c r="B32" s="1">
        <v>6.4357501320313597</v>
      </c>
    </row>
    <row r="33" spans="1:3" ht="15" thickBot="1" x14ac:dyDescent="0.35">
      <c r="A33" s="1">
        <v>144</v>
      </c>
      <c r="B33" s="1">
        <v>5.53562511885566</v>
      </c>
    </row>
    <row r="34" spans="1:3" ht="15" thickBot="1" x14ac:dyDescent="0.35">
      <c r="A34" s="1">
        <v>124</v>
      </c>
      <c r="B34" s="1">
        <v>6.1472854359592803</v>
      </c>
      <c r="C34" s="1"/>
    </row>
    <row r="35" spans="1:3" ht="15" thickBot="1" x14ac:dyDescent="0.35">
      <c r="A35" s="1">
        <v>130</v>
      </c>
      <c r="B35" s="1">
        <v>5.3061028966096</v>
      </c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123</v>
      </c>
      <c r="B2" s="1">
        <v>4.8524357380708496</v>
      </c>
    </row>
    <row r="3" spans="1:2" ht="15" thickBot="1" x14ac:dyDescent="0.35">
      <c r="A3" s="1">
        <v>137</v>
      </c>
      <c r="B3" s="1">
        <v>4.3377726228322002</v>
      </c>
    </row>
    <row r="4" spans="1:2" ht="15" thickBot="1" x14ac:dyDescent="0.35">
      <c r="A4" s="1">
        <v>126</v>
      </c>
      <c r="B4" s="1">
        <v>5.2599622372745696</v>
      </c>
    </row>
    <row r="5" spans="1:2" ht="15" thickBot="1" x14ac:dyDescent="0.35">
      <c r="A5" s="1">
        <v>107</v>
      </c>
      <c r="B5" s="1">
        <v>4.6815644576878803</v>
      </c>
    </row>
    <row r="6" spans="1:2" ht="15" thickBot="1" x14ac:dyDescent="0.35">
      <c r="A6" s="1">
        <v>118</v>
      </c>
      <c r="B6" s="1">
        <v>4.4992486234389197</v>
      </c>
    </row>
    <row r="7" spans="1:2" ht="15" thickBot="1" x14ac:dyDescent="0.35">
      <c r="A7" s="1">
        <v>505</v>
      </c>
      <c r="B7" s="1">
        <v>4.27927794924216</v>
      </c>
    </row>
    <row r="8" spans="1:2" ht="15" thickBot="1" x14ac:dyDescent="0.35">
      <c r="A8" s="1">
        <v>120</v>
      </c>
      <c r="B8" s="1">
        <v>2.9679984712607799</v>
      </c>
    </row>
    <row r="9" spans="1:2" ht="15" thickBot="1" x14ac:dyDescent="0.35">
      <c r="A9" s="1">
        <v>113</v>
      </c>
      <c r="B9" s="1">
        <v>5.3753808716722498</v>
      </c>
    </row>
    <row r="10" spans="1:2" ht="15" thickBot="1" x14ac:dyDescent="0.35">
      <c r="A10" s="1">
        <v>142</v>
      </c>
      <c r="B10" s="1">
        <v>5.1147712030213999</v>
      </c>
    </row>
    <row r="11" spans="1:2" ht="15" thickBot="1" x14ac:dyDescent="0.35">
      <c r="A11" s="1">
        <v>160</v>
      </c>
      <c r="B11" s="1">
        <v>4.96777985426949</v>
      </c>
    </row>
    <row r="12" spans="1:2" ht="15" thickBot="1" x14ac:dyDescent="0.35">
      <c r="A12" s="1">
        <v>510</v>
      </c>
      <c r="B12" s="1">
        <v>2.90177210971052</v>
      </c>
    </row>
    <row r="13" spans="1:2" ht="15" thickBot="1" x14ac:dyDescent="0.35">
      <c r="A13" s="1">
        <v>111</v>
      </c>
      <c r="B13" s="1">
        <v>3.8581126375790502</v>
      </c>
    </row>
    <row r="14" spans="1:2" ht="15" thickBot="1" x14ac:dyDescent="0.35">
      <c r="A14" s="1">
        <v>105</v>
      </c>
      <c r="B14" s="1">
        <v>5.8426368438894096</v>
      </c>
    </row>
    <row r="15" spans="1:2" ht="15" thickBot="1" x14ac:dyDescent="0.35">
      <c r="A15" s="1">
        <v>109</v>
      </c>
      <c r="B15" s="1">
        <v>4.8392832702259296</v>
      </c>
    </row>
    <row r="16" spans="1:2" ht="15" thickBot="1" x14ac:dyDescent="0.35">
      <c r="A16" s="1">
        <v>170</v>
      </c>
      <c r="B16" s="1">
        <v>5.5833628015820196</v>
      </c>
    </row>
    <row r="17" spans="1:2" ht="15" thickBot="1" x14ac:dyDescent="0.35">
      <c r="A17" s="1">
        <v>169</v>
      </c>
      <c r="B17" s="1">
        <v>3.2660491188549599</v>
      </c>
    </row>
    <row r="18" spans="1:2" ht="15" thickBot="1" x14ac:dyDescent="0.35">
      <c r="A18" s="1">
        <v>129</v>
      </c>
      <c r="B18" s="1">
        <v>4.3768621659318301</v>
      </c>
    </row>
    <row r="19" spans="1:2" ht="15" thickBot="1" x14ac:dyDescent="0.35">
      <c r="A19" s="1">
        <v>117</v>
      </c>
      <c r="B19" s="1">
        <v>6.0992130418162596</v>
      </c>
    </row>
    <row r="20" spans="1:2" ht="15" thickBot="1" x14ac:dyDescent="0.35">
      <c r="A20" s="1">
        <v>139</v>
      </c>
      <c r="B20" s="1">
        <v>5.0037453086847901</v>
      </c>
    </row>
    <row r="21" spans="1:2" ht="15" thickBot="1" x14ac:dyDescent="0.35">
      <c r="A21" s="1">
        <v>155</v>
      </c>
      <c r="B21" s="1">
        <v>5.0667461054203402</v>
      </c>
    </row>
    <row r="22" spans="1:2" ht="15" thickBot="1" x14ac:dyDescent="0.35">
      <c r="A22" s="1">
        <v>136</v>
      </c>
      <c r="B22" s="1">
        <v>4.5519307371694904</v>
      </c>
    </row>
    <row r="23" spans="1:2" ht="15" thickBot="1" x14ac:dyDescent="0.35">
      <c r="A23" s="1">
        <v>158</v>
      </c>
      <c r="B23" s="1">
        <v>4.5590736551270403</v>
      </c>
    </row>
    <row r="24" spans="1:2" ht="15" thickBot="1" x14ac:dyDescent="0.35">
      <c r="A24" s="1">
        <v>146</v>
      </c>
      <c r="B24" s="1">
        <v>6.04239581861186</v>
      </c>
    </row>
    <row r="25" spans="1:2" ht="15" thickBot="1" x14ac:dyDescent="0.35">
      <c r="A25" s="1">
        <v>148</v>
      </c>
      <c r="B25" s="1">
        <v>5.95043507224264</v>
      </c>
    </row>
    <row r="26" spans="1:2" ht="15" thickBot="1" x14ac:dyDescent="0.35">
      <c r="A26" s="1">
        <v>140</v>
      </c>
      <c r="B26" s="1">
        <v>4.9490233847548399</v>
      </c>
    </row>
    <row r="27" spans="1:2" ht="15" thickBot="1" x14ac:dyDescent="0.35">
      <c r="A27" s="1">
        <v>114</v>
      </c>
      <c r="B27" s="1">
        <v>6.0366884384189898</v>
      </c>
    </row>
    <row r="28" spans="1:2" ht="15" thickBot="1" x14ac:dyDescent="0.35">
      <c r="A28" s="1">
        <v>112</v>
      </c>
      <c r="B28" s="1">
        <v>4.2285707825445797</v>
      </c>
    </row>
    <row r="29" spans="1:2" ht="15" thickBot="1" x14ac:dyDescent="0.35">
      <c r="A29" s="1">
        <v>125</v>
      </c>
      <c r="B29" s="1">
        <v>5.71866526329375</v>
      </c>
    </row>
    <row r="30" spans="1:2" ht="15" thickBot="1" x14ac:dyDescent="0.35">
      <c r="A30" s="1">
        <v>110</v>
      </c>
      <c r="B30" s="1">
        <v>6.5299139115978297</v>
      </c>
    </row>
    <row r="31" spans="1:2" ht="15" thickBot="1" x14ac:dyDescent="0.35">
      <c r="A31" s="1">
        <v>138</v>
      </c>
      <c r="B31" s="1">
        <v>5.7265615435135997</v>
      </c>
    </row>
    <row r="32" spans="1:2" ht="15" thickBot="1" x14ac:dyDescent="0.35">
      <c r="A32" s="1">
        <v>128</v>
      </c>
      <c r="B32" s="1">
        <v>6.3970138282967399</v>
      </c>
    </row>
    <row r="33" spans="1:3" ht="15" thickBot="1" x14ac:dyDescent="0.35">
      <c r="A33" s="1">
        <v>144</v>
      </c>
      <c r="B33" s="1">
        <v>5.3922806179247198</v>
      </c>
    </row>
    <row r="34" spans="1:3" ht="15" thickBot="1" x14ac:dyDescent="0.35">
      <c r="A34" s="1">
        <v>124</v>
      </c>
      <c r="B34" s="1">
        <v>6.0571807904129296</v>
      </c>
      <c r="C34" s="1"/>
    </row>
    <row r="35" spans="1:3" ht="15" thickBot="1" x14ac:dyDescent="0.35">
      <c r="A35" s="1">
        <v>130</v>
      </c>
      <c r="B35" s="1">
        <v>5.3543645402775697</v>
      </c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123</v>
      </c>
      <c r="B2" s="1">
        <v>4.2367814729415203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137</v>
      </c>
      <c r="B3" s="1">
        <v>3.93532786117802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126</v>
      </c>
      <c r="B4" s="1">
        <v>4.8282344652086904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107</v>
      </c>
      <c r="B5" s="1">
        <v>4.52051504474636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118</v>
      </c>
      <c r="B6" s="1">
        <v>4.22148620038105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505</v>
      </c>
      <c r="B7" s="1">
        <v>4.2230744656229096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120</v>
      </c>
      <c r="B8" s="1">
        <v>3.7396819843439801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113</v>
      </c>
      <c r="B9" s="1">
        <v>4.66605808401758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142</v>
      </c>
      <c r="B10" s="1">
        <v>4.4601075670125603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160</v>
      </c>
      <c r="B11" s="1">
        <v>4.5275636287584096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510</v>
      </c>
      <c r="B12" s="1">
        <v>3.3495972160945402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111</v>
      </c>
      <c r="B13" s="1">
        <v>3.9121683254734601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105</v>
      </c>
      <c r="B14" s="1">
        <v>6.0817915390008599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109</v>
      </c>
      <c r="B15" s="1">
        <v>4.6723235187691898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170</v>
      </c>
      <c r="B16" s="1">
        <v>4.6487751625689899</v>
      </c>
    </row>
    <row r="17" spans="1:2" ht="15" thickBot="1" x14ac:dyDescent="0.35">
      <c r="A17" s="1">
        <v>169</v>
      </c>
      <c r="B17" s="1">
        <v>3.63265694445928</v>
      </c>
    </row>
    <row r="18" spans="1:2" ht="15" thickBot="1" x14ac:dyDescent="0.35">
      <c r="A18" s="1">
        <v>129</v>
      </c>
      <c r="B18" s="1">
        <v>4.0308273446652496</v>
      </c>
    </row>
    <row r="19" spans="1:2" ht="15" thickBot="1" x14ac:dyDescent="0.35">
      <c r="A19" s="1">
        <v>117</v>
      </c>
      <c r="B19" s="1">
        <v>7.3870069862823398</v>
      </c>
    </row>
    <row r="20" spans="1:2" ht="15" thickBot="1" x14ac:dyDescent="0.35">
      <c r="A20" s="1">
        <v>139</v>
      </c>
      <c r="B20" s="1">
        <v>4.2564238083459403</v>
      </c>
    </row>
    <row r="21" spans="1:2" ht="15" thickBot="1" x14ac:dyDescent="0.35">
      <c r="A21" s="1">
        <v>155</v>
      </c>
      <c r="B21" s="1">
        <v>4.4256489896742499</v>
      </c>
    </row>
    <row r="22" spans="1:2" ht="15" thickBot="1" x14ac:dyDescent="0.35">
      <c r="A22" s="1">
        <v>136</v>
      </c>
      <c r="B22" s="1">
        <v>4.3035208619866196</v>
      </c>
    </row>
    <row r="23" spans="1:2" ht="15" thickBot="1" x14ac:dyDescent="0.35">
      <c r="A23" s="1">
        <v>158</v>
      </c>
      <c r="B23" s="1">
        <v>4.25317729279978</v>
      </c>
    </row>
    <row r="24" spans="1:2" ht="15" thickBot="1" x14ac:dyDescent="0.35">
      <c r="A24" s="1">
        <v>146</v>
      </c>
      <c r="B24" s="1">
        <v>6.1729495668174899</v>
      </c>
    </row>
    <row r="25" spans="1:2" ht="15" thickBot="1" x14ac:dyDescent="0.35">
      <c r="A25" s="1">
        <v>148</v>
      </c>
      <c r="B25" s="1">
        <v>5.50547020846557</v>
      </c>
    </row>
    <row r="26" spans="1:2" ht="15" thickBot="1" x14ac:dyDescent="0.35">
      <c r="A26" s="1">
        <v>140</v>
      </c>
      <c r="B26" s="1">
        <v>4.6088945881201804</v>
      </c>
    </row>
    <row r="27" spans="1:2" ht="15" thickBot="1" x14ac:dyDescent="0.35">
      <c r="A27" s="1">
        <v>114</v>
      </c>
      <c r="B27" s="1">
        <v>7.26497848329082</v>
      </c>
    </row>
    <row r="28" spans="1:2" ht="15" thickBot="1" x14ac:dyDescent="0.35">
      <c r="A28" s="1">
        <v>112</v>
      </c>
      <c r="B28" s="1">
        <v>4.1081655794425496</v>
      </c>
    </row>
    <row r="29" spans="1:2" ht="15" thickBot="1" x14ac:dyDescent="0.35">
      <c r="A29" s="1">
        <v>125</v>
      </c>
      <c r="B29" s="1">
        <v>5.0901596656313597</v>
      </c>
    </row>
    <row r="30" spans="1:2" ht="15" thickBot="1" x14ac:dyDescent="0.35">
      <c r="A30" s="1">
        <v>110</v>
      </c>
      <c r="B30" s="1">
        <v>7.5998753628058404</v>
      </c>
    </row>
    <row r="31" spans="1:2" ht="15" thickBot="1" x14ac:dyDescent="0.35">
      <c r="A31" s="1">
        <v>138</v>
      </c>
      <c r="B31" s="1">
        <v>6.0414467150768401</v>
      </c>
    </row>
    <row r="32" spans="1:2" ht="15" thickBot="1" x14ac:dyDescent="0.35">
      <c r="A32" s="1">
        <v>128</v>
      </c>
      <c r="B32" s="1">
        <v>7.5722027271020096</v>
      </c>
    </row>
    <row r="33" spans="1:3" ht="15" thickBot="1" x14ac:dyDescent="0.35">
      <c r="A33" s="1">
        <v>144</v>
      </c>
      <c r="B33" s="1">
        <v>4.5644021274117197</v>
      </c>
    </row>
    <row r="34" spans="1:3" ht="15" thickBot="1" x14ac:dyDescent="0.35">
      <c r="A34" s="1">
        <v>124</v>
      </c>
      <c r="B34" s="1">
        <v>6.0833820623305099</v>
      </c>
      <c r="C34" s="1"/>
    </row>
    <row r="35" spans="1:3" ht="15" thickBot="1" x14ac:dyDescent="0.35">
      <c r="A35" s="1">
        <v>130</v>
      </c>
      <c r="B35" s="1">
        <v>4.6911916155924303</v>
      </c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123</v>
      </c>
      <c r="B2" s="1">
        <v>4.9083505000000001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137</v>
      </c>
      <c r="B3" s="1">
        <v>4.1252680000000002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126</v>
      </c>
      <c r="B4" s="1">
        <v>4.438307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107</v>
      </c>
      <c r="B5" s="1">
        <v>3.0169860000000002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118</v>
      </c>
      <c r="B6" s="1">
        <v>5.114439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505</v>
      </c>
      <c r="B7" s="1">
        <v>4.2677639999999997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120</v>
      </c>
      <c r="B8" s="1">
        <v>3.3445938000000002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113</v>
      </c>
      <c r="B9" s="1">
        <v>4.3612374999999997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142</v>
      </c>
      <c r="B10" s="1">
        <v>6.0138889999999998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160</v>
      </c>
      <c r="B11" s="1">
        <v>4.9242562999999997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510</v>
      </c>
      <c r="B12" s="1">
        <v>3.8593017999999999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111</v>
      </c>
      <c r="B13" s="1">
        <v>3.6006415000000001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105</v>
      </c>
      <c r="B14" s="1">
        <v>4.7097730000000002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109</v>
      </c>
      <c r="B15" s="1">
        <v>4.3079866999999998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170</v>
      </c>
      <c r="B16" s="1">
        <v>5.4806840000000001</v>
      </c>
    </row>
    <row r="17" spans="1:2" ht="15" thickBot="1" x14ac:dyDescent="0.35">
      <c r="A17" s="1">
        <v>169</v>
      </c>
      <c r="B17" s="1">
        <v>3.1025849999999999</v>
      </c>
    </row>
    <row r="18" spans="1:2" ht="15" thickBot="1" x14ac:dyDescent="0.35">
      <c r="A18" s="1">
        <v>129</v>
      </c>
      <c r="B18" s="1">
        <v>4.3374467000000001</v>
      </c>
    </row>
    <row r="19" spans="1:2" ht="15" thickBot="1" x14ac:dyDescent="0.35">
      <c r="A19" s="1">
        <v>117</v>
      </c>
      <c r="B19" s="1">
        <v>5.279795</v>
      </c>
    </row>
    <row r="20" spans="1:2" ht="15" thickBot="1" x14ac:dyDescent="0.35">
      <c r="A20" s="1">
        <v>139</v>
      </c>
      <c r="B20" s="1">
        <v>5.1731515000000003</v>
      </c>
    </row>
    <row r="21" spans="1:2" ht="15" thickBot="1" x14ac:dyDescent="0.35">
      <c r="A21" s="1">
        <v>155</v>
      </c>
      <c r="B21" s="1">
        <v>5.1724889999999997</v>
      </c>
    </row>
    <row r="22" spans="1:2" ht="15" thickBot="1" x14ac:dyDescent="0.35">
      <c r="A22" s="1">
        <v>136</v>
      </c>
      <c r="B22" s="1">
        <v>3.2454244999999999</v>
      </c>
    </row>
    <row r="23" spans="1:2" ht="15" thickBot="1" x14ac:dyDescent="0.35">
      <c r="A23" s="1">
        <v>158</v>
      </c>
      <c r="B23" s="1">
        <v>3.6150540000000002</v>
      </c>
    </row>
    <row r="24" spans="1:2" ht="15" thickBot="1" x14ac:dyDescent="0.35">
      <c r="A24" s="1">
        <v>146</v>
      </c>
      <c r="B24" s="1">
        <v>7.1311593000000002</v>
      </c>
    </row>
    <row r="25" spans="1:2" ht="15" thickBot="1" x14ac:dyDescent="0.35">
      <c r="A25" s="1">
        <v>148</v>
      </c>
      <c r="B25" s="1">
        <v>6.0939069999999997</v>
      </c>
    </row>
    <row r="26" spans="1:2" ht="15" thickBot="1" x14ac:dyDescent="0.35">
      <c r="A26" s="1">
        <v>140</v>
      </c>
      <c r="B26" s="1">
        <v>4.7635845999999997</v>
      </c>
    </row>
    <row r="27" spans="1:2" ht="15" thickBot="1" x14ac:dyDescent="0.35">
      <c r="A27" s="1">
        <v>114</v>
      </c>
      <c r="B27" s="1">
        <v>5.8930473000000001</v>
      </c>
    </row>
    <row r="28" spans="1:2" ht="15" thickBot="1" x14ac:dyDescent="0.35">
      <c r="A28" s="1">
        <v>112</v>
      </c>
      <c r="B28" s="1">
        <v>4.3105865000000003</v>
      </c>
    </row>
    <row r="29" spans="1:2" ht="15" thickBot="1" x14ac:dyDescent="0.35">
      <c r="A29" s="1">
        <v>125</v>
      </c>
      <c r="B29" s="1">
        <v>5.9070305999999997</v>
      </c>
    </row>
    <row r="30" spans="1:2" ht="15" thickBot="1" x14ac:dyDescent="0.35">
      <c r="A30" s="1">
        <v>110</v>
      </c>
      <c r="B30" s="1">
        <v>5.2098427000000003</v>
      </c>
    </row>
    <row r="31" spans="1:2" ht="15" thickBot="1" x14ac:dyDescent="0.35">
      <c r="A31" s="1">
        <v>138</v>
      </c>
      <c r="B31" s="1">
        <v>5.4474043999999999</v>
      </c>
    </row>
    <row r="32" spans="1:2" ht="15" thickBot="1" x14ac:dyDescent="0.35">
      <c r="A32" s="1">
        <v>128</v>
      </c>
      <c r="B32" s="1">
        <v>6.8262862999999996</v>
      </c>
    </row>
    <row r="33" spans="1:3" ht="15" thickBot="1" x14ac:dyDescent="0.35">
      <c r="A33" s="1">
        <v>144</v>
      </c>
      <c r="B33" s="1">
        <v>4.9411019999999999</v>
      </c>
    </row>
    <row r="34" spans="1:3" ht="15" thickBot="1" x14ac:dyDescent="0.35">
      <c r="A34" s="1">
        <v>124</v>
      </c>
      <c r="B34" s="1">
        <v>6.1850113999999996</v>
      </c>
      <c r="C34" s="1"/>
    </row>
    <row r="35" spans="1:3" ht="15" thickBot="1" x14ac:dyDescent="0.35">
      <c r="A35" s="1">
        <v>130</v>
      </c>
      <c r="B35" s="1">
        <v>4.3454002999999997</v>
      </c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123</v>
      </c>
      <c r="B2" s="1">
        <v>4.8375284448017402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137</v>
      </c>
      <c r="B3" s="1">
        <v>4.3061765592854497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126</v>
      </c>
      <c r="B4" s="1">
        <v>5.2489204651331898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107</v>
      </c>
      <c r="B5" s="1">
        <v>4.6821564173825898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118</v>
      </c>
      <c r="B6" s="1">
        <v>4.4837358481846801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505</v>
      </c>
      <c r="B7" s="1">
        <v>4.2661686059170698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120</v>
      </c>
      <c r="B8" s="1">
        <v>2.9847949907723401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113</v>
      </c>
      <c r="B9" s="1">
        <v>5.3958822870765797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142</v>
      </c>
      <c r="B10" s="1">
        <v>5.13300212470826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160</v>
      </c>
      <c r="B11" s="1">
        <v>4.95988812783939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510</v>
      </c>
      <c r="B12" s="1">
        <v>2.8876391803658801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111</v>
      </c>
      <c r="B13" s="1">
        <v>3.8453704665401198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105</v>
      </c>
      <c r="B14" s="1">
        <v>5.8678569154475504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109</v>
      </c>
      <c r="B15" s="1">
        <v>4.8391173913163401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170</v>
      </c>
      <c r="B16" s="1">
        <v>5.5990341920226498</v>
      </c>
    </row>
    <row r="17" spans="1:2" ht="15" thickBot="1" x14ac:dyDescent="0.35">
      <c r="A17" s="1">
        <v>169</v>
      </c>
      <c r="B17" s="1">
        <v>3.2344588093829101</v>
      </c>
    </row>
    <row r="18" spans="1:2" ht="15" thickBot="1" x14ac:dyDescent="0.35">
      <c r="A18" s="1">
        <v>129</v>
      </c>
      <c r="B18" s="1">
        <v>4.3672694851341003</v>
      </c>
    </row>
    <row r="19" spans="1:2" ht="15" thickBot="1" x14ac:dyDescent="0.35">
      <c r="A19" s="1">
        <v>117</v>
      </c>
      <c r="B19" s="1">
        <v>6.1272113933462604</v>
      </c>
    </row>
    <row r="20" spans="1:2" ht="15" thickBot="1" x14ac:dyDescent="0.35">
      <c r="A20" s="1">
        <v>139</v>
      </c>
      <c r="B20" s="1">
        <v>5.0057426189004204</v>
      </c>
    </row>
    <row r="21" spans="1:2" ht="15" thickBot="1" x14ac:dyDescent="0.35">
      <c r="A21" s="1">
        <v>155</v>
      </c>
      <c r="B21" s="1">
        <v>5.0551417406699697</v>
      </c>
    </row>
    <row r="22" spans="1:2" ht="15" thickBot="1" x14ac:dyDescent="0.35">
      <c r="A22" s="1">
        <v>136</v>
      </c>
      <c r="B22" s="1">
        <v>4.5545712482890597</v>
      </c>
    </row>
    <row r="23" spans="1:2" ht="15" thickBot="1" x14ac:dyDescent="0.35">
      <c r="A23" s="1">
        <v>158</v>
      </c>
      <c r="B23" s="1">
        <v>4.5900957678061403</v>
      </c>
    </row>
    <row r="24" spans="1:2" ht="15" thickBot="1" x14ac:dyDescent="0.35">
      <c r="A24" s="1">
        <v>146</v>
      </c>
      <c r="B24" s="1">
        <v>6.0904744778957696</v>
      </c>
    </row>
    <row r="25" spans="1:2" ht="15" thickBot="1" x14ac:dyDescent="0.35">
      <c r="A25" s="1">
        <v>148</v>
      </c>
      <c r="B25" s="1">
        <v>5.9360907169802699</v>
      </c>
    </row>
    <row r="26" spans="1:2" ht="15" thickBot="1" x14ac:dyDescent="0.35">
      <c r="A26" s="1">
        <v>140</v>
      </c>
      <c r="B26" s="1">
        <v>4.93250037322741</v>
      </c>
    </row>
    <row r="27" spans="1:2" ht="15" thickBot="1" x14ac:dyDescent="0.35">
      <c r="A27" s="1">
        <v>114</v>
      </c>
      <c r="B27" s="1">
        <v>6.0499171274307297</v>
      </c>
    </row>
    <row r="28" spans="1:2" ht="15" thickBot="1" x14ac:dyDescent="0.35">
      <c r="A28" s="1">
        <v>112</v>
      </c>
      <c r="B28" s="1">
        <v>4.1850453227261699</v>
      </c>
    </row>
    <row r="29" spans="1:2" ht="15" thickBot="1" x14ac:dyDescent="0.35">
      <c r="A29" s="1">
        <v>125</v>
      </c>
      <c r="B29" s="1">
        <v>5.7270259674195998</v>
      </c>
    </row>
    <row r="30" spans="1:2" ht="15" thickBot="1" x14ac:dyDescent="0.35">
      <c r="A30" s="1">
        <v>110</v>
      </c>
      <c r="B30" s="1">
        <v>6.5918620764360103</v>
      </c>
    </row>
    <row r="31" spans="1:2" ht="15" thickBot="1" x14ac:dyDescent="0.35">
      <c r="A31" s="1">
        <v>138</v>
      </c>
      <c r="B31" s="1">
        <v>5.7554134820909901</v>
      </c>
    </row>
    <row r="32" spans="1:2" ht="15" thickBot="1" x14ac:dyDescent="0.35">
      <c r="A32" s="1">
        <v>128</v>
      </c>
      <c r="B32" s="1">
        <v>6.4089739490325499</v>
      </c>
    </row>
    <row r="33" spans="1:3" ht="15" thickBot="1" x14ac:dyDescent="0.35">
      <c r="A33" s="1">
        <v>144</v>
      </c>
      <c r="B33" s="1">
        <v>5.3876012064490304</v>
      </c>
    </row>
    <row r="34" spans="1:3" ht="15" thickBot="1" x14ac:dyDescent="0.35">
      <c r="A34" s="1">
        <v>124</v>
      </c>
      <c r="B34" s="1">
        <v>6.0934384431986803</v>
      </c>
      <c r="C34" s="1"/>
    </row>
    <row r="35" spans="1:3" ht="15" thickBot="1" x14ac:dyDescent="0.35">
      <c r="A35" s="1">
        <v>130</v>
      </c>
      <c r="B35" s="1">
        <v>5.35437065904331</v>
      </c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columns to delete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2024-08-08T18:14:44Z</dcterms:modified>
</cp:coreProperties>
</file>