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72B830F-9DC4-45F5-8F99-EFE6783F86D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Batting_Test_1" sheetId="18" r:id="rId3"/>
    <sheet name="Batting_Test_2" sheetId="19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Sheet1!$D$36:$W$74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Z38" i="1" l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Z37" i="1"/>
  <c r="N37" i="1"/>
  <c r="S37" i="1" s="1"/>
  <c r="Q15" i="20"/>
  <c r="N15" i="20"/>
  <c r="K15" i="20"/>
  <c r="J15" i="20"/>
  <c r="P15" i="20" s="1"/>
  <c r="I15" i="20"/>
  <c r="P14" i="20"/>
  <c r="K14" i="20"/>
  <c r="J14" i="20"/>
  <c r="M14" i="20" s="1"/>
  <c r="O14" i="20" s="1"/>
  <c r="I14" i="20"/>
  <c r="N14" i="20" s="1"/>
  <c r="K13" i="20"/>
  <c r="I13" i="20"/>
  <c r="J13" i="20" s="1"/>
  <c r="K12" i="20"/>
  <c r="I12" i="20"/>
  <c r="N12" i="20" s="1"/>
  <c r="N11" i="20"/>
  <c r="K11" i="20"/>
  <c r="I11" i="20"/>
  <c r="J11" i="20" s="1"/>
  <c r="K10" i="20"/>
  <c r="J10" i="20"/>
  <c r="M10" i="20" s="1"/>
  <c r="O10" i="20" s="1"/>
  <c r="I10" i="20"/>
  <c r="N10" i="20" s="1"/>
  <c r="K9" i="20"/>
  <c r="I9" i="20"/>
  <c r="J9" i="20" s="1"/>
  <c r="K8" i="20"/>
  <c r="I8" i="20"/>
  <c r="N8" i="20" s="1"/>
  <c r="N7" i="20"/>
  <c r="K7" i="20"/>
  <c r="I7" i="20"/>
  <c r="J7" i="20" s="1"/>
  <c r="K6" i="20"/>
  <c r="J6" i="20"/>
  <c r="M6" i="20" s="1"/>
  <c r="O6" i="20" s="1"/>
  <c r="I6" i="20"/>
  <c r="N6" i="20" s="1"/>
  <c r="K5" i="20"/>
  <c r="I5" i="20"/>
  <c r="J5" i="20" s="1"/>
  <c r="K4" i="20"/>
  <c r="I4" i="20"/>
  <c r="N4" i="20" s="1"/>
  <c r="N3" i="20"/>
  <c r="K3" i="20"/>
  <c r="I3" i="20"/>
  <c r="J3" i="20" s="1"/>
  <c r="K2" i="20"/>
  <c r="I2" i="20"/>
  <c r="N2" i="20" s="1"/>
  <c r="Q3" i="20" l="1"/>
  <c r="P3" i="20"/>
  <c r="M3" i="20"/>
  <c r="O3" i="20" s="1"/>
  <c r="Q13" i="20"/>
  <c r="P13" i="20"/>
  <c r="M13" i="20"/>
  <c r="O13" i="20" s="1"/>
  <c r="R14" i="20"/>
  <c r="Q7" i="20"/>
  <c r="R7" i="20" s="1"/>
  <c r="P7" i="20"/>
  <c r="M7" i="20"/>
  <c r="O7" i="20" s="1"/>
  <c r="M9" i="20"/>
  <c r="O9" i="20" s="1"/>
  <c r="Q9" i="20"/>
  <c r="P9" i="20"/>
  <c r="R15" i="20"/>
  <c r="R3" i="20"/>
  <c r="P5" i="20"/>
  <c r="Q5" i="20"/>
  <c r="M5" i="20"/>
  <c r="O5" i="20" s="1"/>
  <c r="Q11" i="20"/>
  <c r="P11" i="20"/>
  <c r="M11" i="20"/>
  <c r="O11" i="20" s="1"/>
  <c r="R11" i="20" s="1"/>
  <c r="J4" i="20"/>
  <c r="N5" i="20"/>
  <c r="Q6" i="20"/>
  <c r="J8" i="20"/>
  <c r="N9" i="20"/>
  <c r="R9" i="20" s="1"/>
  <c r="Q10" i="20"/>
  <c r="J12" i="20"/>
  <c r="N13" i="20"/>
  <c r="Q14" i="20"/>
  <c r="P10" i="20"/>
  <c r="R10" i="20" s="1"/>
  <c r="P6" i="20"/>
  <c r="R6" i="20" s="1"/>
  <c r="M15" i="20"/>
  <c r="O15" i="20" s="1"/>
  <c r="J2" i="20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R5" i="20" l="1"/>
  <c r="Q4" i="20"/>
  <c r="P4" i="20"/>
  <c r="M4" i="20"/>
  <c r="O4" i="20" s="1"/>
  <c r="Q12" i="20"/>
  <c r="P12" i="20"/>
  <c r="M12" i="20"/>
  <c r="O12" i="20" s="1"/>
  <c r="R12" i="20" s="1"/>
  <c r="Q8" i="20"/>
  <c r="P8" i="20"/>
  <c r="M8" i="20"/>
  <c r="O8" i="20" s="1"/>
  <c r="M2" i="20"/>
  <c r="O2" i="20" s="1"/>
  <c r="R2" i="20" s="1"/>
  <c r="P2" i="20"/>
  <c r="Q2" i="20"/>
  <c r="R13" i="20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R8" i="20" l="1"/>
  <c r="R4" i="20"/>
  <c r="CY22" i="18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P44" i="1" l="1"/>
  <c r="O38" i="1"/>
  <c r="W38" i="1" s="1"/>
  <c r="P38" i="1"/>
  <c r="O49" i="1"/>
  <c r="W49" i="1" s="1"/>
  <c r="P49" i="1"/>
  <c r="P42" i="1"/>
  <c r="O39" i="1"/>
  <c r="W39" i="1" s="1"/>
  <c r="P39" i="1"/>
  <c r="O46" i="1"/>
  <c r="W46" i="1" s="1"/>
  <c r="P46" i="1"/>
  <c r="P45" i="1"/>
  <c r="O47" i="1"/>
  <c r="W47" i="1" s="1"/>
  <c r="P47" i="1"/>
  <c r="P41" i="1"/>
  <c r="P37" i="1"/>
  <c r="O43" i="1"/>
  <c r="W43" i="1" s="1"/>
  <c r="P43" i="1"/>
  <c r="P50" i="1"/>
  <c r="R39" i="1" l="1"/>
  <c r="T39" i="1" s="1"/>
  <c r="R43" i="1"/>
  <c r="T43" i="1" s="1"/>
  <c r="R38" i="1"/>
  <c r="T38" i="1" s="1"/>
  <c r="X38" i="1" s="1"/>
  <c r="R47" i="1"/>
  <c r="T47" i="1" s="1"/>
  <c r="R49" i="1"/>
  <c r="T49" i="1" s="1"/>
  <c r="R46" i="1"/>
  <c r="T46" i="1" s="1"/>
  <c r="O50" i="1"/>
  <c r="W50" i="1" s="1"/>
  <c r="O37" i="1"/>
  <c r="W37" i="1" s="1"/>
  <c r="O45" i="1"/>
  <c r="W45" i="1" s="1"/>
  <c r="O41" i="1"/>
  <c r="W41" i="1" s="1"/>
  <c r="U47" i="1"/>
  <c r="V43" i="1"/>
  <c r="U39" i="1"/>
  <c r="U38" i="1"/>
  <c r="V38" i="1"/>
  <c r="O44" i="1"/>
  <c r="W44" i="1" s="1"/>
  <c r="V46" i="1"/>
  <c r="O42" i="1"/>
  <c r="W42" i="1" s="1"/>
  <c r="V39" i="1"/>
  <c r="U43" i="1"/>
  <c r="V49" i="1"/>
  <c r="U46" i="1"/>
  <c r="U49" i="1"/>
  <c r="V47" i="1"/>
  <c r="P48" i="1"/>
  <c r="X43" i="1" l="1"/>
  <c r="X39" i="1"/>
  <c r="X46" i="1"/>
  <c r="X47" i="1"/>
  <c r="X49" i="1"/>
  <c r="R45" i="1"/>
  <c r="T45" i="1" s="1"/>
  <c r="R44" i="1"/>
  <c r="T44" i="1" s="1"/>
  <c r="R41" i="1"/>
  <c r="T41" i="1" s="1"/>
  <c r="R42" i="1"/>
  <c r="T42" i="1" s="1"/>
  <c r="V50" i="1"/>
  <c r="R50" i="1"/>
  <c r="T50" i="1" s="1"/>
  <c r="R37" i="1"/>
  <c r="T37" i="1" s="1"/>
  <c r="X37" i="1" s="1"/>
  <c r="U41" i="1"/>
  <c r="U50" i="1"/>
  <c r="U42" i="1"/>
  <c r="U45" i="1"/>
  <c r="V37" i="1"/>
  <c r="U37" i="1"/>
  <c r="V45" i="1"/>
  <c r="V41" i="1"/>
  <c r="V44" i="1"/>
  <c r="U44" i="1"/>
  <c r="V42" i="1"/>
  <c r="O48" i="1"/>
  <c r="W48" i="1" s="1"/>
  <c r="P40" i="1"/>
  <c r="X45" i="1" l="1"/>
  <c r="X50" i="1"/>
  <c r="X41" i="1"/>
  <c r="X44" i="1"/>
  <c r="X42" i="1"/>
  <c r="R48" i="1"/>
  <c r="T48" i="1" s="1"/>
  <c r="V48" i="1"/>
  <c r="U48" i="1"/>
  <c r="O40" i="1"/>
  <c r="W40" i="1" s="1"/>
  <c r="R30" i="17"/>
  <c r="R31" i="17"/>
  <c r="R33" i="17"/>
  <c r="R32" i="17"/>
  <c r="X48" i="1" l="1"/>
  <c r="R40" i="1"/>
  <c r="T40" i="1" s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<sst xmlns="http://schemas.openxmlformats.org/spreadsheetml/2006/main" count="4336" uniqueCount="324">
  <si>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</si>
  <si>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</si>
  <si>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</si>
  <si>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</si>
  <si>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</si>
  <si>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</si>
  <si>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</si>
  <si>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</si>
  <si>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</si>
  <si>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</si>
  <si>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</si>
  <si>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</si>
  <si>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</si>
  <si>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</si>
  <si>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</si>
  <si>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</si>
  <si>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</si>
  <si>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</si>
  <si>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</si>
  <si>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</si>
  <si>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</si>
  <si>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</si>
  <si>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</si>
  <si>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</si>
  <si>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</si>
  <si>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</si>
  <si>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</si>
  <si>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</si>
  <si>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</si>
  <si>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</si>
  <si>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</si>
  <si>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</si>
  <si>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</si>
  <si>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</si>
  <si>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</si>
  <si>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</si>
  <si>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</si>
  <si>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</si>
  <si>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</si>
  <si>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</si>
  <si>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</si>
  <si>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</si>
  <si>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</si>
  <si>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STL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</si>
  <si>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</si>
  <si>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</si>
  <si>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</si>
  <si>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</si>
  <si>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</si>
  <si>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</si>
  <si>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</si>
  <si>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</si>
  <si>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</si>
  <si>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</si>
  <si>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</si>
  <si>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</si>
  <si>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</si>
  <si>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MIL</t>
  </si>
  <si>
    <t>TBR</t>
  </si>
  <si>
    <t>SFG</t>
  </si>
  <si>
    <t>HOU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</si>
  <si>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</si>
  <si>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</si>
  <si>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</si>
  <si>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</si>
  <si>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</si>
  <si>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</si>
  <si>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</si>
  <si>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</si>
  <si>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</si>
  <si>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</si>
  <si>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</si>
  <si>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</si>
  <si>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</si>
  <si>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</si>
  <si>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</si>
  <si>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</si>
  <si>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</si>
  <si>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</si>
  <si>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</si>
  <si>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</si>
  <si>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</si>
  <si>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</si>
  <si>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</si>
  <si>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</si>
  <si>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</si>
  <si>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</si>
  <si>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</si>
  <si>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</si>
  <si>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</si>
  <si>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</si>
  <si>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</si>
  <si>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</si>
  <si>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</si>
  <si>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</si>
  <si>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</si>
  <si>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</si>
  <si>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</si>
  <si>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</si>
  <si>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</si>
  <si>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</si>
  <si>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</si>
  <si>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</si>
  <si>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</si>
  <si>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</si>
  <si>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</si>
  <si>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</si>
  <si>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</si>
  <si>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</si>
  <si>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</si>
  <si>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</si>
  <si>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</si>
  <si>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</si>
  <si>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</si>
  <si>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</si>
  <si>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</si>
  <si>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</si>
  <si>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</si>
  <si>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</si>
  <si>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</si>
  <si>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</si>
  <si>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</si>
  <si>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</si>
  <si>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</si>
  <si>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</si>
  <si>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</si>
  <si>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</si>
  <si>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</si>
  <si>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</si>
  <si>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</si>
  <si>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</si>
  <si>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</si>
  <si>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</si>
  <si>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</si>
  <si>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</si>
  <si>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</si>
  <si>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</si>
  <si>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</si>
  <si>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</si>
  <si>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</si>
  <si>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</si>
  <si>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</si>
  <si>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</si>
  <si>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</si>
  <si>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</si>
  <si>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</si>
  <si>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</si>
  <si>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</si>
  <si>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</si>
  <si>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</si>
  <si>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</si>
  <si>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</si>
  <si>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</si>
  <si>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</si>
  <si>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</si>
  <si>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</si>
  <si>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</si>
  <si>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</si>
  <si>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</si>
  <si>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</si>
  <si>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</si>
  <si>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</si>
  <si>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</si>
  <si>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</si>
  <si>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</si>
  <si>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</si>
  <si>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</si>
  <si>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</si>
  <si>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</si>
  <si>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</si>
  <si>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</si>
  <si>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</si>
  <si>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</si>
  <si>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</si>
  <si>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</si>
  <si>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</si>
  <si>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</si>
  <si>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</si>
  <si>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</si>
  <si>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</si>
  <si>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</si>
  <si>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</si>
  <si>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</si>
  <si>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</si>
  <si>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</si>
  <si>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</si>
  <si>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</si>
  <si>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</si>
  <si>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</si>
  <si>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</si>
  <si>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</si>
  <si>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</si>
  <si>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</si>
  <si>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</si>
  <si>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</si>
  <si>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</si>
  <si>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</si>
  <si>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</si>
  <si>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</si>
  <si>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</si>
  <si>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</si>
  <si>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</si>
  <si>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</si>
  <si>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</si>
  <si>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</si>
  <si>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</si>
  <si>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</si>
  <si>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</si>
  <si>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</si>
  <si>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</si>
  <si>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</si>
  <si>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</si>
  <si>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</si>
  <si>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</si>
  <si>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</si>
  <si>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</si>
  <si>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</si>
  <si>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</si>
  <si>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</si>
  <si>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</si>
  <si>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</si>
  <si>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</si>
  <si>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</si>
  <si>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</si>
  <si>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</si>
  <si>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</si>
  <si>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</si>
  <si>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</si>
  <si>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</si>
  <si>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</si>
  <si>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</si>
  <si>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</si>
  <si>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</si>
  <si>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</si>
  <si>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</si>
  <si>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</si>
  <si>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</si>
  <si>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</si>
  <si>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</si>
  <si>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</si>
  <si>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</si>
  <si>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</si>
  <si>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</si>
  <si>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</si>
  <si>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</si>
  <si>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</si>
  <si>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</si>
  <si>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</si>
  <si>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</si>
  <si>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</si>
  <si>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</si>
  <si>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</si>
  <si>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</si>
  <si>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</si>
  <si>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</si>
  <si>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</si>
  <si>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</si>
  <si>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</si>
  <si>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</si>
  <si>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</si>
  <si>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</si>
  <si>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</si>
  <si>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</si>
  <si>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</si>
  <si>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</si>
  <si>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</si>
  <si>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</si>
  <si>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</si>
  <si>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</si>
  <si>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</si>
  <si>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</si>
  <si>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</si>
  <si>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</si>
  <si>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</si>
  <si>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</si>
  <si>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</si>
  <si>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</si>
  <si>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</si>
  <si>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</si>
  <si>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</si>
  <si>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</si>
  <si>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</si>
  <si>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</si>
  <si>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</si>
  <si>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</si>
  <si>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</si>
  <si>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</si>
  <si>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</si>
  <si>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</si>
  <si>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</si>
  <si>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</si>
  <si>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</si>
  <si>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</si>
  <si>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</si>
  <si>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</si>
  <si>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</si>
  <si>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</si>
  <si>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</si>
  <si>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</si>
  <si>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</si>
  <si>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</si>
  <si>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</si>
  <si>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</si>
  <si>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</si>
  <si>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Corbin Burnes</t>
  </si>
  <si>
    <t>Ryan Pepiot</t>
  </si>
  <si>
    <t>Dakota Hudson</t>
  </si>
  <si>
    <t>Chris Paddack</t>
  </si>
  <si>
    <t>Carlos Rodon</t>
  </si>
  <si>
    <t>Seth Lugo</t>
  </si>
  <si>
    <t>Jose Berrios</t>
  </si>
  <si>
    <t>Colin Rea</t>
  </si>
  <si>
    <t>Erick Fedde</t>
  </si>
  <si>
    <t>Logan Gilbert</t>
  </si>
  <si>
    <t>Joey Estes</t>
  </si>
  <si>
    <t>Dylan Cease</t>
  </si>
  <si>
    <t>Spencer Arrighetti</t>
  </si>
  <si>
    <t>Kyle Harrison</t>
  </si>
  <si>
    <t>Test Column</t>
  </si>
  <si>
    <t>SO</t>
  </si>
  <si>
    <t>Opp K/gm Stars</t>
  </si>
  <si>
    <t>Opp Team</t>
  </si>
  <si>
    <t>Seasonal K/gm</t>
  </si>
  <si>
    <t>Opposing Team K/gm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</si>
</sst>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</font>
    <font>
      <b/>
      <sz val="11"/>
      <color rgb="FF2121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5" fillId="4" borderId="2" xfId="0" applyFont="1" applyFill="1" applyBorder="1"/>
    <xf numFmtId="0" fontId="5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20955</xdr:rowOff>
    </xdr:from>
    <xdr:to>
      <xdr:col>31</xdr:col>
      <xdr:colOff>495300</xdr:colOff>
      <xdr:row>31</xdr:row>
      <xdr:rowOff>135255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B4AC5-B5B0-149D-6DD0-3A2BEA20D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16555"/>
          <a:ext cx="193357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15" zoomScale="80" zoomScaleNormal="80" workbookViewId="0">
      <selection activeCell="M39" sqref="M39:Y39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319</v>
      </c>
      <c r="Q1" s="10" t="s">
        <v>63</v>
      </c>
    </row>
    <row r="2" spans="1:29" ht="15" thickBot="1" x14ac:dyDescent="0.35">
      <c r="A2" t="s">
        <v>304</v>
      </c>
      <c r="B2" s="18">
        <f>RF!B2</f>
        <v>5.28</v>
      </c>
      <c r="C2" s="18">
        <f>LR!B2</f>
        <v>5.5257785791375902</v>
      </c>
      <c r="D2" s="18">
        <f>Adaboost!B2</f>
        <v>5.68895348837209</v>
      </c>
      <c r="E2" s="18">
        <f>XGBR!B2</f>
        <v>6.207058</v>
      </c>
      <c r="F2" s="18">
        <f>Huber!B2</f>
        <v>5.4371586899192499</v>
      </c>
      <c r="G2" s="18">
        <f>BayesRidge!B2</f>
        <v>5.5376729063538903</v>
      </c>
      <c r="H2" s="18">
        <f>Elastic!B2</f>
        <v>5.1418428058102101</v>
      </c>
      <c r="I2" s="18">
        <f>GBR!B2</f>
        <v>5.6937985560894298</v>
      </c>
      <c r="J2" s="19">
        <f t="shared" ref="J2:J35" si="0">AVERAGE(B2:I2,B37)</f>
        <v>5.5633589467242723</v>
      </c>
      <c r="K2" s="20">
        <f t="shared" ref="K2:K31" si="1">MAX(B2:I2,B37)</f>
        <v>6.207058</v>
      </c>
      <c r="L2" s="20">
        <f t="shared" ref="L2:L31" si="2">MIN(B2:I2,B37)</f>
        <v>5.1418428058102101</v>
      </c>
      <c r="O2" t="s">
        <v>40</v>
      </c>
      <c r="P2">
        <v>7.4</v>
      </c>
      <c r="Q2" t="s">
        <v>58</v>
      </c>
      <c r="AC2" s="6"/>
    </row>
    <row r="3" spans="1:29" ht="15" thickBot="1" x14ac:dyDescent="0.35">
      <c r="A3" t="s">
        <v>305</v>
      </c>
      <c r="B3" s="18">
        <f>RF!B3</f>
        <v>6.07</v>
      </c>
      <c r="C3" s="18">
        <f>LR!B3</f>
        <v>4.9914199224517004</v>
      </c>
      <c r="D3" s="18">
        <f>Adaboost!B3</f>
        <v>4.9570895522388003</v>
      </c>
      <c r="E3" s="18">
        <f>XGBR!B3</f>
        <v>5.3166500000000001</v>
      </c>
      <c r="F3" s="18">
        <f>Huber!B3</f>
        <v>4.9045871900372298</v>
      </c>
      <c r="G3" s="18">
        <f>BayesRidge!B3</f>
        <v>4.9656165783489197</v>
      </c>
      <c r="H3" s="18">
        <f>Elastic!B3</f>
        <v>4.8680118575234799</v>
      </c>
      <c r="I3" s="18">
        <f>GBR!B3</f>
        <v>5.4381048701373604</v>
      </c>
      <c r="J3" s="19">
        <f t="shared" si="0"/>
        <v>5.1612250299857303</v>
      </c>
      <c r="K3" s="20">
        <f t="shared" si="1"/>
        <v>6.07</v>
      </c>
      <c r="L3" s="20">
        <f t="shared" si="2"/>
        <v>4.8680118575234799</v>
      </c>
      <c r="O3" t="s">
        <v>58</v>
      </c>
      <c r="P3">
        <v>9.6</v>
      </c>
      <c r="Q3" t="s">
        <v>40</v>
      </c>
      <c r="AC3" s="6"/>
    </row>
    <row r="4" spans="1:29" ht="15" thickBot="1" x14ac:dyDescent="0.35">
      <c r="A4" t="s">
        <v>306</v>
      </c>
      <c r="B4" s="18">
        <f>RF!B4</f>
        <v>3.15</v>
      </c>
      <c r="C4" s="18">
        <f>LR!B4</f>
        <v>4.4638921867996597</v>
      </c>
      <c r="D4" s="18">
        <f>Adaboost!B4</f>
        <v>4.4952153110047801</v>
      </c>
      <c r="E4" s="18">
        <f>XGBR!B4</f>
        <v>5.0432005000000002</v>
      </c>
      <c r="F4" s="18">
        <f>Huber!B4</f>
        <v>4.3871746703358001</v>
      </c>
      <c r="G4" s="18">
        <f>BayesRidge!B4</f>
        <v>4.4592458341785903</v>
      </c>
      <c r="H4" s="18">
        <f>Elastic!B4</f>
        <v>4.8024846742647904</v>
      </c>
      <c r="I4" s="18">
        <f>GBR!B4</f>
        <v>3.06165820013622</v>
      </c>
      <c r="J4" s="19">
        <f t="shared" si="0"/>
        <v>4.2721316362850921</v>
      </c>
      <c r="K4" s="20">
        <f t="shared" si="1"/>
        <v>5.0432005000000002</v>
      </c>
      <c r="L4" s="20">
        <f t="shared" si="2"/>
        <v>3.06165820013622</v>
      </c>
      <c r="O4" t="s">
        <v>42</v>
      </c>
      <c r="P4">
        <v>9.5</v>
      </c>
      <c r="Q4" t="s">
        <v>14</v>
      </c>
      <c r="AC4" s="6"/>
    </row>
    <row r="5" spans="1:29" ht="15" thickBot="1" x14ac:dyDescent="0.35">
      <c r="A5" t="s">
        <v>307</v>
      </c>
      <c r="B5" s="18">
        <f>RF!B5</f>
        <v>5.41</v>
      </c>
      <c r="C5" s="18">
        <f>LR!B5</f>
        <v>5.1325295648271796</v>
      </c>
      <c r="D5" s="18">
        <f>Adaboost!B5</f>
        <v>5.40050804403048</v>
      </c>
      <c r="E5" s="18">
        <f>XGBR!B5</f>
        <v>6.0519724000000004</v>
      </c>
      <c r="F5" s="18">
        <f>Huber!B5</f>
        <v>5.0993009389326396</v>
      </c>
      <c r="G5" s="18">
        <f>BayesRidge!B5</f>
        <v>5.0836454497483201</v>
      </c>
      <c r="H5" s="18">
        <f>Elastic!B5</f>
        <v>4.9167762729718003</v>
      </c>
      <c r="I5" s="18">
        <f>GBR!B5</f>
        <v>5.9236058075826303</v>
      </c>
      <c r="J5" s="19">
        <f t="shared" si="0"/>
        <v>5.347185345584597</v>
      </c>
      <c r="K5" s="20">
        <f t="shared" si="1"/>
        <v>6.0519724000000004</v>
      </c>
      <c r="L5" s="20">
        <f t="shared" si="2"/>
        <v>4.9167762729718003</v>
      </c>
      <c r="O5" t="s">
        <v>14</v>
      </c>
      <c r="P5">
        <v>8</v>
      </c>
      <c r="Q5" t="s">
        <v>42</v>
      </c>
      <c r="AC5" s="6"/>
    </row>
    <row r="6" spans="1:29" ht="15" thickBot="1" x14ac:dyDescent="0.35">
      <c r="A6" t="s">
        <v>308</v>
      </c>
      <c r="B6" s="18">
        <f>RF!B6</f>
        <v>5.32</v>
      </c>
      <c r="C6" s="18">
        <f>LR!B6</f>
        <v>4.08495381066309</v>
      </c>
      <c r="D6" s="18">
        <f>Adaboost!B6</f>
        <v>5.3785425101214503</v>
      </c>
      <c r="E6" s="18">
        <f>XGBR!B6</f>
        <v>7.5962953999999998</v>
      </c>
      <c r="F6" s="18">
        <f>Huber!B6</f>
        <v>3.9263439042592001</v>
      </c>
      <c r="G6" s="18">
        <f>BayesRidge!B6</f>
        <v>4.0813371869719903</v>
      </c>
      <c r="H6" s="18">
        <f>Elastic!B6</f>
        <v>4.9853512321959998</v>
      </c>
      <c r="I6" s="18">
        <f>GBR!B6</f>
        <v>5.3670303528161103</v>
      </c>
      <c r="J6" s="19">
        <f t="shared" si="0"/>
        <v>4.9645660392215483</v>
      </c>
      <c r="K6" s="20">
        <f t="shared" si="1"/>
        <v>7.5962953999999998</v>
      </c>
      <c r="L6" s="20">
        <f t="shared" si="2"/>
        <v>3.9263439042592001</v>
      </c>
      <c r="O6" t="s">
        <v>49</v>
      </c>
      <c r="P6">
        <v>9.5</v>
      </c>
      <c r="Q6" t="s">
        <v>45</v>
      </c>
      <c r="AC6" s="6"/>
    </row>
    <row r="7" spans="1:29" ht="15" thickBot="1" x14ac:dyDescent="0.35">
      <c r="A7" t="s">
        <v>309</v>
      </c>
      <c r="B7" s="18">
        <f>RF!B7</f>
        <v>5.35</v>
      </c>
      <c r="C7" s="18">
        <f>LR!B7</f>
        <v>5.9669391273330001</v>
      </c>
      <c r="D7" s="18">
        <f>Adaboost!B7</f>
        <v>6.7100712105798497</v>
      </c>
      <c r="E7" s="18">
        <f>XGBR!B7</f>
        <v>5.5981225999999999</v>
      </c>
      <c r="F7" s="18">
        <f>Huber!B7</f>
        <v>5.9392442137789603</v>
      </c>
      <c r="G7" s="18">
        <f>BayesRidge!B7</f>
        <v>5.91991858142236</v>
      </c>
      <c r="H7" s="18">
        <f>Elastic!B7</f>
        <v>5.2403094139270197</v>
      </c>
      <c r="I7" s="18">
        <f>GBR!B7</f>
        <v>5.6761222918401897</v>
      </c>
      <c r="J7" s="19">
        <f t="shared" si="0"/>
        <v>5.5936136934624834</v>
      </c>
      <c r="K7" s="20">
        <f t="shared" si="1"/>
        <v>6.7100712105798497</v>
      </c>
      <c r="L7" s="20">
        <f t="shared" si="2"/>
        <v>3.94179580228097</v>
      </c>
      <c r="O7" t="s">
        <v>45</v>
      </c>
      <c r="P7">
        <v>7.1</v>
      </c>
      <c r="Q7" t="s">
        <v>49</v>
      </c>
      <c r="AC7" s="6"/>
    </row>
    <row r="8" spans="1:29" ht="15" thickBot="1" x14ac:dyDescent="0.35">
      <c r="A8" t="s">
        <v>310</v>
      </c>
      <c r="B8" s="18">
        <f>RF!B8</f>
        <v>5.93</v>
      </c>
      <c r="C8" s="18">
        <f>LR!B8</f>
        <v>4.0928792742368101</v>
      </c>
      <c r="D8" s="18">
        <f>Adaboost!B8</f>
        <v>5.4078947368421</v>
      </c>
      <c r="E8" s="18">
        <f>XGBR!B8</f>
        <v>9.6724969999999999</v>
      </c>
      <c r="F8" s="18">
        <f>Huber!B8</f>
        <v>3.9066905322108201</v>
      </c>
      <c r="G8" s="18">
        <f>BayesRidge!B8</f>
        <v>4.1644563246345099</v>
      </c>
      <c r="H8" s="18">
        <f>Elastic!B8</f>
        <v>5.1629427932638103</v>
      </c>
      <c r="I8" s="18">
        <f>GBR!B8</f>
        <v>6.78976675746142</v>
      </c>
      <c r="J8" s="19">
        <f t="shared" si="0"/>
        <v>5.6715436819468437</v>
      </c>
      <c r="K8" s="20">
        <f t="shared" si="1"/>
        <v>9.6724969999999999</v>
      </c>
      <c r="L8" s="20">
        <f t="shared" si="2"/>
        <v>3.9066905322108201</v>
      </c>
      <c r="O8" t="s">
        <v>39</v>
      </c>
      <c r="P8">
        <v>6.4</v>
      </c>
      <c r="Q8" t="s">
        <v>57</v>
      </c>
      <c r="AC8" s="6"/>
    </row>
    <row r="9" spans="1:29" ht="15" thickBot="1" x14ac:dyDescent="0.35">
      <c r="A9" t="s">
        <v>311</v>
      </c>
      <c r="B9" s="18">
        <f>RF!B9</f>
        <v>5</v>
      </c>
      <c r="C9" s="18">
        <f>LR!B9</f>
        <v>5.1167242733565397</v>
      </c>
      <c r="D9" s="18">
        <f>Adaboost!B9</f>
        <v>5.0328947368421</v>
      </c>
      <c r="E9" s="18">
        <f>XGBR!B9</f>
        <v>3.2907932</v>
      </c>
      <c r="F9" s="18">
        <f>Huber!B9</f>
        <v>5.10454233463315</v>
      </c>
      <c r="G9" s="18">
        <f>BayesRidge!B9</f>
        <v>5.0522324569820398</v>
      </c>
      <c r="H9" s="18">
        <f>Elastic!B9</f>
        <v>4.90458516910972</v>
      </c>
      <c r="I9" s="18">
        <f>GBR!B9</f>
        <v>4.7307852740618497</v>
      </c>
      <c r="J9" s="19">
        <f t="shared" si="0"/>
        <v>4.8039613846109281</v>
      </c>
      <c r="K9" s="20">
        <f t="shared" si="1"/>
        <v>5.1167242733565397</v>
      </c>
      <c r="L9" s="20">
        <f t="shared" si="2"/>
        <v>3.2907932</v>
      </c>
      <c r="O9" t="s">
        <v>57</v>
      </c>
      <c r="P9">
        <v>8.6</v>
      </c>
      <c r="Q9" t="s">
        <v>39</v>
      </c>
      <c r="AC9" s="6"/>
    </row>
    <row r="10" spans="1:29" ht="15" thickBot="1" x14ac:dyDescent="0.35">
      <c r="A10" t="s">
        <v>312</v>
      </c>
      <c r="B10" s="18">
        <f>RF!B10</f>
        <v>4.9000000000000004</v>
      </c>
      <c r="C10" s="18">
        <f>LR!B10</f>
        <v>5.1935444691657899</v>
      </c>
      <c r="D10" s="18">
        <f>Adaboost!B10</f>
        <v>5.3785425101214503</v>
      </c>
      <c r="E10" s="18">
        <f>XGBR!B10</f>
        <v>7.3064739999999997</v>
      </c>
      <c r="F10" s="18">
        <f>Huber!B10</f>
        <v>5.1109464532596798</v>
      </c>
      <c r="G10" s="18">
        <f>BayesRidge!B10</f>
        <v>5.1780266709838099</v>
      </c>
      <c r="H10" s="18">
        <f>Elastic!B10</f>
        <v>5.0058651088870096</v>
      </c>
      <c r="I10" s="18">
        <f>GBR!B10</f>
        <v>5.5890176929757596</v>
      </c>
      <c r="J10" s="19">
        <f t="shared" si="0"/>
        <v>5.4416610710605671</v>
      </c>
      <c r="K10" s="20">
        <f t="shared" si="1"/>
        <v>7.3064739999999997</v>
      </c>
      <c r="L10" s="20">
        <f t="shared" si="2"/>
        <v>4.9000000000000004</v>
      </c>
      <c r="O10" t="s">
        <v>52</v>
      </c>
      <c r="P10">
        <v>9.4</v>
      </c>
      <c r="Q10" t="s">
        <v>54</v>
      </c>
      <c r="AC10" s="6"/>
    </row>
    <row r="11" spans="1:29" ht="15" thickBot="1" x14ac:dyDescent="0.35">
      <c r="A11" t="s">
        <v>313</v>
      </c>
      <c r="B11" s="18">
        <f>RF!B11</f>
        <v>5.61</v>
      </c>
      <c r="C11" s="18">
        <f>LR!B11</f>
        <v>5.8027781154426101</v>
      </c>
      <c r="D11" s="18">
        <f>Adaboost!B11</f>
        <v>5.68895348837209</v>
      </c>
      <c r="E11" s="18">
        <f>XGBR!B11</f>
        <v>5.6422886999999999</v>
      </c>
      <c r="F11" s="18">
        <f>Huber!B11</f>
        <v>5.7545342595589597</v>
      </c>
      <c r="G11" s="18">
        <f>BayesRidge!B11</f>
        <v>5.7836095398616996</v>
      </c>
      <c r="H11" s="18">
        <f>Elastic!B11</f>
        <v>5.2027983251206198</v>
      </c>
      <c r="I11" s="18">
        <f>GBR!B11</f>
        <v>5.3311749194065499</v>
      </c>
      <c r="J11" s="19">
        <f t="shared" si="0"/>
        <v>5.6257332694897908</v>
      </c>
      <c r="K11" s="20">
        <f t="shared" si="1"/>
        <v>5.8154620776455896</v>
      </c>
      <c r="L11" s="20">
        <f t="shared" si="2"/>
        <v>5.2027983251206198</v>
      </c>
      <c r="O11" t="s">
        <v>54</v>
      </c>
      <c r="P11">
        <v>8.9</v>
      </c>
      <c r="Q11" t="s">
        <v>52</v>
      </c>
      <c r="AC11" s="6"/>
    </row>
    <row r="12" spans="1:29" ht="15" thickBot="1" x14ac:dyDescent="0.35">
      <c r="A12" t="s">
        <v>314</v>
      </c>
      <c r="B12" s="18">
        <f>RF!B12</f>
        <v>5.29</v>
      </c>
      <c r="C12" s="18">
        <f>LR!B12</f>
        <v>5.1461084818231297</v>
      </c>
      <c r="D12" s="18">
        <f>Adaboost!B12</f>
        <v>5.44427710843373</v>
      </c>
      <c r="E12" s="18">
        <f>XGBR!B12</f>
        <v>3.2372326999999999</v>
      </c>
      <c r="F12" s="18">
        <f>Huber!B12</f>
        <v>5.0302704555122402</v>
      </c>
      <c r="G12" s="18">
        <f>BayesRidge!B12</f>
        <v>5.1368889878515098</v>
      </c>
      <c r="H12" s="18">
        <f>Elastic!B12</f>
        <v>4.90458516910972</v>
      </c>
      <c r="I12" s="18">
        <f>GBR!B12</f>
        <v>4.9528139861393896</v>
      </c>
      <c r="J12" s="19">
        <f t="shared" si="0"/>
        <v>4.9204924027724628</v>
      </c>
      <c r="K12" s="20">
        <f t="shared" si="1"/>
        <v>5.44427710843373</v>
      </c>
      <c r="L12" s="20">
        <f t="shared" si="2"/>
        <v>3.2372326999999999</v>
      </c>
      <c r="O12" t="s">
        <v>55</v>
      </c>
      <c r="P12">
        <v>9.4</v>
      </c>
      <c r="Q12" t="s">
        <v>38</v>
      </c>
      <c r="AC12" s="6"/>
    </row>
    <row r="13" spans="1:29" ht="15" thickBot="1" x14ac:dyDescent="0.35">
      <c r="A13" t="s">
        <v>315</v>
      </c>
      <c r="B13" s="18">
        <f>RF!B13</f>
        <v>6.04</v>
      </c>
      <c r="C13" s="18">
        <f>LR!B13</f>
        <v>5.67957853829241</v>
      </c>
      <c r="D13" s="18">
        <f>Adaboost!B13</f>
        <v>5.40528634361233</v>
      </c>
      <c r="E13" s="18">
        <f>XGBR!B13</f>
        <v>8.4779215000000008</v>
      </c>
      <c r="F13" s="18">
        <f>Huber!B13</f>
        <v>5.6277796989412501</v>
      </c>
      <c r="G13" s="18">
        <f>BayesRidge!B13</f>
        <v>5.6155109072751603</v>
      </c>
      <c r="H13" s="18">
        <f>Elastic!B13</f>
        <v>5.0574428559958102</v>
      </c>
      <c r="I13" s="18">
        <f>GBR!B13</f>
        <v>6.2114884316217402</v>
      </c>
      <c r="J13" s="19">
        <f t="shared" si="0"/>
        <v>5.9713696332895232</v>
      </c>
      <c r="K13" s="20">
        <f t="shared" si="1"/>
        <v>8.4779215000000008</v>
      </c>
      <c r="L13" s="20">
        <f t="shared" si="2"/>
        <v>5.0574428559958102</v>
      </c>
      <c r="O13" t="s">
        <v>38</v>
      </c>
      <c r="P13">
        <v>5.0999999999999996</v>
      </c>
      <c r="Q13" t="s">
        <v>55</v>
      </c>
      <c r="AC13" s="6"/>
    </row>
    <row r="14" spans="1:29" ht="15" thickBot="1" x14ac:dyDescent="0.35">
      <c r="A14" t="s">
        <v>316</v>
      </c>
      <c r="B14" s="18">
        <f>RF!B14</f>
        <v>4.54</v>
      </c>
      <c r="C14" s="18">
        <f>LR!B14</f>
        <v>4.1238462890778003</v>
      </c>
      <c r="D14" s="18">
        <f>Adaboost!B14</f>
        <v>4.3753541076487199</v>
      </c>
      <c r="E14" s="18">
        <f>XGBR!B14</f>
        <v>5.8129233999999999</v>
      </c>
      <c r="F14" s="18">
        <f>Huber!B14</f>
        <v>4.0419681208730296</v>
      </c>
      <c r="G14" s="18">
        <f>BayesRidge!B14</f>
        <v>4.1310182949867098</v>
      </c>
      <c r="H14" s="18">
        <f>Elastic!B14</f>
        <v>4.6881930755577796</v>
      </c>
      <c r="I14" s="18">
        <f>GBR!B14</f>
        <v>4.2210515845588104</v>
      </c>
      <c r="J14" s="19">
        <f t="shared" si="0"/>
        <v>4.4440510469986831</v>
      </c>
      <c r="K14" s="20">
        <f t="shared" si="1"/>
        <v>5.8129233999999999</v>
      </c>
      <c r="L14" s="20">
        <f t="shared" si="2"/>
        <v>4.0419681208730296</v>
      </c>
      <c r="O14" t="s">
        <v>60</v>
      </c>
      <c r="P14">
        <v>6.6</v>
      </c>
      <c r="Q14" t="s">
        <v>59</v>
      </c>
      <c r="AC14" s="6"/>
    </row>
    <row r="15" spans="1:29" ht="15" thickBot="1" x14ac:dyDescent="0.35">
      <c r="A15" t="s">
        <v>317</v>
      </c>
      <c r="B15" s="18">
        <f>RF!B15</f>
        <v>5.15</v>
      </c>
      <c r="C15" s="18">
        <f>LR!B15</f>
        <v>4.8614316115234999</v>
      </c>
      <c r="D15" s="18">
        <f>Adaboost!B15</f>
        <v>5.0924855491329399</v>
      </c>
      <c r="E15" s="18">
        <f>XGBR!B15</f>
        <v>5.9369592999999998</v>
      </c>
      <c r="F15" s="18">
        <f>Huber!B15</f>
        <v>4.8013819681984797</v>
      </c>
      <c r="G15" s="18">
        <f>BayesRidge!B15</f>
        <v>4.8764832222094601</v>
      </c>
      <c r="H15" s="18">
        <f>Elastic!B15</f>
        <v>4.9660095770302002</v>
      </c>
      <c r="I15" s="18">
        <f>GBR!B15</f>
        <v>5.5286403496609502</v>
      </c>
      <c r="J15" s="19">
        <f t="shared" si="0"/>
        <v>5.1023804779351858</v>
      </c>
      <c r="K15" s="20">
        <f t="shared" si="1"/>
        <v>5.9369592999999998</v>
      </c>
      <c r="L15" s="20">
        <f t="shared" si="2"/>
        <v>4.7080327236611401</v>
      </c>
      <c r="O15" t="s">
        <v>59</v>
      </c>
      <c r="P15">
        <v>8</v>
      </c>
      <c r="Q15" t="s">
        <v>60</v>
      </c>
      <c r="AC15" s="6"/>
    </row>
    <row r="16" spans="1:29" ht="15" thickBot="1" x14ac:dyDescent="0.35">
      <c r="A16"/>
      <c r="B16" s="5">
        <f>RF!B16</f>
        <v>0</v>
      </c>
      <c r="C16" s="5">
        <f>LR!B16</f>
        <v>0</v>
      </c>
      <c r="D16" s="5">
        <f>Adaboost!B16</f>
        <v>0</v>
      </c>
      <c r="E16" s="5">
        <f>XGBR!B16</f>
        <v>0</v>
      </c>
      <c r="F16" s="5">
        <f>Huber!B16</f>
        <v>0</v>
      </c>
      <c r="G16" s="5">
        <f>BayesRidge!B16</f>
        <v>0</v>
      </c>
      <c r="H16" s="5">
        <f>Elastic!B16</f>
        <v>0</v>
      </c>
      <c r="I16" s="5">
        <f>GBR!B16</f>
        <v>0</v>
      </c>
      <c r="J16" s="6">
        <f t="shared" si="0"/>
        <v>0</v>
      </c>
      <c r="K16">
        <f t="shared" si="1"/>
        <v>0</v>
      </c>
      <c r="L16">
        <f t="shared" si="2"/>
        <v>0</v>
      </c>
      <c r="AC16" s="6"/>
    </row>
    <row r="17" spans="1:29" ht="15" thickBot="1" x14ac:dyDescent="0.35">
      <c r="A17"/>
      <c r="B17" s="5">
        <f>RF!B17</f>
        <v>0</v>
      </c>
      <c r="C17" s="5">
        <f>LR!B17</f>
        <v>0</v>
      </c>
      <c r="D17" s="5">
        <f>Adaboost!B17</f>
        <v>0</v>
      </c>
      <c r="E17" s="5">
        <f>XGBR!B17</f>
        <v>0</v>
      </c>
      <c r="F17" s="5">
        <f>Huber!B17</f>
        <v>0</v>
      </c>
      <c r="G17" s="5">
        <f>BayesRidge!B17</f>
        <v>0</v>
      </c>
      <c r="H17" s="5">
        <f>Elastic!B17</f>
        <v>0</v>
      </c>
      <c r="I17" s="5">
        <f>GBR!B17</f>
        <v>0</v>
      </c>
      <c r="J17" s="6">
        <f t="shared" si="0"/>
        <v>0</v>
      </c>
      <c r="K17">
        <f t="shared" si="1"/>
        <v>0</v>
      </c>
      <c r="L17">
        <f t="shared" si="2"/>
        <v>0</v>
      </c>
      <c r="AC17" s="6"/>
    </row>
    <row r="18" spans="1:29" ht="15" thickBot="1" x14ac:dyDescent="0.35">
      <c r="A18"/>
      <c r="B18" s="5">
        <f>RF!B18</f>
        <v>0</v>
      </c>
      <c r="C18" s="5">
        <f>LR!B18</f>
        <v>0</v>
      </c>
      <c r="D18" s="5">
        <f>Adaboost!B18</f>
        <v>0</v>
      </c>
      <c r="E18" s="5">
        <f>XGBR!B18</f>
        <v>0</v>
      </c>
      <c r="F18" s="5">
        <f>Huber!B18</f>
        <v>0</v>
      </c>
      <c r="G18" s="5">
        <f>BayesRidge!B18</f>
        <v>0</v>
      </c>
      <c r="H18" s="5">
        <f>Elastic!B18</f>
        <v>0</v>
      </c>
      <c r="I18" s="5">
        <f>GBR!B18</f>
        <v>0</v>
      </c>
      <c r="J18" s="6">
        <f t="shared" si="0"/>
        <v>0</v>
      </c>
      <c r="K18">
        <f t="shared" si="1"/>
        <v>0</v>
      </c>
      <c r="L18">
        <f t="shared" si="2"/>
        <v>0</v>
      </c>
      <c r="AC18" s="6"/>
    </row>
    <row r="19" spans="1:29" ht="15" thickBot="1" x14ac:dyDescent="0.35">
      <c r="A19"/>
      <c r="B19" s="5">
        <f>RF!B19</f>
        <v>0</v>
      </c>
      <c r="C19" s="5">
        <f>LR!B19</f>
        <v>0</v>
      </c>
      <c r="D19" s="5">
        <f>Adaboost!B19</f>
        <v>0</v>
      </c>
      <c r="E19" s="5">
        <f>XGBR!B19</f>
        <v>0</v>
      </c>
      <c r="F19" s="5">
        <f>Huber!B19</f>
        <v>0</v>
      </c>
      <c r="G19" s="5">
        <f>BayesRidge!B19</f>
        <v>0</v>
      </c>
      <c r="H19" s="5">
        <f>Elastic!B19</f>
        <v>0</v>
      </c>
      <c r="I19" s="5">
        <f>GBR!B19</f>
        <v>0</v>
      </c>
      <c r="J19" s="6">
        <f t="shared" si="0"/>
        <v>0</v>
      </c>
      <c r="K19">
        <f t="shared" si="1"/>
        <v>0</v>
      </c>
      <c r="L19">
        <f t="shared" si="2"/>
        <v>0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321</v>
      </c>
      <c r="H36" s="7" t="s">
        <v>322</v>
      </c>
      <c r="I36" s="7" t="s">
        <v>29</v>
      </c>
      <c r="J36" s="7" t="s">
        <v>15</v>
      </c>
      <c r="K36" s="7" t="s">
        <v>14</v>
      </c>
      <c r="L36" s="7" t="s">
        <v>323</v>
      </c>
      <c r="M36" s="7" t="s">
        <v>28</v>
      </c>
      <c r="N36" s="7" t="s">
        <v>27</v>
      </c>
      <c r="O36" s="7" t="s">
        <v>17</v>
      </c>
      <c r="P36" s="7" t="s">
        <v>34</v>
      </c>
      <c r="Q36" s="7" t="s">
        <v>36</v>
      </c>
      <c r="R36" s="7" t="s">
        <v>18</v>
      </c>
      <c r="S36" s="7" t="s">
        <v>26</v>
      </c>
      <c r="T36" s="7" t="s">
        <v>25</v>
      </c>
      <c r="U36" s="7" t="s">
        <v>37</v>
      </c>
      <c r="V36" s="7" t="s">
        <v>35</v>
      </c>
      <c r="W36" s="7" t="s">
        <v>320</v>
      </c>
      <c r="X36" s="7" t="s">
        <v>24</v>
      </c>
      <c r="Y36" s="7" t="s">
        <v>6</v>
      </c>
      <c r="Z36" s="6" t="s">
        <v>318</v>
      </c>
      <c r="AB36"/>
      <c r="AC36" s="6"/>
    </row>
    <row r="37" spans="1:29" ht="15" thickBot="1" x14ac:dyDescent="0.35">
      <c r="A37" t="str">
        <f>A2</f>
        <v>Corbin Burnes</v>
      </c>
      <c r="B37" s="5">
        <f>Neural!B2</f>
        <v>5.5579674948359798</v>
      </c>
      <c r="D37" s="7">
        <v>1</v>
      </c>
      <c r="E37" s="7" t="s">
        <v>304</v>
      </c>
      <c r="F37" s="7" t="s">
        <v>40</v>
      </c>
      <c r="G37" s="7" t="s">
        <v>58</v>
      </c>
      <c r="H37" s="17">
        <v>5.8461538461538458</v>
      </c>
      <c r="I37" s="17">
        <v>5.5633589467242723</v>
      </c>
      <c r="J37" s="17">
        <v>6.207058</v>
      </c>
      <c r="K37" s="17">
        <v>5.1418428058102101</v>
      </c>
      <c r="L37" s="7">
        <f>P3</f>
        <v>9.6</v>
      </c>
      <c r="M37" s="21">
        <v>6.5</v>
      </c>
      <c r="N37" s="21">
        <f>IF(ABS(H37 - M37) &gt; MAX(ABS(I37 - M37), ABS(J37 - M37)), H37 - M37, IF(ABS(I37 - M37) &gt; ABS(J37 - M37), I37 - M37, J37 - M37))</f>
        <v>-0.93664105327572766</v>
      </c>
      <c r="O37" s="21" t="str">
        <f>IF(N37 &lt; 0, "Under", "Over")</f>
        <v>Under</v>
      </c>
      <c r="P37" s="21">
        <f>H37-M37</f>
        <v>-0.65384615384615419</v>
      </c>
      <c r="Q37" s="21">
        <v>0.1</v>
      </c>
      <c r="R37" s="21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21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</v>
      </c>
      <c r="T37" s="21">
        <f>IF(R37=1,3,IF(R37=2/3,2,IF(R37=1/3,1,0)))</f>
        <v>3</v>
      </c>
      <c r="U37" s="21">
        <f>IF(AND(O37="Over", H37&gt;M37), 2, IF(AND(O37="Under", H37&lt;=M37), 2, 0))</f>
        <v>2</v>
      </c>
      <c r="V37" s="21">
        <f>IF(AND(O37="Over", Q37&gt;0.5), 2, IF(AND(O37="Under", Q37&lt;=0.5), 2, 0))</f>
        <v>2</v>
      </c>
      <c r="W37" s="21">
        <f>IF(O37="Over",
    IF(L37&gt;8.6, 1,
        IF(L37&gt;7.5, 0.5, 0)),
    IF(O37="Under",
        IF(L37&gt;8.6, 0,
            IF(L37&gt;7.5, 0.5, 1)),
        "Invalid N37 Value"))</f>
        <v>0</v>
      </c>
      <c r="X37" s="21">
        <f>SUM(S37:W37)</f>
        <v>8</v>
      </c>
      <c r="Y37" s="21">
        <v>6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-0.63198814247652013</v>
      </c>
      <c r="AB37"/>
      <c r="AC37" s="6"/>
    </row>
    <row r="38" spans="1:29" ht="15" thickBot="1" x14ac:dyDescent="0.35">
      <c r="A38" t="str">
        <f>A3</f>
        <v>Ryan Pepiot</v>
      </c>
      <c r="B38" s="5">
        <f>Neural!B3</f>
        <v>4.93954529913408</v>
      </c>
      <c r="D38" s="7">
        <v>2</v>
      </c>
      <c r="E38" s="7" t="s">
        <v>305</v>
      </c>
      <c r="F38" s="7" t="s">
        <v>58</v>
      </c>
      <c r="G38" s="7" t="s">
        <v>40</v>
      </c>
      <c r="H38" s="17">
        <v>5.9</v>
      </c>
      <c r="I38" s="17">
        <v>5.1612250299857303</v>
      </c>
      <c r="J38" s="17">
        <v>6.07</v>
      </c>
      <c r="K38" s="17">
        <v>4.8680118575234799</v>
      </c>
      <c r="L38" s="7">
        <f>P2</f>
        <v>7.4</v>
      </c>
      <c r="M38" s="21">
        <v>5.5</v>
      </c>
      <c r="N38" s="21">
        <f>IF(ABS(H38 - M38) &gt; MAX(ABS(I38 - M38), ABS(J38 - M38)), H38 - M38, IF(ABS(I38 - M38) &gt; ABS(J38 - M38), I38 - M38, J38 - M38))</f>
        <v>0.57000000000000028</v>
      </c>
      <c r="O38" s="21" t="str">
        <f>IF(N38 &lt; 0, "Under", "Over")</f>
        <v>Over</v>
      </c>
      <c r="P38" s="21">
        <f>H38-M38</f>
        <v>0.40000000000000036</v>
      </c>
      <c r="Q38" s="21">
        <v>0.6</v>
      </c>
      <c r="R38" s="21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0.33333333333333331</v>
      </c>
      <c r="S38" s="21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0.5</v>
      </c>
      <c r="T38" s="21">
        <f>IF(R38=1,3,IF(R38=2/3,2,IF(R38=1/3,1,0)))</f>
        <v>1</v>
      </c>
      <c r="U38" s="21">
        <f>IF(AND(O38="Over", H38&gt;M38), 2, IF(AND(O38="Under", H38&lt;=M38), 2, 0))</f>
        <v>2</v>
      </c>
      <c r="V38" s="21">
        <f>IF(AND(O38="Over", Q38&gt;0.5), 2, IF(AND(O38="Under", Q38&lt;=0.5), 2, 0))</f>
        <v>2</v>
      </c>
      <c r="W38" s="21">
        <f>IF(O38="Over",
    IF(L38&gt;8.6, 1,
        IF(L38&gt;7.5, 0.5, 0)),
    IF(O38="Under",
        IF(L38&gt;8.6, 0,
            IF(L38&gt;7.5, 0.5, 1)),
        "Invalid N37 Value"))</f>
        <v>0</v>
      </c>
      <c r="X38" s="21">
        <f>SUM(S38:W38)</f>
        <v>5.5</v>
      </c>
      <c r="Y38" s="21">
        <v>9</v>
      </c>
      <c r="Z38" s="6">
        <f t="shared" si="5"/>
        <v>1.5432005000000002</v>
      </c>
      <c r="AB38"/>
      <c r="AC38" s="6"/>
    </row>
    <row r="39" spans="1:29" ht="15" thickBot="1" x14ac:dyDescent="0.35">
      <c r="A39" t="str">
        <f>A4</f>
        <v>Dakota Hudson</v>
      </c>
      <c r="B39" s="5">
        <f>Neural!B4</f>
        <v>4.58631334984599</v>
      </c>
      <c r="D39" s="7">
        <v>3</v>
      </c>
      <c r="E39" s="7" t="s">
        <v>306</v>
      </c>
      <c r="F39" s="7" t="s">
        <v>42</v>
      </c>
      <c r="G39" s="7" t="s">
        <v>14</v>
      </c>
      <c r="H39" s="17">
        <v>2.916666666666667</v>
      </c>
      <c r="I39" s="17">
        <v>4.2721316362850921</v>
      </c>
      <c r="J39" s="17">
        <v>5.0432005000000002</v>
      </c>
      <c r="K39" s="17">
        <v>3.06165820013622</v>
      </c>
      <c r="L39" s="7">
        <f>P5</f>
        <v>8</v>
      </c>
      <c r="M39" s="22">
        <v>3.5</v>
      </c>
      <c r="N39" s="22">
        <f>IF(ABS(H39 - M39) &gt; MAX(ABS(I39 - M39), ABS(J39 - M39)), H39 - M39, IF(ABS(I39 - M39) &gt; ABS(J39 - M39), I39 - M39, J39 - M39))</f>
        <v>1.5432005000000002</v>
      </c>
      <c r="O39" s="22" t="str">
        <f>IF(N39 &lt; 0, "Under", "Over")</f>
        <v>Over</v>
      </c>
      <c r="P39" s="22">
        <f>H39-M39</f>
        <v>-0.58333333333333304</v>
      </c>
      <c r="Q39" s="22">
        <v>0.3</v>
      </c>
      <c r="R39" s="22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0.66666666666666663</v>
      </c>
      <c r="S39" s="22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2</v>
      </c>
      <c r="T39" s="22">
        <f>IF(R39=1,3,IF(R39=2/3,2,IF(R39=1/3,1,0)))</f>
        <v>2</v>
      </c>
      <c r="U39" s="22">
        <f>IF(AND(O39="Over", H39&gt;M39), 2, IF(AND(O39="Under", H39&lt;=M39), 2, 0))</f>
        <v>0</v>
      </c>
      <c r="V39" s="22">
        <f>IF(AND(O39="Over", Q39&gt;0.5), 2, IF(AND(O39="Under", Q39&lt;=0.5), 2, 0))</f>
        <v>0</v>
      </c>
      <c r="W39" s="22">
        <f>IF(O39="Over",
    IF(L39&gt;8.6, 1,
        IF(L39&gt;7.5, 0.5, 0)),
    IF(O39="Under",
        IF(L39&gt;8.6, 0,
            IF(L39&gt;7.5, 0.5, 1)),
        "Invalid N37 Value"))</f>
        <v>0.5</v>
      </c>
      <c r="X39" s="22">
        <f>SUM(S39:W39)</f>
        <v>4.5</v>
      </c>
      <c r="Y39" s="22">
        <v>1</v>
      </c>
      <c r="Z39" s="6">
        <f t="shared" si="5"/>
        <v>-1.5832237270281997</v>
      </c>
      <c r="AB39"/>
      <c r="AC39" s="6"/>
    </row>
    <row r="40" spans="1:29" ht="15" thickBot="1" x14ac:dyDescent="0.35">
      <c r="A40" t="str">
        <f>A5</f>
        <v>Chris Paddack</v>
      </c>
      <c r="B40" s="5">
        <f>Neural!B5</f>
        <v>5.10632963216832</v>
      </c>
      <c r="D40" s="7">
        <v>4</v>
      </c>
      <c r="E40" s="7" t="s">
        <v>307</v>
      </c>
      <c r="F40" s="7" t="s">
        <v>14</v>
      </c>
      <c r="G40" s="7" t="s">
        <v>42</v>
      </c>
      <c r="H40" s="17">
        <v>5.083333333333333</v>
      </c>
      <c r="I40" s="17">
        <v>5.347185345584597</v>
      </c>
      <c r="J40" s="17">
        <v>6.0519724000000004</v>
      </c>
      <c r="K40" s="17">
        <v>4.9167762729718003</v>
      </c>
      <c r="L40" s="7">
        <f>P4</f>
        <v>9.5</v>
      </c>
      <c r="M40" s="21">
        <v>6.5</v>
      </c>
      <c r="N40" s="21">
        <f>IF(ABS(H40 - M40) &gt; MAX(ABS(I40 - M40), ABS(J40 - M40)), H40 - M40, IF(ABS(I40 - M40) &gt; ABS(J40 - M40), I40 - M40, J40 - M40))</f>
        <v>-1.416666666666667</v>
      </c>
      <c r="O40" s="21" t="str">
        <f>IF(N40 &lt; 0, "Under", "Over")</f>
        <v>Under</v>
      </c>
      <c r="P40" s="21">
        <f>H40-M40</f>
        <v>-1.416666666666667</v>
      </c>
      <c r="Q40" s="21">
        <v>0.3</v>
      </c>
      <c r="R40" s="21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1</v>
      </c>
      <c r="S40" s="21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21">
        <f>IF(R40=1,3,IF(R40=2/3,2,IF(R40=1/3,1,0)))</f>
        <v>3</v>
      </c>
      <c r="U40" s="21">
        <f>IF(AND(O40="Over", H40&gt;M40), 2, IF(AND(O40="Under", H40&lt;=M40), 2, 0))</f>
        <v>2</v>
      </c>
      <c r="V40" s="21">
        <f>IF(AND(O40="Over", Q40&gt;0.5), 2, IF(AND(O40="Under", Q40&lt;=0.5), 2, 0))</f>
        <v>2</v>
      </c>
      <c r="W40" s="21">
        <f>IF(O40="Over",
    IF(L40&gt;8.6, 1,
        IF(L40&gt;7.5, 0.5, 0)),
    IF(O40="Under",
        IF(L40&gt;8.6, 0,
            IF(L40&gt;7.5, 0.5, 1)),
        "Invalid N37 Value"))</f>
        <v>0</v>
      </c>
      <c r="X40" s="21">
        <f>SUM(S40:W40)</f>
        <v>8.5</v>
      </c>
      <c r="Y40" s="21">
        <v>6</v>
      </c>
      <c r="Z40" s="6">
        <f t="shared" si="5"/>
        <v>2.0962953999999998</v>
      </c>
      <c r="AB40"/>
      <c r="AC40" s="6"/>
    </row>
    <row r="41" spans="1:29" ht="15" thickBot="1" x14ac:dyDescent="0.35">
      <c r="A41" t="str">
        <f>A6</f>
        <v>Carlos Rodon</v>
      </c>
      <c r="B41" s="5">
        <f>Neural!B6</f>
        <v>3.9412399559660898</v>
      </c>
      <c r="D41" s="7">
        <v>5</v>
      </c>
      <c r="E41" s="7" t="s">
        <v>308</v>
      </c>
      <c r="F41" s="7" t="s">
        <v>49</v>
      </c>
      <c r="G41" s="7" t="s">
        <v>45</v>
      </c>
      <c r="H41" s="17">
        <v>5.5</v>
      </c>
      <c r="I41" s="17">
        <v>4.9645660392215483</v>
      </c>
      <c r="J41" s="17">
        <v>7.5962953999999998</v>
      </c>
      <c r="K41" s="17">
        <v>3.9263439042592001</v>
      </c>
      <c r="L41" s="7">
        <f>P7</f>
        <v>7.1</v>
      </c>
      <c r="M41" s="22">
        <v>5.5</v>
      </c>
      <c r="N41" s="22">
        <f>IF(ABS(H41 - M41) &gt; MAX(ABS(I41 - M41), ABS(J41 - M41)), H41 - M41, IF(ABS(I41 - M41) &gt; ABS(J41 - M41), I41 - M41, J41 - M41))</f>
        <v>2.0962953999999998</v>
      </c>
      <c r="O41" s="22" t="str">
        <f>IF(N41 &lt; 0, "Under", "Over")</f>
        <v>Over</v>
      </c>
      <c r="P41" s="22">
        <f>H41-M41</f>
        <v>0</v>
      </c>
      <c r="Q41" s="22">
        <v>0.7</v>
      </c>
      <c r="R41" s="22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0.33333333333333331</v>
      </c>
      <c r="S41" s="22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2</v>
      </c>
      <c r="T41" s="22">
        <f>IF(R41=1,3,IF(R41=2/3,2,IF(R41=1/3,1,0)))</f>
        <v>1</v>
      </c>
      <c r="U41" s="22">
        <f>IF(AND(O41="Over", H41&gt;M41), 2, IF(AND(O41="Under", H41&lt;=M41), 2, 0))</f>
        <v>0</v>
      </c>
      <c r="V41" s="22">
        <f>IF(AND(O41="Over", Q41&gt;0.5), 2, IF(AND(O41="Under", Q41&lt;=0.5), 2, 0))</f>
        <v>2</v>
      </c>
      <c r="W41" s="22">
        <f>IF(O41="Over",
    IF(L41&gt;8.6, 1,
        IF(L41&gt;7.5, 0.5, 0)),
    IF(O41="Under",
        IF(L41&gt;8.6, 0,
            IF(L41&gt;7.5, 0.5, 1)),
        "Invalid N37 Value"))</f>
        <v>0</v>
      </c>
      <c r="X41" s="22">
        <f>SUM(S41:W41)</f>
        <v>5</v>
      </c>
      <c r="Y41" s="22">
        <v>3</v>
      </c>
      <c r="Z41" s="6">
        <f t="shared" si="5"/>
        <v>2.2100712105798497</v>
      </c>
      <c r="AB41"/>
      <c r="AC41" s="6"/>
    </row>
    <row r="42" spans="1:29" ht="15" thickBot="1" x14ac:dyDescent="0.35">
      <c r="A42" t="str">
        <f>A8</f>
        <v>Jose Berrios</v>
      </c>
      <c r="B42" s="5">
        <f>Neural!B8</f>
        <v>3.94179580228097</v>
      </c>
      <c r="D42" s="7">
        <v>6</v>
      </c>
      <c r="E42" s="7" t="s">
        <v>309</v>
      </c>
      <c r="F42" s="7" t="s">
        <v>45</v>
      </c>
      <c r="G42" s="7" t="s">
        <v>49</v>
      </c>
      <c r="H42" s="17">
        <v>5.4615384615384617</v>
      </c>
      <c r="I42" s="17">
        <v>5.5936136934624834</v>
      </c>
      <c r="J42" s="17">
        <v>6.7100712105798497</v>
      </c>
      <c r="K42" s="17">
        <v>3.94179580228097</v>
      </c>
      <c r="L42" s="7">
        <f>P6</f>
        <v>9.5</v>
      </c>
      <c r="M42" s="22">
        <v>4.5</v>
      </c>
      <c r="N42" s="22">
        <f>IF(ABS(H42 - M42) &gt; MAX(ABS(I42 - M42), ABS(J42 - M42)), H42 - M42, IF(ABS(I42 - M42) &gt; ABS(J42 - M42), I42 - M42, J42 - M42))</f>
        <v>2.2100712105798497</v>
      </c>
      <c r="O42" s="22" t="str">
        <f>IF(N42 &lt; 0, "Under", "Over")</f>
        <v>Over</v>
      </c>
      <c r="P42" s="22">
        <f>H42-M42</f>
        <v>0.96153846153846168</v>
      </c>
      <c r="Q42" s="22">
        <v>0.7</v>
      </c>
      <c r="R42" s="22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0.66666666666666663</v>
      </c>
      <c r="S42" s="22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2</v>
      </c>
      <c r="T42" s="22">
        <f>IF(R42=1,3,IF(R42=2/3,2,IF(R42=1/3,1,0)))</f>
        <v>2</v>
      </c>
      <c r="U42" s="22">
        <f>IF(AND(O42="Over", H42&gt;M42), 2, IF(AND(O42="Under", H42&lt;=M42), 2, 0))</f>
        <v>2</v>
      </c>
      <c r="V42" s="22">
        <f>IF(AND(O42="Over", Q42&gt;0.5), 2, IF(AND(O42="Under", Q42&lt;=0.5), 2, 0))</f>
        <v>2</v>
      </c>
      <c r="W42" s="22">
        <f>IF(O42="Over",
    IF(L42&gt;8.6, 1,
        IF(L42&gt;7.5, 0.5, 0)),
    IF(O42="Under",
        IF(L42&gt;8.6, 0,
            IF(L42&gt;7.5, 0.5, 1)),
        "Invalid N37 Value"))</f>
        <v>1</v>
      </c>
      <c r="X42" s="22">
        <f>SUM(S42:W42)</f>
        <v>9</v>
      </c>
      <c r="Y42" s="22">
        <v>4</v>
      </c>
      <c r="Z42" s="6">
        <f t="shared" si="5"/>
        <v>5.1724969999999999</v>
      </c>
      <c r="AB42"/>
      <c r="AC42" s="6"/>
    </row>
    <row r="43" spans="1:29" ht="15" thickBot="1" x14ac:dyDescent="0.35">
      <c r="A43" t="str">
        <f>A7</f>
        <v>Seth Lugo</v>
      </c>
      <c r="B43" s="5">
        <f>Neural!B7</f>
        <v>5.9167657188721199</v>
      </c>
      <c r="D43" s="7">
        <v>7</v>
      </c>
      <c r="E43" s="7" t="s">
        <v>310</v>
      </c>
      <c r="F43" s="7" t="s">
        <v>39</v>
      </c>
      <c r="G43" s="7" t="s">
        <v>57</v>
      </c>
      <c r="H43" s="17">
        <v>4.615384615384615</v>
      </c>
      <c r="I43" s="17">
        <v>5.6715436819468437</v>
      </c>
      <c r="J43" s="17">
        <v>9.6724969999999999</v>
      </c>
      <c r="K43" s="17">
        <v>3.9066905322108201</v>
      </c>
      <c r="L43" s="7">
        <f>P9</f>
        <v>8.6</v>
      </c>
      <c r="M43" s="22">
        <v>4.5</v>
      </c>
      <c r="N43" s="22">
        <f>IF(ABS(H43 - M43) &gt; MAX(ABS(I43 - M43), ABS(J43 - M43)), H43 - M43, IF(ABS(I43 - M43) &gt; ABS(J43 - M43), I43 - M43, J43 - M43))</f>
        <v>5.1724969999999999</v>
      </c>
      <c r="O43" s="22" t="str">
        <f>IF(N43 &lt; 0, "Under", "Over")</f>
        <v>Over</v>
      </c>
      <c r="P43" s="22">
        <f>H43-M43</f>
        <v>0.11538461538461497</v>
      </c>
      <c r="Q43" s="22">
        <v>0.6</v>
      </c>
      <c r="R43" s="22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0.66666666666666663</v>
      </c>
      <c r="S43" s="22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2</v>
      </c>
      <c r="T43" s="22">
        <f>IF(R43=1,3,IF(R43=2/3,2,IF(R43=1/3,1,0)))</f>
        <v>2</v>
      </c>
      <c r="U43" s="22">
        <f>IF(AND(O43="Over", H43&gt;M43), 2, IF(AND(O43="Under", H43&lt;=M43), 2, 0))</f>
        <v>2</v>
      </c>
      <c r="V43" s="22">
        <f>IF(AND(O43="Over", Q43&gt;0.5), 2, IF(AND(O43="Under", Q43&lt;=0.5), 2, 0))</f>
        <v>2</v>
      </c>
      <c r="W43" s="22">
        <f>IF(O43="Over",
    IF(L43&gt;8.6, 1,
        IF(L43&gt;7.5, 0.5, 0)),
    IF(O43="Under",
        IF(L43&gt;8.6, 0,
            IF(L43&gt;7.5, 0.5, 1)),
        "Invalid N37 Value"))</f>
        <v>0.5</v>
      </c>
      <c r="X43" s="22">
        <f>SUM(S43:W43)</f>
        <v>8.5</v>
      </c>
      <c r="Y43" s="22">
        <v>4</v>
      </c>
      <c r="Z43" s="6">
        <f t="shared" si="5"/>
        <v>1.6167242733565397</v>
      </c>
      <c r="AB43"/>
      <c r="AC43" s="6"/>
    </row>
    <row r="44" spans="1:29" ht="15" thickBot="1" x14ac:dyDescent="0.35">
      <c r="A44" t="str">
        <f t="shared" ref="A44:A70" si="6">A9</f>
        <v>Colin Rea</v>
      </c>
      <c r="B44" s="5">
        <f>Neural!B9</f>
        <v>5.0030950165129502</v>
      </c>
      <c r="D44" s="7">
        <v>8</v>
      </c>
      <c r="E44" s="7" t="s">
        <v>311</v>
      </c>
      <c r="F44" s="7" t="s">
        <v>57</v>
      </c>
      <c r="G44" s="7" t="s">
        <v>39</v>
      </c>
      <c r="H44" s="17">
        <v>4</v>
      </c>
      <c r="I44" s="17">
        <v>4.8039613846109281</v>
      </c>
      <c r="J44" s="17">
        <v>5.1167242733565397</v>
      </c>
      <c r="K44" s="17">
        <v>3.2907932</v>
      </c>
      <c r="L44" s="7">
        <f>P8</f>
        <v>6.4</v>
      </c>
      <c r="M44" s="21">
        <v>3.5</v>
      </c>
      <c r="N44" s="21">
        <f>IF(ABS(H44 - M44) &gt; MAX(ABS(I44 - M44), ABS(J44 - M44)), H44 - M44, IF(ABS(I44 - M44) &gt; ABS(J44 - M44), I44 - M44, J44 - M44))</f>
        <v>1.6167242733565397</v>
      </c>
      <c r="O44" s="21" t="str">
        <f>IF(N44 &lt; 0, "Under", "Over")</f>
        <v>Over</v>
      </c>
      <c r="P44" s="21">
        <f>H44-M44</f>
        <v>0.5</v>
      </c>
      <c r="Q44" s="21">
        <v>0.6</v>
      </c>
      <c r="R44" s="21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0.66666666666666663</v>
      </c>
      <c r="S44" s="21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2</v>
      </c>
      <c r="T44" s="21">
        <f>IF(R44=1,3,IF(R44=2/3,2,IF(R44=1/3,1,0)))</f>
        <v>2</v>
      </c>
      <c r="U44" s="21">
        <f>IF(AND(O44="Over", H44&gt;M44), 2, IF(AND(O44="Under", H44&lt;=M44), 2, 0))</f>
        <v>2</v>
      </c>
      <c r="V44" s="21">
        <f>IF(AND(O44="Over", Q44&gt;0.5), 2, IF(AND(O44="Under", Q44&lt;=0.5), 2, 0))</f>
        <v>2</v>
      </c>
      <c r="W44" s="21">
        <f>IF(O44="Over",
    IF(L44&gt;8.6, 1,
        IF(L44&gt;7.5, 0.5, 0)),
    IF(O44="Under",
        IF(L44&gt;8.6, 0,
            IF(L44&gt;7.5, 0.5, 1)),
        "Invalid N37 Value"))</f>
        <v>0</v>
      </c>
      <c r="X44" s="21">
        <f>SUM(S44:W44)</f>
        <v>8</v>
      </c>
      <c r="Y44" s="21">
        <v>4</v>
      </c>
      <c r="Z44" s="6">
        <f t="shared" si="5"/>
        <v>1.8064739999999997</v>
      </c>
      <c r="AB44"/>
      <c r="AC44" s="6"/>
    </row>
    <row r="45" spans="1:29" ht="15" thickBot="1" x14ac:dyDescent="0.35">
      <c r="A45" t="str">
        <f t="shared" si="6"/>
        <v>Erick Fedde</v>
      </c>
      <c r="B45" s="5">
        <f>Neural!B10</f>
        <v>5.3125327341516</v>
      </c>
      <c r="D45" s="7">
        <v>9</v>
      </c>
      <c r="E45" s="7" t="s">
        <v>312</v>
      </c>
      <c r="F45" s="7" t="s">
        <v>52</v>
      </c>
      <c r="G45" s="7" t="s">
        <v>54</v>
      </c>
      <c r="H45" s="17">
        <v>5.615384615384615</v>
      </c>
      <c r="I45" s="17">
        <v>5.4416610710605671</v>
      </c>
      <c r="J45" s="17">
        <v>7.3064739999999997</v>
      </c>
      <c r="K45" s="17">
        <v>4.9000000000000004</v>
      </c>
      <c r="L45" s="7">
        <f>P11</f>
        <v>8.9</v>
      </c>
      <c r="M45" s="22">
        <v>5.5</v>
      </c>
      <c r="N45" s="22">
        <f>IF(ABS(H45 - M45) &gt; MAX(ABS(I45 - M45), ABS(J45 - M45)), H45 - M45, IF(ABS(I45 - M45) &gt; ABS(J45 - M45), I45 - M45, J45 - M45))</f>
        <v>1.8064739999999997</v>
      </c>
      <c r="O45" s="22" t="str">
        <f>IF(N45 &lt; 0, "Under", "Over")</f>
        <v>Over</v>
      </c>
      <c r="P45" s="22">
        <f>H45-M45</f>
        <v>0.11538461538461497</v>
      </c>
      <c r="Q45" s="22">
        <v>0.6</v>
      </c>
      <c r="R45" s="22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0.33333333333333331</v>
      </c>
      <c r="S45" s="22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2</v>
      </c>
      <c r="T45" s="22">
        <f>IF(R45=1,3,IF(R45=2/3,2,IF(R45=1/3,1,0)))</f>
        <v>1</v>
      </c>
      <c r="U45" s="22">
        <f>IF(AND(O45="Over", H45&gt;M45), 2, IF(AND(O45="Under", H45&lt;=M45), 2, 0))</f>
        <v>2</v>
      </c>
      <c r="V45" s="22">
        <f>IF(AND(O45="Over", Q45&gt;0.5), 2, IF(AND(O45="Under", Q45&lt;=0.5), 2, 0))</f>
        <v>2</v>
      </c>
      <c r="W45" s="22">
        <f>IF(O45="Over",
    IF(L45&gt;8.6, 1,
        IF(L45&gt;7.5, 0.5, 0)),
    IF(O45="Under",
        IF(L45&gt;8.6, 0,
            IF(L45&gt;7.5, 0.5, 1)),
        "Invalid N37 Value"))</f>
        <v>1</v>
      </c>
      <c r="X45" s="22">
        <f>SUM(S45:W45)</f>
        <v>8</v>
      </c>
      <c r="Y45" s="22">
        <v>4</v>
      </c>
      <c r="Z45" s="6">
        <f t="shared" si="5"/>
        <v>-1.2972016748793802</v>
      </c>
      <c r="AB45"/>
      <c r="AC45" s="6"/>
    </row>
    <row r="46" spans="1:29" ht="15" thickBot="1" x14ac:dyDescent="0.35">
      <c r="A46" t="str">
        <f t="shared" si="6"/>
        <v>Logan Gilbert</v>
      </c>
      <c r="B46" s="5">
        <f>Neural!B11</f>
        <v>5.8154620776455896</v>
      </c>
      <c r="D46" s="7">
        <v>10</v>
      </c>
      <c r="E46" s="7" t="s">
        <v>313</v>
      </c>
      <c r="F46" s="7" t="s">
        <v>54</v>
      </c>
      <c r="G46" s="7" t="s">
        <v>52</v>
      </c>
      <c r="H46" s="17">
        <v>5.8461538461538458</v>
      </c>
      <c r="I46" s="17">
        <v>5.6257332694897908</v>
      </c>
      <c r="J46" s="17">
        <v>5.8154620776455896</v>
      </c>
      <c r="K46" s="17">
        <v>5.2027983251206198</v>
      </c>
      <c r="L46" s="7">
        <f>P10</f>
        <v>9.4</v>
      </c>
      <c r="M46" s="22">
        <v>6.5</v>
      </c>
      <c r="N46" s="22">
        <f>IF(ABS(H46 - M46) &gt; MAX(ABS(I46 - M46), ABS(J46 - M46)), H46 - M46, IF(ABS(I46 - M46) &gt; ABS(J46 - M46), I46 - M46, J46 - M46))</f>
        <v>-0.8742667305102092</v>
      </c>
      <c r="O46" s="22" t="str">
        <f>IF(N46 &lt; 0, "Under", "Over")</f>
        <v>Under</v>
      </c>
      <c r="P46" s="22">
        <f>H46-M46</f>
        <v>-0.65384615384615419</v>
      </c>
      <c r="Q46" s="22">
        <v>0.2</v>
      </c>
      <c r="R46" s="22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1</v>
      </c>
      <c r="S46" s="22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</v>
      </c>
      <c r="T46" s="22">
        <f>IF(R46=1,3,IF(R46=2/3,2,IF(R46=1/3,1,0)))</f>
        <v>3</v>
      </c>
      <c r="U46" s="22">
        <f>IF(AND(O46="Over", H46&gt;M46), 2, IF(AND(O46="Under", H46&lt;=M46), 2, 0))</f>
        <v>2</v>
      </c>
      <c r="V46" s="22">
        <f>IF(AND(O46="Over", Q46&gt;0.5), 2, IF(AND(O46="Under", Q46&lt;=0.5), 2, 0))</f>
        <v>2</v>
      </c>
      <c r="W46" s="22">
        <f>IF(O46="Over",
    IF(L46&gt;8.6, 1,
        IF(L46&gt;7.5, 0.5, 0)),
    IF(O46="Under",
        IF(L46&gt;8.6, 0,
            IF(L46&gt;7.5, 0.5, 1)),
        "Invalid N37 Value"))</f>
        <v>0</v>
      </c>
      <c r="X46" s="22">
        <f>SUM(S46:W46)</f>
        <v>8</v>
      </c>
      <c r="Y46" s="22">
        <v>8</v>
      </c>
      <c r="Z46" s="6">
        <f t="shared" si="5"/>
        <v>1.94427710843373</v>
      </c>
      <c r="AB46"/>
      <c r="AC46" s="6"/>
    </row>
    <row r="47" spans="1:29" ht="15" thickBot="1" x14ac:dyDescent="0.35">
      <c r="A47" t="str">
        <f t="shared" si="6"/>
        <v>Joey Estes</v>
      </c>
      <c r="B47" s="5">
        <f>Neural!B12</f>
        <v>5.1422547360824398</v>
      </c>
      <c r="D47" s="7">
        <v>11</v>
      </c>
      <c r="E47" s="7" t="s">
        <v>314</v>
      </c>
      <c r="F47" s="7" t="s">
        <v>55</v>
      </c>
      <c r="G47" s="7" t="s">
        <v>38</v>
      </c>
      <c r="H47" s="17">
        <v>5</v>
      </c>
      <c r="I47" s="17">
        <v>4.9204924027724628</v>
      </c>
      <c r="J47" s="17">
        <v>5.44427710843373</v>
      </c>
      <c r="K47" s="17">
        <v>3.2372326999999999</v>
      </c>
      <c r="L47" s="7">
        <f>P13</f>
        <v>5.0999999999999996</v>
      </c>
      <c r="M47" s="22">
        <v>3.5</v>
      </c>
      <c r="N47" s="22">
        <f>IF(ABS(H47 - M47) &gt; MAX(ABS(I47 - M47), ABS(J47 - M47)), H47 - M47, IF(ABS(I47 - M47) &gt; ABS(J47 - M47), I47 - M47, J47 - M47))</f>
        <v>1.94427710843373</v>
      </c>
      <c r="O47" s="22" t="str">
        <f>IF(N47 &lt; 0, "Under", "Over")</f>
        <v>Over</v>
      </c>
      <c r="P47" s="22">
        <f>H47-M47</f>
        <v>1.5</v>
      </c>
      <c r="Q47" s="22">
        <v>1</v>
      </c>
      <c r="R47" s="22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0.66666666666666663</v>
      </c>
      <c r="S47" s="22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22">
        <f>IF(R47=1,3,IF(R47=2/3,2,IF(R47=1/3,1,0)))</f>
        <v>2</v>
      </c>
      <c r="U47" s="22">
        <f>IF(AND(O47="Over", H47&gt;M47), 2, IF(AND(O47="Under", H47&lt;=M47), 2, 0))</f>
        <v>2</v>
      </c>
      <c r="V47" s="22">
        <f>IF(AND(O47="Over", Q47&gt;0.5), 2, IF(AND(O47="Under", Q47&lt;=0.5), 2, 0))</f>
        <v>2</v>
      </c>
      <c r="W47" s="22">
        <f>IF(O47="Over",
    IF(L47&gt;8.6, 1,
        IF(L47&gt;7.5, 0.5, 0)),
    IF(O47="Under",
        IF(L47&gt;8.6, 0,
            IF(L47&gt;7.5, 0.5, 1)),
        "Invalid N37 Value"))</f>
        <v>0</v>
      </c>
      <c r="X47" s="22">
        <f>SUM(S47:W47)</f>
        <v>8</v>
      </c>
      <c r="Y47" s="22">
        <v>3</v>
      </c>
      <c r="Z47" s="6">
        <f t="shared" si="5"/>
        <v>-2.4425571440041898</v>
      </c>
      <c r="AB47"/>
      <c r="AC47" s="6"/>
    </row>
    <row r="48" spans="1:29" ht="15" thickBot="1" x14ac:dyDescent="0.35">
      <c r="A48" t="str">
        <f t="shared" si="6"/>
        <v>Dylan Cease</v>
      </c>
      <c r="B48" s="5">
        <f>Neural!B13</f>
        <v>5.6273184238670098</v>
      </c>
      <c r="D48" s="7">
        <v>12</v>
      </c>
      <c r="E48" s="7" t="s">
        <v>315</v>
      </c>
      <c r="F48" s="7" t="s">
        <v>38</v>
      </c>
      <c r="G48" s="7" t="s">
        <v>55</v>
      </c>
      <c r="H48" s="17">
        <v>7.1538461538461542</v>
      </c>
      <c r="I48" s="17">
        <v>5.9713696332895232</v>
      </c>
      <c r="J48" s="17">
        <v>8.4779215000000008</v>
      </c>
      <c r="K48" s="17">
        <v>5.0574428559958102</v>
      </c>
      <c r="L48" s="7">
        <f>P12</f>
        <v>9.4</v>
      </c>
      <c r="M48" s="22">
        <v>7.5</v>
      </c>
      <c r="N48" s="22">
        <f>IF(ABS(H48 - M48) &gt; MAX(ABS(I48 - M48), ABS(J48 - M48)), H48 - M48, IF(ABS(I48 - M48) &gt; ABS(J48 - M48), I48 - M48, J48 - M48))</f>
        <v>-1.5286303667104768</v>
      </c>
      <c r="O48" s="22" t="str">
        <f>IF(N48 &lt; 0, "Under", "Over")</f>
        <v>Under</v>
      </c>
      <c r="P48" s="22">
        <f>H48-M48</f>
        <v>-0.34615384615384581</v>
      </c>
      <c r="Q48" s="22">
        <v>0.2</v>
      </c>
      <c r="R48" s="22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0.66666666666666663</v>
      </c>
      <c r="S48" s="22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2</v>
      </c>
      <c r="T48" s="22">
        <f>IF(R48=1,3,IF(R48=2/3,2,IF(R48=1/3,1,0)))</f>
        <v>2</v>
      </c>
      <c r="U48" s="22">
        <f>IF(AND(O48="Over", H48&gt;M48), 2, IF(AND(O48="Under", H48&lt;=M48), 2, 0))</f>
        <v>2</v>
      </c>
      <c r="V48" s="22">
        <f>IF(AND(O48="Over", Q48&gt;0.5), 2, IF(AND(O48="Under", Q48&lt;=0.5), 2, 0))</f>
        <v>2</v>
      </c>
      <c r="W48" s="22">
        <f>IF(O48="Over",
    IF(L48&gt;8.6, 1,
        IF(L48&gt;7.5, 0.5, 0)),
    IF(O48="Under",
        IF(L48&gt;8.6, 0,
            IF(L48&gt;7.5, 0.5, 1)),
        "Invalid N37 Value"))</f>
        <v>0</v>
      </c>
      <c r="X48" s="22">
        <f>SUM(S48:W48)</f>
        <v>8</v>
      </c>
      <c r="Y48" s="22">
        <v>8</v>
      </c>
      <c r="Z48" s="6">
        <f t="shared" si="5"/>
        <v>-0.95803187912697041</v>
      </c>
      <c r="AB48"/>
      <c r="AC48" s="6"/>
    </row>
    <row r="49" spans="1:29" ht="15" thickBot="1" x14ac:dyDescent="0.35">
      <c r="A49" t="str">
        <f t="shared" si="6"/>
        <v>Spencer Arrighetti</v>
      </c>
      <c r="B49" s="5">
        <f>Neural!B14</f>
        <v>4.0621045502852997</v>
      </c>
      <c r="D49" s="7">
        <v>13</v>
      </c>
      <c r="E49" s="7" t="s">
        <v>316</v>
      </c>
      <c r="F49" s="7" t="s">
        <v>60</v>
      </c>
      <c r="G49" s="7" t="s">
        <v>59</v>
      </c>
      <c r="H49" s="17">
        <v>5.5</v>
      </c>
      <c r="I49" s="17">
        <v>4.4440510469986831</v>
      </c>
      <c r="J49" s="17">
        <v>5.8129233999999999</v>
      </c>
      <c r="K49" s="17">
        <v>4.0419681208730296</v>
      </c>
      <c r="L49" s="7">
        <f>P15</f>
        <v>8</v>
      </c>
      <c r="M49" s="21">
        <v>5</v>
      </c>
      <c r="N49" s="21">
        <f>IF(ABS(H49 - M49) &gt; MAX(ABS(I49 - M49), ABS(J49 - M49)), H49 - M49, IF(ABS(I49 - M49) &gt; ABS(J49 - M49), I49 - M49, J49 - M49))</f>
        <v>0.81292339999999985</v>
      </c>
      <c r="O49" s="21" t="str">
        <f>IF(N49 &lt; 0, "Under", "Over")</f>
        <v>Over</v>
      </c>
      <c r="P49" s="21">
        <f>H49-M49</f>
        <v>0.5</v>
      </c>
      <c r="Q49" s="21">
        <v>0.5</v>
      </c>
      <c r="R49" s="21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0.33333333333333331</v>
      </c>
      <c r="S49" s="21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1</v>
      </c>
      <c r="T49" s="21">
        <f>IF(R49=1,3,IF(R49=2/3,2,IF(R49=1/3,1,0)))</f>
        <v>1</v>
      </c>
      <c r="U49" s="21">
        <f>IF(AND(O49="Over", H49&gt;M49), 2, IF(AND(O49="Under", H49&lt;=M49), 2, 0))</f>
        <v>2</v>
      </c>
      <c r="V49" s="21">
        <f>IF(AND(O49="Over", Q49&gt;0.5), 2, IF(AND(O49="Under", Q49&lt;=0.5), 2, 0))</f>
        <v>0</v>
      </c>
      <c r="W49" s="21">
        <f>IF(O49="Over",
    IF(L49&gt;8.6, 1,
        IF(L49&gt;7.5, 0.5, 0)),
    IF(O49="Under",
        IF(L49&gt;8.6, 0,
            IF(L49&gt;7.5, 0.5, 1)),
        "Invalid N37 Value"))</f>
        <v>0.5</v>
      </c>
      <c r="X49" s="21">
        <f>SUM(S49:W49)</f>
        <v>4.5</v>
      </c>
      <c r="Y49" s="21">
        <v>6</v>
      </c>
      <c r="Z49" s="6">
        <f t="shared" si="5"/>
        <v>2.4369592999999998</v>
      </c>
      <c r="AB49"/>
      <c r="AC49" s="6"/>
    </row>
    <row r="50" spans="1:29" ht="15" thickBot="1" x14ac:dyDescent="0.35">
      <c r="A50" t="str">
        <f t="shared" si="6"/>
        <v>Kyle Harrison</v>
      </c>
      <c r="B50" s="5">
        <f>Neural!B15</f>
        <v>4.7080327236611401</v>
      </c>
      <c r="D50" s="7">
        <v>14</v>
      </c>
      <c r="E50" s="7" t="s">
        <v>317</v>
      </c>
      <c r="F50" s="7" t="s">
        <v>59</v>
      </c>
      <c r="G50" s="7" t="s">
        <v>60</v>
      </c>
      <c r="H50" s="17">
        <v>5</v>
      </c>
      <c r="I50" s="17">
        <v>5.1023804779351858</v>
      </c>
      <c r="J50" s="17">
        <v>5.9369592999999998</v>
      </c>
      <c r="K50" s="17">
        <v>4.7080327236611401</v>
      </c>
      <c r="L50" s="7">
        <f>P14</f>
        <v>6.6</v>
      </c>
      <c r="M50" s="22">
        <v>3.5</v>
      </c>
      <c r="N50" s="22">
        <f>IF(ABS(H50 - M50) &gt; MAX(ABS(I50 - M50), ABS(J50 - M50)), H50 - M50, IF(ABS(I50 - M50) &gt; ABS(J50 - M50), I50 - M50, J50 - M50))</f>
        <v>2.4369592999999998</v>
      </c>
      <c r="O50" s="22" t="str">
        <f>IF(N50 &lt; 0, "Under", "Over")</f>
        <v>Over</v>
      </c>
      <c r="P50" s="22">
        <f>H50-M50</f>
        <v>1.5</v>
      </c>
      <c r="Q50" s="22">
        <v>0.8</v>
      </c>
      <c r="R50" s="22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2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2</v>
      </c>
      <c r="T50" s="22">
        <f>IF(R50=1,3,IF(R50=2/3,2,IF(R50=1/3,1,0)))</f>
        <v>3</v>
      </c>
      <c r="U50" s="22">
        <f>IF(AND(O50="Over", H50&gt;M50), 2, IF(AND(O50="Under", H50&lt;=M50), 2, 0))</f>
        <v>2</v>
      </c>
      <c r="V50" s="22">
        <f>IF(AND(O50="Over", Q50&gt;0.5), 2, IF(AND(O50="Under", Q50&lt;=0.5), 2, 0))</f>
        <v>2</v>
      </c>
      <c r="W50" s="22">
        <f>IF(O50="Over",
    IF(L50&gt;8.6, 1,
        IF(L50&gt;7.5, 0.5, 0)),
    IF(O50="Under",
        IF(L50&gt;8.6, 0,
            IF(L50&gt;7.5, 0.5, 1)),
        "Invalid N37 Value"))</f>
        <v>0</v>
      </c>
      <c r="X50" s="22">
        <f>SUM(S50:W50)</f>
        <v>9</v>
      </c>
      <c r="Y50" s="22">
        <v>3</v>
      </c>
      <c r="Z50" s="6">
        <f>IF(ABS(H51 - M51) &gt; MAX(ABS(J51 - M51), ABS(K51 - M51), ABS(L51 - M51)), H51, IF(ABS(J51 - M51) &gt; MAX(ABS(K51 - M51), ABS(L51 - M51)), J51, IF(ABS(K51 - M51) &gt; ABS(L51 - M51), K51, L51)))-M51</f>
        <v>0</v>
      </c>
      <c r="AB50"/>
      <c r="AC50" s="6"/>
    </row>
    <row r="51" spans="1:29" ht="15" thickBot="1" x14ac:dyDescent="0.35">
      <c r="A51">
        <f t="shared" si="6"/>
        <v>0</v>
      </c>
      <c r="B51" s="5">
        <f>Neural!B16</f>
        <v>0</v>
      </c>
      <c r="D51" s="7"/>
      <c r="E51" s="7"/>
      <c r="F51" s="7"/>
      <c r="G51" s="7"/>
      <c r="H51" s="7"/>
      <c r="I51" s="7"/>
      <c r="J51" s="7"/>
      <c r="K51" s="7"/>
      <c r="L51" s="7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6">
        <f t="shared" ref="Z51:Z64" si="7">IF(ABS(H51 - M51) &gt; MAX(ABS(J51 - M51), ABS(K51 - M51)), H51 - M51, IF(ABS(J51 - M51) &gt; ABS(K51 - M51), J51 - M51, K51 - M51))</f>
        <v>0</v>
      </c>
      <c r="AB51"/>
      <c r="AC51" s="6"/>
    </row>
    <row r="52" spans="1:29" ht="15" thickBot="1" x14ac:dyDescent="0.35">
      <c r="A52">
        <f t="shared" si="6"/>
        <v>0</v>
      </c>
      <c r="B52" s="5">
        <f>Neural!B17</f>
        <v>0</v>
      </c>
      <c r="D52" s="7"/>
      <c r="E52" s="7"/>
      <c r="F52" s="7"/>
      <c r="G52" s="7"/>
      <c r="H52" s="7"/>
      <c r="I52" s="7"/>
      <c r="J52" s="7"/>
      <c r="K52" s="7"/>
      <c r="L52" s="7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6">
        <f t="shared" si="7"/>
        <v>0</v>
      </c>
      <c r="AB52"/>
      <c r="AC52" s="6"/>
    </row>
    <row r="53" spans="1:29" ht="15" thickBot="1" x14ac:dyDescent="0.35">
      <c r="A53">
        <f t="shared" si="6"/>
        <v>0</v>
      </c>
      <c r="B53" s="5">
        <f>Neural!B18</f>
        <v>0</v>
      </c>
      <c r="D53" s="7"/>
      <c r="E53" s="7"/>
      <c r="F53" s="7"/>
      <c r="G53" s="7"/>
      <c r="H53" s="7"/>
      <c r="I53" s="7"/>
      <c r="J53" s="7"/>
      <c r="K53" s="7"/>
      <c r="L53" s="7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6">
        <f t="shared" si="7"/>
        <v>0</v>
      </c>
      <c r="AB53"/>
      <c r="AC53" s="6"/>
    </row>
    <row r="54" spans="1:29" ht="15" thickBot="1" x14ac:dyDescent="0.35">
      <c r="A54">
        <f t="shared" si="6"/>
        <v>0</v>
      </c>
      <c r="B54" s="5">
        <f>Neural!B19</f>
        <v>0</v>
      </c>
      <c r="D54" s="7"/>
      <c r="E54" s="7"/>
      <c r="F54" s="7"/>
      <c r="G54" s="7"/>
      <c r="H54" s="7"/>
      <c r="I54" s="7"/>
      <c r="J54" s="7"/>
      <c r="K54" s="7"/>
      <c r="L54" s="7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6">
        <f t="shared" si="7"/>
        <v>0</v>
      </c>
      <c r="AB54"/>
      <c r="AC54" s="6"/>
    </row>
    <row r="55" spans="1:29" ht="15" thickBot="1" x14ac:dyDescent="0.35">
      <c r="A55">
        <f t="shared" si="6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6">
        <f t="shared" si="7"/>
        <v>0</v>
      </c>
      <c r="AB55"/>
      <c r="AC55" s="6"/>
    </row>
    <row r="56" spans="1:29" ht="15" thickBot="1" x14ac:dyDescent="0.35">
      <c r="A56">
        <f t="shared" si="6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6">
        <f t="shared" si="7"/>
        <v>0</v>
      </c>
      <c r="AB56"/>
      <c r="AC56" s="6"/>
    </row>
    <row r="57" spans="1:29" ht="15" thickBot="1" x14ac:dyDescent="0.35">
      <c r="A57">
        <f t="shared" si="6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6">
        <f t="shared" si="7"/>
        <v>0</v>
      </c>
      <c r="AB57"/>
      <c r="AC57" s="6"/>
    </row>
    <row r="58" spans="1:29" ht="15" thickBot="1" x14ac:dyDescent="0.35">
      <c r="A58">
        <f t="shared" si="6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6">
        <f t="shared" si="7"/>
        <v>0</v>
      </c>
      <c r="AB58"/>
      <c r="AC58" s="6"/>
    </row>
    <row r="59" spans="1:29" ht="15" thickBot="1" x14ac:dyDescent="0.35">
      <c r="A59">
        <f t="shared" si="6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6">
        <f t="shared" si="7"/>
        <v>0</v>
      </c>
      <c r="AB59"/>
      <c r="AC59" s="6"/>
    </row>
    <row r="60" spans="1:29" ht="15" thickBot="1" x14ac:dyDescent="0.35">
      <c r="A60">
        <f t="shared" si="6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6">
        <f t="shared" si="7"/>
        <v>0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9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sortState xmlns:xlrd2="http://schemas.microsoft.com/office/spreadsheetml/2017/richdata2" ref="D37:Y50">
    <sortCondition ref="D37:D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6.207058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148</v>
      </c>
      <c r="B3" s="1">
        <v>5.3166500000000001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115</v>
      </c>
      <c r="B4" s="1">
        <v>5.0432005000000002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114</v>
      </c>
      <c r="B5" s="1">
        <v>6.0519724000000004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504</v>
      </c>
      <c r="B6" s="1">
        <v>7.5962953999999998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149</v>
      </c>
      <c r="B7" s="1">
        <v>5.5981225999999999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506</v>
      </c>
      <c r="B8" s="1">
        <v>9.6724969999999999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167</v>
      </c>
      <c r="B9" s="1">
        <v>3.2907932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117</v>
      </c>
      <c r="B10" s="1">
        <v>7.3064739999999997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128</v>
      </c>
      <c r="B11" s="1">
        <v>5.6422886999999999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121</v>
      </c>
      <c r="B12" s="1">
        <v>3.2372326999999999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116</v>
      </c>
      <c r="B13" s="1">
        <v>8.4779215000000008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150</v>
      </c>
      <c r="B14" s="1">
        <v>5.8129233999999999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146</v>
      </c>
      <c r="B15" s="1">
        <v>5.9369592999999998</v>
      </c>
      <c r="F15" s="1">
        <v>14</v>
      </c>
      <c r="G15" s="1">
        <v>115.990685</v>
      </c>
      <c r="H15" s="1">
        <v>112.705986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5.4371586899192499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148</v>
      </c>
      <c r="B3" s="1">
        <v>4.9045871900372298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115</v>
      </c>
      <c r="B4" s="1">
        <v>4.3871746703358001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114</v>
      </c>
      <c r="B5" s="1">
        <v>5.0993009389326396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504</v>
      </c>
      <c r="B6" s="1">
        <v>3.9263439042592001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149</v>
      </c>
      <c r="B7" s="1">
        <v>5.9392442137789603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506</v>
      </c>
      <c r="B8" s="1">
        <v>3.9066905322108201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167</v>
      </c>
      <c r="B9" s="1">
        <v>5.10454233463315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117</v>
      </c>
      <c r="B10" s="1">
        <v>5.1109464532596798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128</v>
      </c>
      <c r="B11" s="1">
        <v>5.7545342595589597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121</v>
      </c>
      <c r="B12" s="1">
        <v>5.0302704555122402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116</v>
      </c>
      <c r="B13" s="1">
        <v>5.6277796989412501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150</v>
      </c>
      <c r="B14" s="1">
        <v>4.0419681208730296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146</v>
      </c>
      <c r="B15" s="1">
        <v>4.8013819681984797</v>
      </c>
      <c r="F15" s="1">
        <v>14</v>
      </c>
      <c r="G15" s="1">
        <v>116.91304273717699</v>
      </c>
      <c r="H15" s="1">
        <v>114.391305450952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138</v>
      </c>
      <c r="B2" s="1">
        <v>5.5376729063538903</v>
      </c>
    </row>
    <row r="3" spans="1:5" ht="15" thickBot="1" x14ac:dyDescent="0.35">
      <c r="A3" s="1">
        <v>148</v>
      </c>
      <c r="B3" s="1">
        <v>4.9656165783489197</v>
      </c>
    </row>
    <row r="4" spans="1:5" ht="15" thickBot="1" x14ac:dyDescent="0.35">
      <c r="A4" s="1">
        <v>115</v>
      </c>
      <c r="B4" s="1">
        <v>4.4592458341785903</v>
      </c>
    </row>
    <row r="5" spans="1:5" ht="15" thickBot="1" x14ac:dyDescent="0.35">
      <c r="A5" s="1">
        <v>114</v>
      </c>
      <c r="B5" s="1">
        <v>5.0836454497483201</v>
      </c>
    </row>
    <row r="6" spans="1:5" ht="15" thickBot="1" x14ac:dyDescent="0.35">
      <c r="A6" s="1">
        <v>504</v>
      </c>
      <c r="B6" s="1">
        <v>4.0813371869719903</v>
      </c>
    </row>
    <row r="7" spans="1:5" ht="15" thickBot="1" x14ac:dyDescent="0.35">
      <c r="A7" s="1">
        <v>149</v>
      </c>
      <c r="B7" s="1">
        <v>5.91991858142236</v>
      </c>
    </row>
    <row r="8" spans="1:5" ht="15" thickBot="1" x14ac:dyDescent="0.35">
      <c r="A8" s="1">
        <v>506</v>
      </c>
      <c r="B8" s="1">
        <v>4.1644563246345099</v>
      </c>
    </row>
    <row r="9" spans="1:5" ht="15" thickBot="1" x14ac:dyDescent="0.35">
      <c r="A9" s="1">
        <v>167</v>
      </c>
      <c r="B9" s="1">
        <v>5.0522324569820398</v>
      </c>
    </row>
    <row r="10" spans="1:5" ht="15" thickBot="1" x14ac:dyDescent="0.35">
      <c r="A10" s="1">
        <v>117</v>
      </c>
      <c r="B10" s="1">
        <v>5.1780266709838099</v>
      </c>
    </row>
    <row r="11" spans="1:5" ht="15" thickBot="1" x14ac:dyDescent="0.35">
      <c r="A11" s="1">
        <v>128</v>
      </c>
      <c r="B11" s="1">
        <v>5.7836095398616996</v>
      </c>
    </row>
    <row r="12" spans="1:5" ht="15" thickBot="1" x14ac:dyDescent="0.35">
      <c r="A12" s="1">
        <v>121</v>
      </c>
      <c r="B12" s="1">
        <v>5.1368889878515098</v>
      </c>
    </row>
    <row r="13" spans="1:5" ht="15" thickBot="1" x14ac:dyDescent="0.35">
      <c r="A13" s="1">
        <v>116</v>
      </c>
      <c r="B13" s="1">
        <v>5.6155109072751603</v>
      </c>
    </row>
    <row r="14" spans="1:5" ht="15" thickBot="1" x14ac:dyDescent="0.35">
      <c r="A14" s="1">
        <v>150</v>
      </c>
      <c r="B14" s="1">
        <v>4.1310182949867098</v>
      </c>
    </row>
    <row r="15" spans="1:5" ht="15" thickBot="1" x14ac:dyDescent="0.35">
      <c r="A15" s="1">
        <v>146</v>
      </c>
      <c r="B15" s="1">
        <v>4.8764832222094601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5.1418428058102101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148</v>
      </c>
      <c r="B3" s="1">
        <v>4.8680118575234799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115</v>
      </c>
      <c r="B4" s="1">
        <v>4.8024846742647904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114</v>
      </c>
      <c r="B5" s="1">
        <v>4.9167762729718003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504</v>
      </c>
      <c r="B6" s="1">
        <v>4.9853512321959998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149</v>
      </c>
      <c r="B7" s="1">
        <v>5.2403094139270197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506</v>
      </c>
      <c r="B8" s="1">
        <v>5.1629427932638103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167</v>
      </c>
      <c r="B9" s="1">
        <v>4.90458516910972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117</v>
      </c>
      <c r="B10" s="1">
        <v>5.0058651088870096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128</v>
      </c>
      <c r="B11" s="1">
        <v>5.2027983251206198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121</v>
      </c>
      <c r="B12" s="1">
        <v>4.90458516910972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116</v>
      </c>
      <c r="B13" s="1">
        <v>5.0574428559958102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150</v>
      </c>
      <c r="B14" s="1">
        <v>4.6881930755577796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146</v>
      </c>
      <c r="B15" s="1">
        <v>4.9660095770302002</v>
      </c>
      <c r="F15" s="1">
        <v>14</v>
      </c>
      <c r="G15" s="1">
        <v>115.862926536484</v>
      </c>
      <c r="H15" s="1">
        <v>113.24196046228499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5.6937985560894298</v>
      </c>
    </row>
    <row r="3" spans="1:2" ht="15" thickBot="1" x14ac:dyDescent="0.35">
      <c r="A3" s="1">
        <v>148</v>
      </c>
      <c r="B3" s="1">
        <v>5.4381048701373604</v>
      </c>
    </row>
    <row r="4" spans="1:2" ht="15" thickBot="1" x14ac:dyDescent="0.35">
      <c r="A4" s="1">
        <v>115</v>
      </c>
      <c r="B4" s="1">
        <v>3.06165820013622</v>
      </c>
    </row>
    <row r="5" spans="1:2" ht="15" thickBot="1" x14ac:dyDescent="0.35">
      <c r="A5" s="1">
        <v>114</v>
      </c>
      <c r="B5" s="1">
        <v>5.9236058075826303</v>
      </c>
    </row>
    <row r="6" spans="1:2" ht="15" thickBot="1" x14ac:dyDescent="0.35">
      <c r="A6" s="1">
        <v>504</v>
      </c>
      <c r="B6" s="1">
        <v>5.3670303528161103</v>
      </c>
    </row>
    <row r="7" spans="1:2" ht="15" thickBot="1" x14ac:dyDescent="0.35">
      <c r="A7" s="1">
        <v>149</v>
      </c>
      <c r="B7" s="1">
        <v>5.6761222918401897</v>
      </c>
    </row>
    <row r="8" spans="1:2" ht="15" thickBot="1" x14ac:dyDescent="0.35">
      <c r="A8" s="1">
        <v>506</v>
      </c>
      <c r="B8" s="1">
        <v>6.78976675746142</v>
      </c>
    </row>
    <row r="9" spans="1:2" ht="15" thickBot="1" x14ac:dyDescent="0.35">
      <c r="A9" s="1">
        <v>167</v>
      </c>
      <c r="B9" s="1">
        <v>4.7307852740618497</v>
      </c>
    </row>
    <row r="10" spans="1:2" ht="15" thickBot="1" x14ac:dyDescent="0.35">
      <c r="A10" s="1">
        <v>117</v>
      </c>
      <c r="B10" s="1">
        <v>5.5890176929757596</v>
      </c>
    </row>
    <row r="11" spans="1:2" ht="15" thickBot="1" x14ac:dyDescent="0.35">
      <c r="A11" s="1">
        <v>128</v>
      </c>
      <c r="B11" s="1">
        <v>5.3311749194065499</v>
      </c>
    </row>
    <row r="12" spans="1:2" ht="15" thickBot="1" x14ac:dyDescent="0.35">
      <c r="A12" s="1">
        <v>121</v>
      </c>
      <c r="B12" s="1">
        <v>4.9528139861393896</v>
      </c>
    </row>
    <row r="13" spans="1:2" ht="15" thickBot="1" x14ac:dyDescent="0.35">
      <c r="A13" s="1">
        <v>116</v>
      </c>
      <c r="B13" s="1">
        <v>6.2114884316217402</v>
      </c>
    </row>
    <row r="14" spans="1:2" ht="15" thickBot="1" x14ac:dyDescent="0.35">
      <c r="A14" s="1">
        <v>150</v>
      </c>
      <c r="B14" s="1">
        <v>4.2210515845588104</v>
      </c>
    </row>
    <row r="15" spans="1:2" ht="15" thickBot="1" x14ac:dyDescent="0.35">
      <c r="A15" s="1">
        <v>146</v>
      </c>
      <c r="B15" s="1">
        <v>5.5286403496609502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R15"/>
  <sheetViews>
    <sheetView workbookViewId="0">
      <selection activeCell="S34" sqref="S34"/>
    </sheetView>
  </sheetViews>
  <sheetFormatPr defaultRowHeight="14.4" x14ac:dyDescent="0.3"/>
  <sheetData>
    <row r="1" spans="1:18" x14ac:dyDescent="0.3">
      <c r="A1" s="7" t="s">
        <v>30</v>
      </c>
      <c r="B1" s="7" t="s">
        <v>20</v>
      </c>
      <c r="C1" s="7" t="s">
        <v>19</v>
      </c>
      <c r="D1" s="7" t="s">
        <v>33</v>
      </c>
      <c r="E1" s="7" t="s">
        <v>29</v>
      </c>
      <c r="F1" s="7" t="s">
        <v>15</v>
      </c>
      <c r="G1" s="7" t="s">
        <v>14</v>
      </c>
      <c r="H1" s="7" t="s">
        <v>28</v>
      </c>
      <c r="I1" s="7" t="s">
        <v>27</v>
      </c>
      <c r="J1" s="7" t="s">
        <v>17</v>
      </c>
      <c r="K1" s="7" t="s">
        <v>34</v>
      </c>
      <c r="L1" s="7" t="s">
        <v>36</v>
      </c>
      <c r="M1" s="7" t="s">
        <v>18</v>
      </c>
      <c r="N1" s="7" t="s">
        <v>26</v>
      </c>
      <c r="O1" s="7" t="s">
        <v>25</v>
      </c>
      <c r="P1" s="7" t="s">
        <v>37</v>
      </c>
      <c r="Q1" s="7" t="s">
        <v>35</v>
      </c>
      <c r="R1" s="7" t="s">
        <v>24</v>
      </c>
    </row>
    <row r="2" spans="1:18" x14ac:dyDescent="0.3">
      <c r="A2" s="7">
        <v>1</v>
      </c>
      <c r="B2" s="7" t="s">
        <v>304</v>
      </c>
      <c r="C2" s="7" t="s">
        <v>40</v>
      </c>
      <c r="D2" s="7">
        <v>5.8461538461538458</v>
      </c>
      <c r="E2" s="7">
        <v>5.5633589467242723</v>
      </c>
      <c r="F2" s="7">
        <v>6.207058</v>
      </c>
      <c r="G2" s="7">
        <v>5.1418428058102101</v>
      </c>
      <c r="H2" s="9">
        <v>6.5</v>
      </c>
      <c r="I2" s="9">
        <f t="shared" ref="I2:I15" si="0">IF(ABS(D2 - H2) &gt; MAX(ABS(E2 - H2), ABS(F2 - H2), ABS(G2 - H2)), D2, IF(ABS(E2 - H2) &gt; MAX(ABS(F2 - H2), ABS(G2 - H2)), E2, IF(ABS(F2 - H2) &gt; ABS(G2 - H2), F2, G2)))-H2</f>
        <v>-1.3581571941897899</v>
      </c>
      <c r="J2" s="9" t="str">
        <f t="shared" ref="J2:J15" si="1">IF(I2 &lt; 0, "Under", "Over")</f>
        <v>Under</v>
      </c>
      <c r="K2" s="9">
        <f t="shared" ref="K2:K15" si="2">D2-H2</f>
        <v>-0.65384615384615419</v>
      </c>
      <c r="L2" s="9">
        <v>0.83333333333333337</v>
      </c>
      <c r="M2" s="9">
        <f t="shared" ref="M2:M15" si="3">IF(J2="Over", IF(AND(E2&gt;H2, F2&gt;H2, G2&gt;H2), 1, IF(OR(AND(E2&gt;H2, F2&gt;H2), AND(E2&gt;H2, G2&gt;H2), AND(E2&gt;H2, G2&gt;H2)), 2/3, IF(OR(AND(E2&gt;H2, F2&lt;=H2), AND(E2&gt;H2, G2&lt;=H2), AND(F2&gt;H2, G2&lt;=H2), AND(E2&lt;=H2, F2&gt;H2), AND(E2&lt;=H2, G2&gt;H2), AND(F2&lt;=H2, G2&gt;H2)), 1/3, 0))), IF(AND(E2&lt;H2, F2&lt;H2, G2&lt;H2), 1, IF(OR(AND(E2&lt;H2, F2&lt;H2), AND(E2&lt;H2, G2&lt;H2), AND(E2&lt;H2, G2&lt;H2)), 2/3, IF(OR(AND(E2&lt;H2, F2&gt;=H2), AND(E2&lt;H2, G2&gt;=H2), AND(F2&lt;H2, G2&gt;=H2), AND(E2&gt;=H2, F2&lt;H2), AND(E2&gt;=H2, G2&lt;H2), AND(F2&gt;=H2, G2&lt;H2)), 1/3, 0))))</f>
        <v>1</v>
      </c>
      <c r="N2" s="9">
        <f t="shared" ref="N2:N15" si="4">IF(OR(I2&gt;1.5,I2&lt;-1.5),3,
IF(OR(AND(I2&lt;=1.5,I2&gt;=1),AND(I2&gt;=-1.5,I2&lt;=-1)),2.5,
IF(OR(AND(I2&lt;=1,I2&gt;=0.75),AND(I2&gt;=-1,I2&lt;=-0.75)),2,
IF(OR(AND(I2&lt;=0.75,I2&gt;=0.5),AND(I2&gt;=-0.75,I2&lt;=-0.5)),1.5,
IF(OR(I2&lt;=0.5,I2&gt;=-0.5),1,"")
)
)
))</f>
        <v>2.5</v>
      </c>
      <c r="O2" s="9">
        <f t="shared" ref="O2:O15" si="5">IF(M2=1,3,IF(M2=2/3,2,IF(M2=1/3,1,0)))</f>
        <v>3</v>
      </c>
      <c r="P2" s="9">
        <f t="shared" ref="P2:P15" si="6">IF(AND(J2="Over", D2&gt;H2), 2, IF(AND(J2="Under", D2&lt;=H2), 2, 0))</f>
        <v>2</v>
      </c>
      <c r="Q2" s="9">
        <f t="shared" ref="Q2:Q15" si="7">IF(AND(J2="Over", L2&gt;0.5), 2, IF(AND(J2="Under", L2&lt;=0.5), 2, 0))</f>
        <v>0</v>
      </c>
      <c r="R2" s="9">
        <f t="shared" ref="R2:R15" si="8">SUM(N2:Q2)</f>
        <v>7.5</v>
      </c>
    </row>
    <row r="3" spans="1:18" x14ac:dyDescent="0.3">
      <c r="A3" s="7">
        <v>2</v>
      </c>
      <c r="B3" s="7" t="s">
        <v>305</v>
      </c>
      <c r="C3" s="7" t="s">
        <v>58</v>
      </c>
      <c r="D3" s="7">
        <v>5.9</v>
      </c>
      <c r="E3" s="7">
        <v>5.1612250299857303</v>
      </c>
      <c r="F3" s="7">
        <v>6.07</v>
      </c>
      <c r="G3" s="7">
        <v>4.8680118575234799</v>
      </c>
      <c r="H3" s="9">
        <v>5.5</v>
      </c>
      <c r="I3" s="9">
        <f t="shared" si="0"/>
        <v>-0.63198814247652013</v>
      </c>
      <c r="J3" s="9" t="str">
        <f t="shared" si="1"/>
        <v>Under</v>
      </c>
      <c r="K3" s="9">
        <f t="shared" si="2"/>
        <v>0.40000000000000036</v>
      </c>
      <c r="L3" s="9">
        <v>0.5</v>
      </c>
      <c r="M3" s="9">
        <f t="shared" si="3"/>
        <v>0.66666666666666663</v>
      </c>
      <c r="N3" s="9">
        <f t="shared" si="4"/>
        <v>1.5</v>
      </c>
      <c r="O3" s="9">
        <f t="shared" si="5"/>
        <v>2</v>
      </c>
      <c r="P3" s="9">
        <f t="shared" si="6"/>
        <v>0</v>
      </c>
      <c r="Q3" s="9">
        <f t="shared" si="7"/>
        <v>2</v>
      </c>
      <c r="R3" s="9">
        <f t="shared" si="8"/>
        <v>5.5</v>
      </c>
    </row>
    <row r="4" spans="1:18" x14ac:dyDescent="0.3">
      <c r="A4" s="7">
        <v>3</v>
      </c>
      <c r="B4" s="7" t="s">
        <v>306</v>
      </c>
      <c r="C4" s="7" t="s">
        <v>42</v>
      </c>
      <c r="D4" s="7">
        <v>2.916666666666667</v>
      </c>
      <c r="E4" s="7">
        <v>4.2721316362850921</v>
      </c>
      <c r="F4" s="7">
        <v>5.0432005000000002</v>
      </c>
      <c r="G4" s="7">
        <v>3.06165820013622</v>
      </c>
      <c r="H4" s="9">
        <v>3.5</v>
      </c>
      <c r="I4" s="9">
        <f t="shared" si="0"/>
        <v>1.5432005000000002</v>
      </c>
      <c r="J4" s="9" t="str">
        <f t="shared" si="1"/>
        <v>Over</v>
      </c>
      <c r="K4" s="9">
        <f t="shared" si="2"/>
        <v>-0.58333333333333304</v>
      </c>
      <c r="L4" s="9">
        <v>0.6</v>
      </c>
      <c r="M4" s="9">
        <f t="shared" si="3"/>
        <v>0.66666666666666663</v>
      </c>
      <c r="N4" s="9">
        <f t="shared" si="4"/>
        <v>3</v>
      </c>
      <c r="O4" s="9">
        <f t="shared" si="5"/>
        <v>2</v>
      </c>
      <c r="P4" s="9">
        <f t="shared" si="6"/>
        <v>0</v>
      </c>
      <c r="Q4" s="9">
        <f t="shared" si="7"/>
        <v>2</v>
      </c>
      <c r="R4" s="9">
        <f t="shared" si="8"/>
        <v>7</v>
      </c>
    </row>
    <row r="5" spans="1:18" x14ac:dyDescent="0.3">
      <c r="A5" s="7">
        <v>4</v>
      </c>
      <c r="B5" s="7" t="s">
        <v>307</v>
      </c>
      <c r="C5" s="7" t="s">
        <v>14</v>
      </c>
      <c r="D5" s="7">
        <v>5.083333333333333</v>
      </c>
      <c r="E5" s="7">
        <v>5.347185345584597</v>
      </c>
      <c r="F5" s="7">
        <v>6.0519724000000004</v>
      </c>
      <c r="G5" s="7">
        <v>4.9167762729718003</v>
      </c>
      <c r="H5" s="9">
        <v>6.5</v>
      </c>
      <c r="I5" s="9">
        <f t="shared" si="0"/>
        <v>-1.5832237270281997</v>
      </c>
      <c r="J5" s="9" t="str">
        <f t="shared" si="1"/>
        <v>Under</v>
      </c>
      <c r="K5" s="9">
        <f t="shared" si="2"/>
        <v>-1.416666666666667</v>
      </c>
      <c r="L5" s="9">
        <v>0.5</v>
      </c>
      <c r="M5" s="9">
        <f t="shared" si="3"/>
        <v>1</v>
      </c>
      <c r="N5" s="9">
        <f t="shared" si="4"/>
        <v>3</v>
      </c>
      <c r="O5" s="9">
        <f t="shared" si="5"/>
        <v>3</v>
      </c>
      <c r="P5" s="9">
        <f t="shared" si="6"/>
        <v>2</v>
      </c>
      <c r="Q5" s="9">
        <f t="shared" si="7"/>
        <v>2</v>
      </c>
      <c r="R5" s="9">
        <f t="shared" si="8"/>
        <v>10</v>
      </c>
    </row>
    <row r="6" spans="1:18" x14ac:dyDescent="0.3">
      <c r="A6" s="7">
        <v>5</v>
      </c>
      <c r="B6" s="7" t="s">
        <v>308</v>
      </c>
      <c r="C6" s="7" t="s">
        <v>49</v>
      </c>
      <c r="D6" s="7">
        <v>5.5</v>
      </c>
      <c r="E6" s="7">
        <v>4.9645660392215483</v>
      </c>
      <c r="F6" s="7">
        <v>7.5962953999999998</v>
      </c>
      <c r="G6" s="7">
        <v>3.9263439042592001</v>
      </c>
      <c r="H6" s="9">
        <v>5.5</v>
      </c>
      <c r="I6" s="9">
        <f t="shared" si="0"/>
        <v>2.0962953999999998</v>
      </c>
      <c r="J6" s="9" t="str">
        <f t="shared" si="1"/>
        <v>Over</v>
      </c>
      <c r="K6" s="9">
        <f t="shared" si="2"/>
        <v>0</v>
      </c>
      <c r="L6" s="9">
        <v>0.7</v>
      </c>
      <c r="M6" s="9">
        <f t="shared" si="3"/>
        <v>0.33333333333333331</v>
      </c>
      <c r="N6" s="9">
        <f t="shared" si="4"/>
        <v>3</v>
      </c>
      <c r="O6" s="9">
        <f t="shared" si="5"/>
        <v>1</v>
      </c>
      <c r="P6" s="9">
        <f t="shared" si="6"/>
        <v>0</v>
      </c>
      <c r="Q6" s="9">
        <f t="shared" si="7"/>
        <v>2</v>
      </c>
      <c r="R6" s="9">
        <f t="shared" si="8"/>
        <v>6</v>
      </c>
    </row>
    <row r="7" spans="1:18" x14ac:dyDescent="0.3">
      <c r="A7" s="7">
        <v>6</v>
      </c>
      <c r="B7" s="7" t="s">
        <v>309</v>
      </c>
      <c r="C7" s="7" t="s">
        <v>45</v>
      </c>
      <c r="D7" s="7">
        <v>5.4615384615384617</v>
      </c>
      <c r="E7" s="7">
        <v>5.5936136934624834</v>
      </c>
      <c r="F7" s="7">
        <v>6.7100712105798497</v>
      </c>
      <c r="G7" s="7">
        <v>3.94179580228097</v>
      </c>
      <c r="H7" s="9">
        <v>4.5</v>
      </c>
      <c r="I7" s="9">
        <f t="shared" si="0"/>
        <v>2.2100712105798497</v>
      </c>
      <c r="J7" s="9" t="str">
        <f t="shared" si="1"/>
        <v>Over</v>
      </c>
      <c r="K7" s="9">
        <f t="shared" si="2"/>
        <v>0.96153846153846168</v>
      </c>
      <c r="L7" s="9">
        <v>0.5</v>
      </c>
      <c r="M7" s="9">
        <f t="shared" si="3"/>
        <v>0.66666666666666663</v>
      </c>
      <c r="N7" s="9">
        <f t="shared" si="4"/>
        <v>3</v>
      </c>
      <c r="O7" s="9">
        <f t="shared" si="5"/>
        <v>2</v>
      </c>
      <c r="P7" s="9">
        <f t="shared" si="6"/>
        <v>2</v>
      </c>
      <c r="Q7" s="9">
        <f t="shared" si="7"/>
        <v>0</v>
      </c>
      <c r="R7" s="9">
        <f t="shared" si="8"/>
        <v>7</v>
      </c>
    </row>
    <row r="8" spans="1:18" x14ac:dyDescent="0.3">
      <c r="A8" s="7">
        <v>7</v>
      </c>
      <c r="B8" s="7" t="s">
        <v>310</v>
      </c>
      <c r="C8" s="7" t="s">
        <v>39</v>
      </c>
      <c r="D8" s="7">
        <v>4.615384615384615</v>
      </c>
      <c r="E8" s="7">
        <v>5.6715436819468437</v>
      </c>
      <c r="F8" s="7">
        <v>9.6724969999999999</v>
      </c>
      <c r="G8" s="7">
        <v>3.9066905322108201</v>
      </c>
      <c r="H8" s="9">
        <v>4.5</v>
      </c>
      <c r="I8" s="9">
        <f t="shared" si="0"/>
        <v>5.1724969999999999</v>
      </c>
      <c r="J8" s="9" t="str">
        <f t="shared" si="1"/>
        <v>Over</v>
      </c>
      <c r="K8" s="9">
        <f t="shared" si="2"/>
        <v>0.11538461538461497</v>
      </c>
      <c r="L8" s="9">
        <v>0.33333333333333331</v>
      </c>
      <c r="M8" s="9">
        <f t="shared" si="3"/>
        <v>0.66666666666666663</v>
      </c>
      <c r="N8" s="9">
        <f t="shared" si="4"/>
        <v>3</v>
      </c>
      <c r="O8" s="9">
        <f t="shared" si="5"/>
        <v>2</v>
      </c>
      <c r="P8" s="9">
        <f t="shared" si="6"/>
        <v>2</v>
      </c>
      <c r="Q8" s="9">
        <f t="shared" si="7"/>
        <v>0</v>
      </c>
      <c r="R8" s="9">
        <f t="shared" si="8"/>
        <v>7</v>
      </c>
    </row>
    <row r="9" spans="1:18" x14ac:dyDescent="0.3">
      <c r="A9" s="7">
        <v>8</v>
      </c>
      <c r="B9" s="7" t="s">
        <v>311</v>
      </c>
      <c r="C9" s="7" t="s">
        <v>57</v>
      </c>
      <c r="D9" s="7">
        <v>4</v>
      </c>
      <c r="E9" s="7">
        <v>4.8039613846109281</v>
      </c>
      <c r="F9" s="7">
        <v>5.1167242733565397</v>
      </c>
      <c r="G9" s="7">
        <v>3.2907932</v>
      </c>
      <c r="H9" s="9">
        <v>3.5</v>
      </c>
      <c r="I9" s="9">
        <f t="shared" si="0"/>
        <v>1.6167242733565397</v>
      </c>
      <c r="J9" s="9" t="str">
        <f t="shared" si="1"/>
        <v>Over</v>
      </c>
      <c r="K9" s="9">
        <f t="shared" si="2"/>
        <v>0.5</v>
      </c>
      <c r="L9" s="9">
        <v>0.5</v>
      </c>
      <c r="M9" s="9">
        <f t="shared" si="3"/>
        <v>0.66666666666666663</v>
      </c>
      <c r="N9" s="9">
        <f t="shared" si="4"/>
        <v>3</v>
      </c>
      <c r="O9" s="9">
        <f t="shared" si="5"/>
        <v>2</v>
      </c>
      <c r="P9" s="9">
        <f t="shared" si="6"/>
        <v>2</v>
      </c>
      <c r="Q9" s="9">
        <f t="shared" si="7"/>
        <v>0</v>
      </c>
      <c r="R9" s="9">
        <f t="shared" si="8"/>
        <v>7</v>
      </c>
    </row>
    <row r="10" spans="1:18" x14ac:dyDescent="0.3">
      <c r="A10" s="7">
        <v>9</v>
      </c>
      <c r="B10" s="7" t="s">
        <v>312</v>
      </c>
      <c r="C10" s="7" t="s">
        <v>52</v>
      </c>
      <c r="D10" s="7">
        <v>5.615384615384615</v>
      </c>
      <c r="E10" s="7">
        <v>5.4416610710605671</v>
      </c>
      <c r="F10" s="7">
        <v>7.3064739999999997</v>
      </c>
      <c r="G10" s="7">
        <v>4.9000000000000004</v>
      </c>
      <c r="H10" s="9">
        <v>5.5</v>
      </c>
      <c r="I10" s="9">
        <f t="shared" si="0"/>
        <v>1.8064739999999997</v>
      </c>
      <c r="J10" s="9" t="str">
        <f t="shared" si="1"/>
        <v>Over</v>
      </c>
      <c r="K10" s="9">
        <f t="shared" si="2"/>
        <v>0.11538461538461497</v>
      </c>
      <c r="L10" s="9">
        <v>0.8</v>
      </c>
      <c r="M10" s="9">
        <f t="shared" si="3"/>
        <v>0.33333333333333331</v>
      </c>
      <c r="N10" s="9">
        <f t="shared" si="4"/>
        <v>3</v>
      </c>
      <c r="O10" s="9">
        <f t="shared" si="5"/>
        <v>1</v>
      </c>
      <c r="P10" s="9">
        <f t="shared" si="6"/>
        <v>2</v>
      </c>
      <c r="Q10" s="9">
        <f t="shared" si="7"/>
        <v>2</v>
      </c>
      <c r="R10" s="9">
        <f t="shared" si="8"/>
        <v>8</v>
      </c>
    </row>
    <row r="11" spans="1:18" x14ac:dyDescent="0.3">
      <c r="A11" s="7">
        <v>10</v>
      </c>
      <c r="B11" s="7" t="s">
        <v>313</v>
      </c>
      <c r="C11" s="7" t="s">
        <v>54</v>
      </c>
      <c r="D11" s="7">
        <v>5.8461538461538458</v>
      </c>
      <c r="E11" s="7">
        <v>5.6257332694897908</v>
      </c>
      <c r="F11" s="7">
        <v>5.8154620776455896</v>
      </c>
      <c r="G11" s="7">
        <v>5.2027983251206198</v>
      </c>
      <c r="H11" s="9">
        <v>6.5</v>
      </c>
      <c r="I11" s="9">
        <f t="shared" si="0"/>
        <v>-1.2972016748793802</v>
      </c>
      <c r="J11" s="9" t="str">
        <f t="shared" si="1"/>
        <v>Under</v>
      </c>
      <c r="K11" s="9">
        <f t="shared" si="2"/>
        <v>-0.65384615384615419</v>
      </c>
      <c r="L11" s="9">
        <v>1</v>
      </c>
      <c r="M11" s="9">
        <f t="shared" si="3"/>
        <v>1</v>
      </c>
      <c r="N11" s="9">
        <f t="shared" si="4"/>
        <v>2.5</v>
      </c>
      <c r="O11" s="9">
        <f t="shared" si="5"/>
        <v>3</v>
      </c>
      <c r="P11" s="9">
        <f t="shared" si="6"/>
        <v>2</v>
      </c>
      <c r="Q11" s="9">
        <f t="shared" si="7"/>
        <v>0</v>
      </c>
      <c r="R11" s="9">
        <f t="shared" si="8"/>
        <v>7.5</v>
      </c>
    </row>
    <row r="12" spans="1:18" x14ac:dyDescent="0.3">
      <c r="A12" s="7">
        <v>11</v>
      </c>
      <c r="B12" s="7" t="s">
        <v>314</v>
      </c>
      <c r="C12" s="7" t="s">
        <v>55</v>
      </c>
      <c r="D12" s="7">
        <v>5</v>
      </c>
      <c r="E12" s="7">
        <v>4.9204924027724628</v>
      </c>
      <c r="F12" s="7">
        <v>5.44427710843373</v>
      </c>
      <c r="G12" s="7">
        <v>3.2372326999999999</v>
      </c>
      <c r="H12" s="9">
        <v>3.5</v>
      </c>
      <c r="I12" s="9">
        <f t="shared" si="0"/>
        <v>1.94427710843373</v>
      </c>
      <c r="J12" s="9" t="str">
        <f t="shared" si="1"/>
        <v>Over</v>
      </c>
      <c r="K12" s="9">
        <f t="shared" si="2"/>
        <v>1.5</v>
      </c>
      <c r="L12" s="9">
        <v>0.42857142857142849</v>
      </c>
      <c r="M12" s="9">
        <f t="shared" si="3"/>
        <v>0.66666666666666663</v>
      </c>
      <c r="N12" s="9">
        <f t="shared" si="4"/>
        <v>3</v>
      </c>
      <c r="O12" s="9">
        <f t="shared" si="5"/>
        <v>2</v>
      </c>
      <c r="P12" s="9">
        <f t="shared" si="6"/>
        <v>2</v>
      </c>
      <c r="Q12" s="9">
        <f t="shared" si="7"/>
        <v>0</v>
      </c>
      <c r="R12" s="9">
        <f t="shared" si="8"/>
        <v>7</v>
      </c>
    </row>
    <row r="13" spans="1:18" x14ac:dyDescent="0.3">
      <c r="A13" s="7">
        <v>12</v>
      </c>
      <c r="B13" s="7" t="s">
        <v>315</v>
      </c>
      <c r="C13" s="7" t="s">
        <v>38</v>
      </c>
      <c r="D13" s="7">
        <v>7.1538461538461542</v>
      </c>
      <c r="E13" s="7">
        <v>5.9713696332895232</v>
      </c>
      <c r="F13" s="7">
        <v>8.4779215000000008</v>
      </c>
      <c r="G13" s="7">
        <v>5.0574428559958102</v>
      </c>
      <c r="H13" s="9">
        <v>8.5</v>
      </c>
      <c r="I13" s="9">
        <f t="shared" si="0"/>
        <v>-3.4425571440041898</v>
      </c>
      <c r="J13" s="9" t="str">
        <f t="shared" si="1"/>
        <v>Under</v>
      </c>
      <c r="K13" s="9">
        <f t="shared" si="2"/>
        <v>-1.3461538461538458</v>
      </c>
      <c r="L13" s="9">
        <v>0.25</v>
      </c>
      <c r="M13" s="9">
        <f t="shared" si="3"/>
        <v>1</v>
      </c>
      <c r="N13" s="9">
        <f t="shared" si="4"/>
        <v>3</v>
      </c>
      <c r="O13" s="9">
        <f t="shared" si="5"/>
        <v>3</v>
      </c>
      <c r="P13" s="9">
        <f t="shared" si="6"/>
        <v>2</v>
      </c>
      <c r="Q13" s="9">
        <f t="shared" si="7"/>
        <v>2</v>
      </c>
      <c r="R13" s="9">
        <f t="shared" si="8"/>
        <v>10</v>
      </c>
    </row>
    <row r="14" spans="1:18" x14ac:dyDescent="0.3">
      <c r="A14" s="7">
        <v>13</v>
      </c>
      <c r="B14" s="7" t="s">
        <v>316</v>
      </c>
      <c r="C14" s="7" t="s">
        <v>60</v>
      </c>
      <c r="D14" s="7">
        <v>5.5</v>
      </c>
      <c r="E14" s="7">
        <v>4.4440510469986831</v>
      </c>
      <c r="F14" s="7">
        <v>5.8129233999999999</v>
      </c>
      <c r="G14" s="7">
        <v>4.0419681208730296</v>
      </c>
      <c r="H14" s="9">
        <v>5.5</v>
      </c>
      <c r="I14" s="9">
        <f t="shared" si="0"/>
        <v>-1.4580318791269704</v>
      </c>
      <c r="J14" s="9" t="str">
        <f t="shared" si="1"/>
        <v>Under</v>
      </c>
      <c r="K14" s="9">
        <f t="shared" si="2"/>
        <v>0</v>
      </c>
      <c r="L14" s="9">
        <v>0.4</v>
      </c>
      <c r="M14" s="9">
        <f t="shared" si="3"/>
        <v>0.66666666666666663</v>
      </c>
      <c r="N14" s="9">
        <f t="shared" si="4"/>
        <v>2.5</v>
      </c>
      <c r="O14" s="9">
        <f t="shared" si="5"/>
        <v>2</v>
      </c>
      <c r="P14" s="9">
        <f t="shared" si="6"/>
        <v>2</v>
      </c>
      <c r="Q14" s="9">
        <f t="shared" si="7"/>
        <v>2</v>
      </c>
      <c r="R14" s="9">
        <f t="shared" si="8"/>
        <v>8.5</v>
      </c>
    </row>
    <row r="15" spans="1:18" x14ac:dyDescent="0.3">
      <c r="A15" s="7">
        <v>14</v>
      </c>
      <c r="B15" s="7" t="s">
        <v>317</v>
      </c>
      <c r="C15" s="7" t="s">
        <v>59</v>
      </c>
      <c r="D15" s="7">
        <v>5</v>
      </c>
      <c r="E15" s="7">
        <v>5.1023804779351858</v>
      </c>
      <c r="F15" s="7">
        <v>5.9369592999999998</v>
      </c>
      <c r="G15" s="7">
        <v>4.7080327236611401</v>
      </c>
      <c r="H15" s="9">
        <v>3.5</v>
      </c>
      <c r="I15" s="9">
        <f t="shared" si="0"/>
        <v>2.4369592999999998</v>
      </c>
      <c r="J15" s="9" t="str">
        <f t="shared" si="1"/>
        <v>Over</v>
      </c>
      <c r="K15" s="9">
        <f t="shared" si="2"/>
        <v>1.5</v>
      </c>
      <c r="L15" s="9">
        <v>0.5</v>
      </c>
      <c r="M15" s="9">
        <f t="shared" si="3"/>
        <v>1</v>
      </c>
      <c r="N15" s="9">
        <f t="shared" si="4"/>
        <v>3</v>
      </c>
      <c r="O15" s="9">
        <f t="shared" si="5"/>
        <v>3</v>
      </c>
      <c r="P15" s="9">
        <f t="shared" si="6"/>
        <v>2</v>
      </c>
      <c r="Q15" s="9">
        <f t="shared" si="7"/>
        <v>0</v>
      </c>
      <c r="R15" s="9">
        <f t="shared" si="8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C2" sqref="C2:C15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304</v>
      </c>
      <c r="B2" t="s">
        <v>40</v>
      </c>
      <c r="C2">
        <v>6.5</v>
      </c>
      <c r="D2">
        <v>-105</v>
      </c>
      <c r="E2">
        <v>-120</v>
      </c>
      <c r="F2">
        <v>6.5</v>
      </c>
      <c r="G2">
        <v>-108</v>
      </c>
      <c r="H2">
        <v>-118</v>
      </c>
      <c r="I2">
        <v>6.5</v>
      </c>
      <c r="J2">
        <v>-115</v>
      </c>
      <c r="K2">
        <v>-110</v>
      </c>
      <c r="L2">
        <v>6.5</v>
      </c>
      <c r="M2">
        <v>100</v>
      </c>
      <c r="N2">
        <v>-132</v>
      </c>
      <c r="R2" s="7">
        <f>MIN(C2,F2,I2,L2,O2)</f>
        <v>6.5</v>
      </c>
    </row>
    <row r="3" spans="1:18" x14ac:dyDescent="0.3">
      <c r="A3" t="s">
        <v>312</v>
      </c>
      <c r="B3" t="s">
        <v>52</v>
      </c>
      <c r="C3">
        <v>5.5</v>
      </c>
      <c r="D3">
        <v>130</v>
      </c>
      <c r="E3">
        <v>-165</v>
      </c>
      <c r="F3">
        <v>5.5</v>
      </c>
      <c r="G3">
        <v>120</v>
      </c>
      <c r="H3">
        <v>-154</v>
      </c>
      <c r="I3">
        <v>5.5</v>
      </c>
      <c r="J3">
        <v>120</v>
      </c>
      <c r="K3">
        <v>-155</v>
      </c>
      <c r="L3">
        <v>5.5</v>
      </c>
      <c r="M3">
        <v>105</v>
      </c>
      <c r="N3">
        <v>-139</v>
      </c>
      <c r="R3" s="7">
        <f t="shared" ref="R3:R28" si="0">MIN(C3,F3,I3,L3,O3)</f>
        <v>5.5</v>
      </c>
    </row>
    <row r="4" spans="1:18" x14ac:dyDescent="0.3">
      <c r="A4" t="s">
        <v>306</v>
      </c>
      <c r="B4" t="s">
        <v>42</v>
      </c>
      <c r="C4">
        <v>3.5</v>
      </c>
      <c r="D4">
        <v>-110</v>
      </c>
      <c r="E4">
        <v>-115</v>
      </c>
      <c r="F4">
        <v>3.5</v>
      </c>
      <c r="G4">
        <v>-115</v>
      </c>
      <c r="H4">
        <v>-111</v>
      </c>
      <c r="I4">
        <v>3.5</v>
      </c>
      <c r="J4">
        <v>-115</v>
      </c>
      <c r="K4">
        <v>-115</v>
      </c>
      <c r="L4">
        <v>3.5</v>
      </c>
      <c r="M4">
        <v>-120</v>
      </c>
      <c r="N4">
        <v>-112</v>
      </c>
      <c r="R4" s="7">
        <f t="shared" si="0"/>
        <v>3.5</v>
      </c>
    </row>
    <row r="5" spans="1:18" x14ac:dyDescent="0.3">
      <c r="A5" t="s">
        <v>316</v>
      </c>
      <c r="B5" t="s">
        <v>60</v>
      </c>
      <c r="C5">
        <v>5.5</v>
      </c>
      <c r="D5">
        <v>-150</v>
      </c>
      <c r="E5">
        <v>120</v>
      </c>
      <c r="F5">
        <v>5.5</v>
      </c>
      <c r="G5">
        <v>-148</v>
      </c>
      <c r="H5">
        <v>116</v>
      </c>
      <c r="I5">
        <v>5.5</v>
      </c>
      <c r="J5">
        <v>-140</v>
      </c>
      <c r="K5">
        <v>105</v>
      </c>
      <c r="L5">
        <v>5.5</v>
      </c>
      <c r="M5">
        <v>-143</v>
      </c>
      <c r="N5">
        <v>108</v>
      </c>
      <c r="R5" s="7">
        <f t="shared" si="0"/>
        <v>5.5</v>
      </c>
    </row>
    <row r="6" spans="1:18" x14ac:dyDescent="0.3">
      <c r="A6" t="s">
        <v>309</v>
      </c>
      <c r="B6" t="s">
        <v>45</v>
      </c>
      <c r="C6">
        <v>4.5</v>
      </c>
      <c r="D6">
        <v>100</v>
      </c>
      <c r="E6">
        <v>-130</v>
      </c>
      <c r="F6">
        <v>4.5</v>
      </c>
      <c r="G6">
        <v>104</v>
      </c>
      <c r="H6">
        <v>-132</v>
      </c>
      <c r="I6">
        <v>4.5</v>
      </c>
      <c r="J6">
        <v>110</v>
      </c>
      <c r="K6">
        <v>-145</v>
      </c>
      <c r="L6">
        <v>4.5</v>
      </c>
      <c r="M6">
        <v>107</v>
      </c>
      <c r="N6">
        <v>-141</v>
      </c>
      <c r="R6" s="7">
        <f t="shared" si="0"/>
        <v>4.5</v>
      </c>
    </row>
    <row r="7" spans="1:18" x14ac:dyDescent="0.3">
      <c r="A7" t="s">
        <v>311</v>
      </c>
      <c r="B7" t="s">
        <v>57</v>
      </c>
      <c r="C7">
        <v>3.5</v>
      </c>
      <c r="D7">
        <v>-110</v>
      </c>
      <c r="E7">
        <v>-115</v>
      </c>
      <c r="F7">
        <v>3.5</v>
      </c>
      <c r="G7">
        <v>-102</v>
      </c>
      <c r="H7">
        <v>-126</v>
      </c>
      <c r="I7">
        <v>3.5</v>
      </c>
      <c r="J7">
        <v>-115</v>
      </c>
      <c r="K7">
        <v>-115</v>
      </c>
      <c r="L7">
        <v>3.5</v>
      </c>
      <c r="M7">
        <v>-110</v>
      </c>
      <c r="N7">
        <v>-121</v>
      </c>
      <c r="R7" s="7">
        <f t="shared" si="0"/>
        <v>3.5</v>
      </c>
    </row>
    <row r="8" spans="1:18" x14ac:dyDescent="0.3">
      <c r="A8" t="s">
        <v>307</v>
      </c>
      <c r="B8" t="s">
        <v>14</v>
      </c>
      <c r="C8">
        <v>6.5</v>
      </c>
      <c r="D8">
        <v>-150</v>
      </c>
      <c r="E8">
        <v>120</v>
      </c>
      <c r="F8">
        <v>6.5</v>
      </c>
      <c r="G8">
        <v>-136</v>
      </c>
      <c r="H8">
        <v>108</v>
      </c>
      <c r="I8">
        <v>6.5</v>
      </c>
      <c r="J8">
        <v>-145</v>
      </c>
      <c r="K8">
        <v>110</v>
      </c>
      <c r="L8">
        <v>6.5</v>
      </c>
      <c r="M8">
        <v>125</v>
      </c>
      <c r="N8">
        <v>125</v>
      </c>
      <c r="R8" s="7">
        <f t="shared" si="0"/>
        <v>6.5</v>
      </c>
    </row>
    <row r="9" spans="1:18" x14ac:dyDescent="0.3">
      <c r="A9" t="s">
        <v>308</v>
      </c>
      <c r="B9" t="s">
        <v>49</v>
      </c>
      <c r="C9">
        <v>5.5</v>
      </c>
      <c r="D9">
        <v>105</v>
      </c>
      <c r="E9">
        <v>-135</v>
      </c>
      <c r="F9">
        <v>5.5</v>
      </c>
      <c r="G9">
        <v>104</v>
      </c>
      <c r="H9">
        <v>-132</v>
      </c>
      <c r="I9">
        <v>5.5</v>
      </c>
      <c r="J9">
        <v>100</v>
      </c>
      <c r="K9">
        <v>-130</v>
      </c>
      <c r="L9">
        <v>5.5</v>
      </c>
      <c r="M9">
        <v>-112</v>
      </c>
      <c r="N9">
        <v>-120</v>
      </c>
      <c r="R9" s="7">
        <f t="shared" si="0"/>
        <v>5.5</v>
      </c>
    </row>
    <row r="10" spans="1:18" x14ac:dyDescent="0.3">
      <c r="A10" t="s">
        <v>314</v>
      </c>
      <c r="B10" t="s">
        <v>55</v>
      </c>
      <c r="C10">
        <v>3.5</v>
      </c>
      <c r="D10">
        <v>-125</v>
      </c>
      <c r="E10">
        <v>100</v>
      </c>
      <c r="F10">
        <v>3.5</v>
      </c>
      <c r="G10">
        <v>-130</v>
      </c>
      <c r="H10">
        <v>102</v>
      </c>
      <c r="I10">
        <v>3.5</v>
      </c>
      <c r="J10">
        <v>-120</v>
      </c>
      <c r="K10">
        <v>-105</v>
      </c>
      <c r="L10">
        <v>3.5</v>
      </c>
      <c r="M10">
        <v>-139</v>
      </c>
      <c r="N10">
        <v>104</v>
      </c>
      <c r="R10" s="7">
        <f t="shared" si="0"/>
        <v>3.5</v>
      </c>
    </row>
    <row r="11" spans="1:18" x14ac:dyDescent="0.3">
      <c r="A11" t="s">
        <v>315</v>
      </c>
      <c r="B11" t="s">
        <v>38</v>
      </c>
      <c r="C11">
        <v>8.5</v>
      </c>
      <c r="D11">
        <v>-155</v>
      </c>
      <c r="E11">
        <v>125</v>
      </c>
      <c r="F11">
        <v>8.5</v>
      </c>
      <c r="G11">
        <v>-152</v>
      </c>
      <c r="H11">
        <v>120</v>
      </c>
      <c r="I11">
        <v>8.5</v>
      </c>
      <c r="J11">
        <v>-150</v>
      </c>
      <c r="K11">
        <v>115</v>
      </c>
      <c r="L11">
        <v>8.5</v>
      </c>
      <c r="M11">
        <v>125</v>
      </c>
      <c r="N11">
        <v>117</v>
      </c>
      <c r="R11" s="7">
        <f t="shared" si="0"/>
        <v>8.5</v>
      </c>
    </row>
    <row r="12" spans="1:18" x14ac:dyDescent="0.3">
      <c r="A12" t="s">
        <v>313</v>
      </c>
      <c r="B12" t="s">
        <v>54</v>
      </c>
      <c r="C12">
        <v>6.5</v>
      </c>
      <c r="D12">
        <v>-105</v>
      </c>
      <c r="E12">
        <v>-120</v>
      </c>
      <c r="F12">
        <v>6.5</v>
      </c>
      <c r="G12">
        <v>-110</v>
      </c>
      <c r="H12">
        <v>-116</v>
      </c>
      <c r="I12">
        <v>6.5</v>
      </c>
      <c r="J12">
        <v>-110</v>
      </c>
      <c r="K12">
        <v>-120</v>
      </c>
      <c r="L12">
        <v>6.5</v>
      </c>
      <c r="M12">
        <v>100</v>
      </c>
      <c r="N12">
        <v>-134</v>
      </c>
      <c r="R12" s="7">
        <f t="shared" si="0"/>
        <v>6.5</v>
      </c>
    </row>
    <row r="13" spans="1:18" x14ac:dyDescent="0.3">
      <c r="A13" t="s">
        <v>317</v>
      </c>
      <c r="B13" t="s">
        <v>59</v>
      </c>
      <c r="C13">
        <v>3.5</v>
      </c>
      <c r="D13">
        <v>125</v>
      </c>
      <c r="E13">
        <v>-160</v>
      </c>
      <c r="F13">
        <v>3.5</v>
      </c>
      <c r="G13">
        <v>126</v>
      </c>
      <c r="H13">
        <v>-160</v>
      </c>
      <c r="I13">
        <v>3.5</v>
      </c>
      <c r="J13">
        <v>125</v>
      </c>
      <c r="K13">
        <v>-165</v>
      </c>
      <c r="L13">
        <v>4.5</v>
      </c>
      <c r="M13">
        <v>130</v>
      </c>
      <c r="N13">
        <v>133</v>
      </c>
      <c r="R13" s="7">
        <f t="shared" si="0"/>
        <v>3.5</v>
      </c>
    </row>
    <row r="14" spans="1:18" x14ac:dyDescent="0.3">
      <c r="A14" t="s">
        <v>305</v>
      </c>
      <c r="B14" t="s">
        <v>58</v>
      </c>
      <c r="C14">
        <v>5.5</v>
      </c>
      <c r="D14">
        <v>125</v>
      </c>
      <c r="E14">
        <v>-160</v>
      </c>
      <c r="F14">
        <v>5.5</v>
      </c>
      <c r="G14">
        <v>120</v>
      </c>
      <c r="H14">
        <v>-152</v>
      </c>
      <c r="I14">
        <v>5.5</v>
      </c>
      <c r="J14">
        <v>120</v>
      </c>
      <c r="K14">
        <v>-155</v>
      </c>
      <c r="L14">
        <v>6.5</v>
      </c>
      <c r="M14">
        <v>115</v>
      </c>
      <c r="N14">
        <v>135</v>
      </c>
      <c r="R14" s="7">
        <f t="shared" si="0"/>
        <v>5.5</v>
      </c>
    </row>
    <row r="15" spans="1:18" x14ac:dyDescent="0.3">
      <c r="A15" t="s">
        <v>310</v>
      </c>
      <c r="B15" t="s">
        <v>39</v>
      </c>
      <c r="C15">
        <v>4.5</v>
      </c>
      <c r="D15">
        <v>110</v>
      </c>
      <c r="E15">
        <v>-145</v>
      </c>
      <c r="F15">
        <v>4.5</v>
      </c>
      <c r="G15">
        <v>110</v>
      </c>
      <c r="H15">
        <v>-140</v>
      </c>
      <c r="I15">
        <v>4.5</v>
      </c>
      <c r="J15">
        <v>110</v>
      </c>
      <c r="K15">
        <v>-145</v>
      </c>
      <c r="L15">
        <v>5.5</v>
      </c>
      <c r="M15">
        <v>114</v>
      </c>
      <c r="N15">
        <v>145</v>
      </c>
      <c r="R15" s="7">
        <f t="shared" si="0"/>
        <v>4.5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>MIN(C29,F29,I29,L29,O29)</f>
        <v>0</v>
      </c>
    </row>
    <row r="30" spans="18:18" x14ac:dyDescent="0.3">
      <c r="R30" s="7">
        <f t="shared" ref="R30:R33" si="1">MIN(C30,F30,I30,L30,O30)</f>
        <v>0</v>
      </c>
    </row>
    <row r="31" spans="18:18" x14ac:dyDescent="0.3">
      <c r="R31" s="7">
        <f t="shared" si="1"/>
        <v>0</v>
      </c>
    </row>
    <row r="32" spans="18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138</v>
      </c>
      <c r="B2" s="1">
        <v>5.28</v>
      </c>
      <c r="F2" s="1"/>
      <c r="G2" s="1"/>
      <c r="H2" s="1"/>
    </row>
    <row r="3" spans="1:8" ht="15" thickBot="1" x14ac:dyDescent="0.35">
      <c r="A3" s="1">
        <v>148</v>
      </c>
      <c r="B3" s="1">
        <v>6.07</v>
      </c>
      <c r="F3" s="1"/>
      <c r="G3" s="1"/>
      <c r="H3" s="1"/>
    </row>
    <row r="4" spans="1:8" ht="15" thickBot="1" x14ac:dyDescent="0.35">
      <c r="A4" s="1">
        <v>115</v>
      </c>
      <c r="B4" s="1">
        <v>3.15</v>
      </c>
      <c r="F4" s="1"/>
      <c r="G4" s="1"/>
      <c r="H4" s="1"/>
    </row>
    <row r="5" spans="1:8" ht="15" thickBot="1" x14ac:dyDescent="0.35">
      <c r="A5" s="1">
        <v>114</v>
      </c>
      <c r="B5" s="1">
        <v>5.41</v>
      </c>
      <c r="F5" s="1"/>
      <c r="G5" s="1"/>
      <c r="H5" s="1"/>
    </row>
    <row r="6" spans="1:8" ht="15" thickBot="1" x14ac:dyDescent="0.35">
      <c r="A6" s="1">
        <v>504</v>
      </c>
      <c r="B6" s="1">
        <v>5.32</v>
      </c>
      <c r="F6" s="1"/>
      <c r="G6" s="1"/>
      <c r="H6" s="1"/>
    </row>
    <row r="7" spans="1:8" ht="15" thickBot="1" x14ac:dyDescent="0.35">
      <c r="A7" s="1">
        <v>149</v>
      </c>
      <c r="B7" s="1">
        <v>5.35</v>
      </c>
      <c r="F7" s="1"/>
      <c r="G7" s="1"/>
      <c r="H7" s="1"/>
    </row>
    <row r="8" spans="1:8" ht="15" thickBot="1" x14ac:dyDescent="0.35">
      <c r="A8" s="1">
        <v>506</v>
      </c>
      <c r="B8" s="1">
        <v>5.93</v>
      </c>
      <c r="F8" s="1"/>
      <c r="G8" s="1"/>
      <c r="H8" s="1"/>
    </row>
    <row r="9" spans="1:8" ht="15" thickBot="1" x14ac:dyDescent="0.35">
      <c r="A9" s="1">
        <v>167</v>
      </c>
      <c r="B9" s="1">
        <v>5</v>
      </c>
      <c r="F9" s="1"/>
      <c r="G9" s="1"/>
      <c r="H9" s="1"/>
    </row>
    <row r="10" spans="1:8" ht="15" thickBot="1" x14ac:dyDescent="0.35">
      <c r="A10" s="1">
        <v>117</v>
      </c>
      <c r="B10" s="1">
        <v>4.9000000000000004</v>
      </c>
      <c r="F10" s="1"/>
      <c r="G10" s="1"/>
      <c r="H10" s="1"/>
    </row>
    <row r="11" spans="1:8" ht="15" thickBot="1" x14ac:dyDescent="0.35">
      <c r="A11" s="1">
        <v>128</v>
      </c>
      <c r="B11" s="1">
        <v>5.61</v>
      </c>
      <c r="F11" s="1"/>
      <c r="G11" s="1"/>
      <c r="H11" s="1"/>
    </row>
    <row r="12" spans="1:8" ht="15" thickBot="1" x14ac:dyDescent="0.35">
      <c r="A12" s="1">
        <v>121</v>
      </c>
      <c r="B12" s="1">
        <v>5.29</v>
      </c>
      <c r="F12" s="1"/>
      <c r="G12" s="1"/>
      <c r="H12" s="1"/>
    </row>
    <row r="13" spans="1:8" ht="15" thickBot="1" x14ac:dyDescent="0.35">
      <c r="A13" s="1">
        <v>116</v>
      </c>
      <c r="B13" s="1">
        <v>6.04</v>
      </c>
      <c r="F13" s="1"/>
      <c r="G13" s="1"/>
      <c r="H13" s="1"/>
    </row>
    <row r="14" spans="1:8" ht="15" thickBot="1" x14ac:dyDescent="0.35">
      <c r="A14" s="1">
        <v>150</v>
      </c>
      <c r="B14" s="1">
        <v>4.54</v>
      </c>
      <c r="F14" s="1"/>
      <c r="G14" s="1"/>
      <c r="H14" s="1"/>
    </row>
    <row r="15" spans="1:8" ht="15" thickBot="1" x14ac:dyDescent="0.35">
      <c r="A15" s="1">
        <v>146</v>
      </c>
      <c r="B15" s="1">
        <v>5.15</v>
      </c>
      <c r="F15" s="1"/>
      <c r="G15" s="1"/>
      <c r="H15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138</v>
      </c>
      <c r="B2" s="1">
        <v>5.5579674948359798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148</v>
      </c>
      <c r="B3" s="1">
        <v>4.93954529913408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115</v>
      </c>
      <c r="B4" s="1">
        <v>4.58631334984599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114</v>
      </c>
      <c r="B5" s="1">
        <v>5.10632963216832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504</v>
      </c>
      <c r="B6" s="1">
        <v>3.9412399559660898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149</v>
      </c>
      <c r="B7" s="1">
        <v>5.9167657188721199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506</v>
      </c>
      <c r="B8" s="1">
        <v>3.94179580228097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167</v>
      </c>
      <c r="B9" s="1">
        <v>5.0030950165129502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117</v>
      </c>
      <c r="B10" s="1">
        <v>5.3125327341516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128</v>
      </c>
      <c r="B11" s="1">
        <v>5.8154620776455896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121</v>
      </c>
      <c r="B12" s="1">
        <v>5.1422547360824398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116</v>
      </c>
      <c r="B13" s="1">
        <v>5.6273184238670098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150</v>
      </c>
      <c r="B14" s="1">
        <v>4.0621045502852997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146</v>
      </c>
      <c r="B15" s="1">
        <v>4.7080327236611401</v>
      </c>
      <c r="G15" s="1">
        <v>14</v>
      </c>
      <c r="H15" s="1">
        <v>116.885004066398</v>
      </c>
      <c r="I15" s="1">
        <v>114.290766828491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5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5.5257785791375902</v>
      </c>
    </row>
    <row r="3" spans="1:2" ht="15" thickBot="1" x14ac:dyDescent="0.35">
      <c r="A3" s="1">
        <v>148</v>
      </c>
      <c r="B3" s="1">
        <v>4.9914199224517004</v>
      </c>
    </row>
    <row r="4" spans="1:2" ht="15" thickBot="1" x14ac:dyDescent="0.35">
      <c r="A4" s="1">
        <v>115</v>
      </c>
      <c r="B4" s="1">
        <v>4.4638921867996597</v>
      </c>
    </row>
    <row r="5" spans="1:2" ht="15" thickBot="1" x14ac:dyDescent="0.35">
      <c r="A5" s="1">
        <v>114</v>
      </c>
      <c r="B5" s="1">
        <v>5.1325295648271796</v>
      </c>
    </row>
    <row r="6" spans="1:2" ht="15" thickBot="1" x14ac:dyDescent="0.35">
      <c r="A6" s="1">
        <v>504</v>
      </c>
      <c r="B6" s="1">
        <v>4.08495381066309</v>
      </c>
    </row>
    <row r="7" spans="1:2" ht="15" thickBot="1" x14ac:dyDescent="0.35">
      <c r="A7" s="1">
        <v>149</v>
      </c>
      <c r="B7" s="1">
        <v>5.9669391273330001</v>
      </c>
    </row>
    <row r="8" spans="1:2" ht="15" thickBot="1" x14ac:dyDescent="0.35">
      <c r="A8" s="1">
        <v>506</v>
      </c>
      <c r="B8" s="1">
        <v>4.0928792742368101</v>
      </c>
    </row>
    <row r="9" spans="1:2" ht="15" thickBot="1" x14ac:dyDescent="0.35">
      <c r="A9" s="1">
        <v>167</v>
      </c>
      <c r="B9" s="1">
        <v>5.1167242733565397</v>
      </c>
    </row>
    <row r="10" spans="1:2" ht="15" thickBot="1" x14ac:dyDescent="0.35">
      <c r="A10" s="1">
        <v>117</v>
      </c>
      <c r="B10" s="1">
        <v>5.1935444691657899</v>
      </c>
    </row>
    <row r="11" spans="1:2" ht="15" thickBot="1" x14ac:dyDescent="0.35">
      <c r="A11" s="1">
        <v>128</v>
      </c>
      <c r="B11" s="1">
        <v>5.8027781154426101</v>
      </c>
    </row>
    <row r="12" spans="1:2" ht="15" thickBot="1" x14ac:dyDescent="0.35">
      <c r="A12" s="1">
        <v>121</v>
      </c>
      <c r="B12" s="1">
        <v>5.1461084818231297</v>
      </c>
    </row>
    <row r="13" spans="1:2" ht="15" thickBot="1" x14ac:dyDescent="0.35">
      <c r="A13" s="1">
        <v>116</v>
      </c>
      <c r="B13" s="1">
        <v>5.67957853829241</v>
      </c>
    </row>
    <row r="14" spans="1:2" ht="15" thickBot="1" x14ac:dyDescent="0.35">
      <c r="A14" s="1">
        <v>150</v>
      </c>
      <c r="B14" s="1">
        <v>4.1238462890778003</v>
      </c>
    </row>
    <row r="15" spans="1:2" ht="15" thickBot="1" x14ac:dyDescent="0.35">
      <c r="A15" s="1">
        <v>146</v>
      </c>
      <c r="B15" s="1">
        <v>4.8614316115234999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5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5.68895348837209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148</v>
      </c>
      <c r="B3" s="1">
        <v>4.9570895522388003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115</v>
      </c>
      <c r="B4" s="1">
        <v>4.4952153110047801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114</v>
      </c>
      <c r="B5" s="1">
        <v>5.40050804403048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504</v>
      </c>
      <c r="B6" s="1">
        <v>5.3785425101214503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149</v>
      </c>
      <c r="B7" s="1">
        <v>6.7100712105798497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506</v>
      </c>
      <c r="B8" s="1">
        <v>5.4078947368421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167</v>
      </c>
      <c r="B9" s="1">
        <v>5.0328947368421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117</v>
      </c>
      <c r="B10" s="1">
        <v>5.3785425101214503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128</v>
      </c>
      <c r="B11" s="1">
        <v>5.68895348837209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121</v>
      </c>
      <c r="B12" s="1">
        <v>5.44427710843373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116</v>
      </c>
      <c r="B13" s="1">
        <v>5.40528634361233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150</v>
      </c>
      <c r="B14" s="1">
        <v>4.3753541076487199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146</v>
      </c>
      <c r="B15" s="1">
        <v>5.0924855491329399</v>
      </c>
      <c r="F15" s="1">
        <v>14</v>
      </c>
      <c r="G15" s="1">
        <v>121.169014084507</v>
      </c>
      <c r="H15" s="1">
        <v>112.259259259259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Batting_Test_1</vt:lpstr>
      <vt:lpstr>Batting_Test_2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2024-06-11T18:03:27Z</dcterms:modified>
</cp:coreProperties>
</file>