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BEC5FBA-BDC3-4A5C-A772-33474156EC35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Sheet2" sheetId="20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S59" i="1" s="1"/>
  <c r="P59" i="1"/>
  <c r="N57" i="1"/>
  <c r="S57" i="1" s="1"/>
  <c r="P57" i="1"/>
  <c r="N55" i="1"/>
  <c r="S55" i="1" s="1"/>
  <c r="P55" i="1"/>
  <c r="N38" i="1"/>
  <c r="O38" i="1" s="1"/>
  <c r="P38" i="1"/>
  <c r="N64" i="1"/>
  <c r="S64" i="1" s="1"/>
  <c r="P64" i="1"/>
  <c r="N42" i="1"/>
  <c r="S42" i="1" s="1"/>
  <c r="X42" i="1" s="1"/>
  <c r="P42" i="1"/>
  <c r="N50" i="1"/>
  <c r="S50" i="1" s="1"/>
  <c r="P50" i="1"/>
  <c r="N49" i="1"/>
  <c r="O49" i="1" s="1"/>
  <c r="P49" i="1"/>
  <c r="N44" i="1"/>
  <c r="O44" i="1" s="1"/>
  <c r="P44" i="1"/>
  <c r="N40" i="1"/>
  <c r="S40" i="1" s="1"/>
  <c r="P40" i="1"/>
  <c r="N51" i="1"/>
  <c r="S51" i="1" s="1"/>
  <c r="P51" i="1"/>
  <c r="N60" i="1"/>
  <c r="S60" i="1" s="1"/>
  <c r="P60" i="1"/>
  <c r="N61" i="1"/>
  <c r="S61" i="1" s="1"/>
  <c r="P61" i="1"/>
  <c r="N48" i="1"/>
  <c r="O48" i="1" s="1"/>
  <c r="P48" i="1"/>
  <c r="N43" i="1"/>
  <c r="O43" i="1" s="1"/>
  <c r="P43" i="1"/>
  <c r="N45" i="1"/>
  <c r="O45" i="1" s="1"/>
  <c r="P4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O51" i="1" l="1"/>
  <c r="W51" i="1" s="1"/>
  <c r="O61" i="1"/>
  <c r="R61" i="1" s="1"/>
  <c r="T61" i="1" s="1"/>
  <c r="O59" i="1"/>
  <c r="R59" i="1" s="1"/>
  <c r="T59" i="1" s="1"/>
  <c r="O64" i="1"/>
  <c r="W64" i="1" s="1"/>
  <c r="S45" i="1"/>
  <c r="S48" i="1"/>
  <c r="O55" i="1"/>
  <c r="U55" i="1" s="1"/>
  <c r="S38" i="1"/>
  <c r="O50" i="1"/>
  <c r="V50" i="1" s="1"/>
  <c r="U45" i="1"/>
  <c r="V45" i="1"/>
  <c r="W45" i="1"/>
  <c r="R45" i="1"/>
  <c r="T45" i="1" s="1"/>
  <c r="U43" i="1"/>
  <c r="R43" i="1"/>
  <c r="T43" i="1" s="1"/>
  <c r="V43" i="1"/>
  <c r="W43" i="1"/>
  <c r="U48" i="1"/>
  <c r="V48" i="1"/>
  <c r="W48" i="1"/>
  <c r="R48" i="1"/>
  <c r="T48" i="1" s="1"/>
  <c r="V44" i="1"/>
  <c r="W44" i="1"/>
  <c r="R44" i="1"/>
  <c r="T44" i="1" s="1"/>
  <c r="U44" i="1"/>
  <c r="R38" i="1"/>
  <c r="T38" i="1" s="1"/>
  <c r="U38" i="1"/>
  <c r="V38" i="1"/>
  <c r="W38" i="1"/>
  <c r="R49" i="1"/>
  <c r="T49" i="1" s="1"/>
  <c r="U49" i="1"/>
  <c r="V49" i="1"/>
  <c r="W49" i="1"/>
  <c r="V61" i="1"/>
  <c r="S44" i="1"/>
  <c r="X44" i="1" s="1"/>
  <c r="O40" i="1"/>
  <c r="O42" i="1"/>
  <c r="O57" i="1"/>
  <c r="S49" i="1"/>
  <c r="S43" i="1"/>
  <c r="O60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7" i="1"/>
  <c r="S37" i="1" s="1"/>
  <c r="N58" i="1"/>
  <c r="S58" i="1" s="1"/>
  <c r="N52" i="1"/>
  <c r="S52" i="1" s="1"/>
  <c r="N46" i="1"/>
  <c r="S46" i="1" s="1"/>
  <c r="N65" i="1"/>
  <c r="S65" i="1" s="1"/>
  <c r="N62" i="1"/>
  <c r="S62" i="1" s="1"/>
  <c r="N39" i="1"/>
  <c r="S39" i="1" s="1"/>
  <c r="N47" i="1"/>
  <c r="S47" i="1" s="1"/>
  <c r="N63" i="1"/>
  <c r="S63" i="1" s="1"/>
  <c r="N66" i="1"/>
  <c r="S66" i="1" s="1"/>
  <c r="N53" i="1"/>
  <c r="S53" i="1" s="1"/>
  <c r="N41" i="1"/>
  <c r="S41" i="1" s="1"/>
  <c r="N54" i="1"/>
  <c r="S54" i="1" s="1"/>
  <c r="Z37" i="1"/>
  <c r="N56" i="1"/>
  <c r="S56" i="1" s="1"/>
  <c r="Q15" i="20"/>
  <c r="N15" i="20"/>
  <c r="K15" i="20"/>
  <c r="J15" i="20"/>
  <c r="P15" i="20" s="1"/>
  <c r="I15" i="20"/>
  <c r="P14" i="20"/>
  <c r="K14" i="20"/>
  <c r="J14" i="20"/>
  <c r="M14" i="20" s="1"/>
  <c r="O14" i="20" s="1"/>
  <c r="I14" i="20"/>
  <c r="N14" i="20" s="1"/>
  <c r="K13" i="20"/>
  <c r="I13" i="20"/>
  <c r="J13" i="20" s="1"/>
  <c r="K12" i="20"/>
  <c r="I12" i="20"/>
  <c r="N12" i="20" s="1"/>
  <c r="N11" i="20"/>
  <c r="K11" i="20"/>
  <c r="I11" i="20"/>
  <c r="J11" i="20" s="1"/>
  <c r="K10" i="20"/>
  <c r="J10" i="20"/>
  <c r="M10" i="20" s="1"/>
  <c r="O10" i="20" s="1"/>
  <c r="I10" i="20"/>
  <c r="N10" i="20" s="1"/>
  <c r="K9" i="20"/>
  <c r="I9" i="20"/>
  <c r="J9" i="20" s="1"/>
  <c r="K8" i="20"/>
  <c r="I8" i="20"/>
  <c r="N8" i="20" s="1"/>
  <c r="N7" i="20"/>
  <c r="K7" i="20"/>
  <c r="I7" i="20"/>
  <c r="J7" i="20" s="1"/>
  <c r="K6" i="20"/>
  <c r="J6" i="20"/>
  <c r="M6" i="20" s="1"/>
  <c r="O6" i="20" s="1"/>
  <c r="I6" i="20"/>
  <c r="N6" i="20" s="1"/>
  <c r="K5" i="20"/>
  <c r="I5" i="20"/>
  <c r="J5" i="20" s="1"/>
  <c r="K4" i="20"/>
  <c r="I4" i="20"/>
  <c r="N4" i="20" s="1"/>
  <c r="N3" i="20"/>
  <c r="K3" i="20"/>
  <c r="I3" i="20"/>
  <c r="J3" i="20" s="1"/>
  <c r="K2" i="20"/>
  <c r="I2" i="20"/>
  <c r="N2" i="20" s="1"/>
  <c r="U50" i="1" l="1"/>
  <c r="V55" i="1"/>
  <c r="W55" i="1"/>
  <c r="R55" i="1"/>
  <c r="T55" i="1" s="1"/>
  <c r="X55" i="1" s="1"/>
  <c r="U51" i="1"/>
  <c r="V51" i="1"/>
  <c r="R51" i="1"/>
  <c r="T51" i="1" s="1"/>
  <c r="R64" i="1"/>
  <c r="T64" i="1" s="1"/>
  <c r="X64" i="1" s="1"/>
  <c r="W50" i="1"/>
  <c r="R50" i="1"/>
  <c r="T50" i="1" s="1"/>
  <c r="X50" i="1" s="1"/>
  <c r="X45" i="1"/>
  <c r="U61" i="1"/>
  <c r="W59" i="1"/>
  <c r="W61" i="1"/>
  <c r="U59" i="1"/>
  <c r="V59" i="1"/>
  <c r="X51" i="1"/>
  <c r="X48" i="1"/>
  <c r="V64" i="1"/>
  <c r="U64" i="1"/>
  <c r="U60" i="1"/>
  <c r="W60" i="1"/>
  <c r="V60" i="1"/>
  <c r="R60" i="1"/>
  <c r="T60" i="1" s="1"/>
  <c r="R42" i="1"/>
  <c r="T42" i="1" s="1"/>
  <c r="V42" i="1"/>
  <c r="U42" i="1"/>
  <c r="W42" i="1"/>
  <c r="X49" i="1"/>
  <c r="R40" i="1"/>
  <c r="T40" i="1" s="1"/>
  <c r="U40" i="1"/>
  <c r="W40" i="1"/>
  <c r="V40" i="1"/>
  <c r="X43" i="1"/>
  <c r="X38" i="1"/>
  <c r="R57" i="1"/>
  <c r="T57" i="1" s="1"/>
  <c r="U57" i="1"/>
  <c r="V57" i="1"/>
  <c r="W57" i="1"/>
  <c r="Q3" i="20"/>
  <c r="P3" i="20"/>
  <c r="M3" i="20"/>
  <c r="O3" i="20" s="1"/>
  <c r="Q13" i="20"/>
  <c r="P13" i="20"/>
  <c r="M13" i="20"/>
  <c r="O13" i="20" s="1"/>
  <c r="R14" i="20"/>
  <c r="Q7" i="20"/>
  <c r="R7" i="20" s="1"/>
  <c r="P7" i="20"/>
  <c r="M7" i="20"/>
  <c r="O7" i="20" s="1"/>
  <c r="M9" i="20"/>
  <c r="O9" i="20" s="1"/>
  <c r="Q9" i="20"/>
  <c r="P9" i="20"/>
  <c r="R15" i="20"/>
  <c r="R3" i="20"/>
  <c r="P5" i="20"/>
  <c r="Q5" i="20"/>
  <c r="M5" i="20"/>
  <c r="O5" i="20" s="1"/>
  <c r="Q11" i="20"/>
  <c r="P11" i="20"/>
  <c r="M11" i="20"/>
  <c r="O11" i="20" s="1"/>
  <c r="R11" i="20" s="1"/>
  <c r="J4" i="20"/>
  <c r="N5" i="20"/>
  <c r="Q6" i="20"/>
  <c r="J8" i="20"/>
  <c r="N9" i="20"/>
  <c r="R9" i="20" s="1"/>
  <c r="Q10" i="20"/>
  <c r="J12" i="20"/>
  <c r="N13" i="20"/>
  <c r="Q14" i="20"/>
  <c r="P10" i="20"/>
  <c r="R10" i="20" s="1"/>
  <c r="P6" i="20"/>
  <c r="R6" i="20" s="1"/>
  <c r="M15" i="20"/>
  <c r="O15" i="20" s="1"/>
  <c r="J2" i="20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60" i="1" l="1"/>
  <c r="X61" i="1"/>
  <c r="X59" i="1"/>
  <c r="X40" i="1"/>
  <c r="X57" i="1"/>
  <c r="R5" i="20"/>
  <c r="Q4" i="20"/>
  <c r="P4" i="20"/>
  <c r="M4" i="20"/>
  <c r="O4" i="20" s="1"/>
  <c r="Q12" i="20"/>
  <c r="P12" i="20"/>
  <c r="M12" i="20"/>
  <c r="O12" i="20" s="1"/>
  <c r="R12" i="20" s="1"/>
  <c r="Q8" i="20"/>
  <c r="P8" i="20"/>
  <c r="M8" i="20"/>
  <c r="O8" i="20" s="1"/>
  <c r="M2" i="20"/>
  <c r="O2" i="20" s="1"/>
  <c r="R2" i="20" s="1"/>
  <c r="P2" i="20"/>
  <c r="Q2" i="20"/>
  <c r="R13" i="20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R8" i="20" l="1"/>
  <c r="R4" i="20"/>
  <c r="CY22" i="18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P39" i="1" l="1"/>
  <c r="O37" i="1"/>
  <c r="W37" i="1" s="1"/>
  <c r="P37" i="1"/>
  <c r="O41" i="1"/>
  <c r="W41" i="1" s="1"/>
  <c r="P41" i="1"/>
  <c r="P65" i="1"/>
  <c r="O58" i="1"/>
  <c r="W58" i="1" s="1"/>
  <c r="P58" i="1"/>
  <c r="O63" i="1"/>
  <c r="W63" i="1" s="1"/>
  <c r="P63" i="1"/>
  <c r="P47" i="1"/>
  <c r="O66" i="1"/>
  <c r="W66" i="1" s="1"/>
  <c r="P66" i="1"/>
  <c r="P46" i="1"/>
  <c r="P56" i="1"/>
  <c r="O62" i="1"/>
  <c r="W62" i="1" s="1"/>
  <c r="P62" i="1"/>
  <c r="P54" i="1"/>
  <c r="R58" i="1" l="1"/>
  <c r="T58" i="1" s="1"/>
  <c r="R62" i="1"/>
  <c r="T62" i="1" s="1"/>
  <c r="R37" i="1"/>
  <c r="T37" i="1" s="1"/>
  <c r="R66" i="1"/>
  <c r="T66" i="1" s="1"/>
  <c r="R41" i="1"/>
  <c r="T41" i="1" s="1"/>
  <c r="R63" i="1"/>
  <c r="T63" i="1" s="1"/>
  <c r="O54" i="1"/>
  <c r="W54" i="1" s="1"/>
  <c r="O56" i="1"/>
  <c r="W56" i="1" s="1"/>
  <c r="O47" i="1"/>
  <c r="W47" i="1" s="1"/>
  <c r="O46" i="1"/>
  <c r="W46" i="1" s="1"/>
  <c r="U66" i="1"/>
  <c r="V62" i="1"/>
  <c r="U58" i="1"/>
  <c r="U37" i="1"/>
  <c r="V37" i="1"/>
  <c r="O39" i="1"/>
  <c r="W39" i="1" s="1"/>
  <c r="V63" i="1"/>
  <c r="O65" i="1"/>
  <c r="W65" i="1" s="1"/>
  <c r="V58" i="1"/>
  <c r="U62" i="1"/>
  <c r="V41" i="1"/>
  <c r="U63" i="1"/>
  <c r="U41" i="1"/>
  <c r="V66" i="1"/>
  <c r="P53" i="1"/>
  <c r="X37" i="1" l="1"/>
  <c r="X62" i="1"/>
  <c r="X58" i="1"/>
  <c r="X63" i="1"/>
  <c r="X66" i="1"/>
  <c r="X41" i="1"/>
  <c r="R47" i="1"/>
  <c r="T47" i="1" s="1"/>
  <c r="R39" i="1"/>
  <c r="T39" i="1" s="1"/>
  <c r="R46" i="1"/>
  <c r="T46" i="1" s="1"/>
  <c r="R65" i="1"/>
  <c r="T65" i="1" s="1"/>
  <c r="V54" i="1"/>
  <c r="R54" i="1"/>
  <c r="T54" i="1" s="1"/>
  <c r="R56" i="1"/>
  <c r="T56" i="1" s="1"/>
  <c r="U46" i="1"/>
  <c r="U54" i="1"/>
  <c r="U65" i="1"/>
  <c r="U47" i="1"/>
  <c r="V56" i="1"/>
  <c r="U56" i="1"/>
  <c r="V47" i="1"/>
  <c r="V46" i="1"/>
  <c r="V39" i="1"/>
  <c r="U39" i="1"/>
  <c r="V65" i="1"/>
  <c r="O53" i="1"/>
  <c r="W53" i="1" s="1"/>
  <c r="P52" i="1"/>
  <c r="X56" i="1" l="1"/>
  <c r="X47" i="1"/>
  <c r="X54" i="1"/>
  <c r="X46" i="1"/>
  <c r="X39" i="1"/>
  <c r="X65" i="1"/>
  <c r="R53" i="1"/>
  <c r="T53" i="1" s="1"/>
  <c r="V53" i="1"/>
  <c r="U53" i="1"/>
  <c r="O52" i="1"/>
  <c r="W52" i="1" s="1"/>
  <c r="R30" i="17"/>
  <c r="R31" i="17"/>
  <c r="R33" i="17"/>
  <c r="R32" i="17"/>
  <c r="X53" i="1" l="1"/>
  <c r="R52" i="1"/>
  <c r="T52" i="1" s="1"/>
  <c r="U52" i="1"/>
  <c r="V5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52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<sst xmlns="http://schemas.openxmlformats.org/spreadsheetml/2006/main" count="4478" uniqueCount="367">
  <si>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</si>
  <si>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</si>
  <si>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</si>
  <si>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</si>
  <si>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</si>
  <si>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</si>
  <si>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</si>
  <si>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</si>
  <si>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</si>
  <si>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</si>
  <si>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</si>
  <si>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</si>
  <si>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</si>
  <si>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</si>
  <si>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</si>
  <si>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</si>
  <si>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</si>
  <si>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</si>
  <si>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</si>
  <si>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</si>
  <si>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</si>
  <si>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</si>
  <si>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</si>
  <si>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</si>
  <si>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</si>
  <si>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</si>
  <si>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</si>
  <si>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</si>
  <si>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</si>
  <si>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</si>
  <si>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</si>
  <si>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</si>
  <si>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</si>
  <si>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</si>
  <si>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</si>
  <si>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</si>
  <si>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</si>
  <si>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</si>
  <si>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</si>
  <si>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</si>
  <si>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</si>
  <si>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</si>
  <si>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</si>
  <si>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STL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</si>
  <si>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</si>
  <si>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</si>
  <si>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</si>
  <si>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</si>
  <si>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</si>
  <si>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</si>
  <si>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</si>
  <si>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</si>
  <si>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</si>
  <si>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</si>
  <si>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</si>
  <si>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</si>
  <si>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</si>
  <si>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MIL</t>
  </si>
  <si>
    <t>TBR</t>
  </si>
  <si>
    <t>SFG</t>
  </si>
  <si>
    <t>HOU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</si>
  <si>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</si>
  <si>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</si>
  <si>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</si>
  <si>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</si>
  <si>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</si>
  <si>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</si>
  <si>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</si>
  <si>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</si>
  <si>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</si>
  <si>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</si>
  <si>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</si>
  <si>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</si>
  <si>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</si>
  <si>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</si>
  <si>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</si>
  <si>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</si>
  <si>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</si>
  <si>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</si>
  <si>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</si>
  <si>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</si>
  <si>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</si>
  <si>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</si>
  <si>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</si>
  <si>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</si>
  <si>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</si>
  <si>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</si>
  <si>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</si>
  <si>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</si>
  <si>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</si>
  <si>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</si>
  <si>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</si>
  <si>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</si>
  <si>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</si>
  <si>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</si>
  <si>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</si>
  <si>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</si>
  <si>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</si>
  <si>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</si>
  <si>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</si>
  <si>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</si>
  <si>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</si>
  <si>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</si>
  <si>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</si>
  <si>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</si>
  <si>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</si>
  <si>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</si>
  <si>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</si>
  <si>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</si>
  <si>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</si>
  <si>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</si>
  <si>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</si>
  <si>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</si>
  <si>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</si>
  <si>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</si>
  <si>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</si>
  <si>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</si>
  <si>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</si>
  <si>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</si>
  <si>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</si>
  <si>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</si>
  <si>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</si>
  <si>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</si>
  <si>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</si>
  <si>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</si>
  <si>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</si>
  <si>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</si>
  <si>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</si>
  <si>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</si>
  <si>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</si>
  <si>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</si>
  <si>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</si>
  <si>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</si>
  <si>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</si>
  <si>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</si>
  <si>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</si>
  <si>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</si>
  <si>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</si>
  <si>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</si>
  <si>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</si>
  <si>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</si>
  <si>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</si>
  <si>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</si>
  <si>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</si>
  <si>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</si>
  <si>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</si>
  <si>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</si>
  <si>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</si>
  <si>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</si>
  <si>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</si>
  <si>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</si>
  <si>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</si>
  <si>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</si>
  <si>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</si>
  <si>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</si>
  <si>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</si>
  <si>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</si>
  <si>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</si>
  <si>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</si>
  <si>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</si>
  <si>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</si>
  <si>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</si>
  <si>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</si>
  <si>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</si>
  <si>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</si>
  <si>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</si>
  <si>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</si>
  <si>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</si>
  <si>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</si>
  <si>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</si>
  <si>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</si>
  <si>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</si>
  <si>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</si>
  <si>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</si>
  <si>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</si>
  <si>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</si>
  <si>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</si>
  <si>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</si>
  <si>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</si>
  <si>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</si>
  <si>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</si>
  <si>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</si>
  <si>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</si>
  <si>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</si>
  <si>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</si>
  <si>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</si>
  <si>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</si>
  <si>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</si>
  <si>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</si>
  <si>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</si>
  <si>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</si>
  <si>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</si>
  <si>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</si>
  <si>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</si>
  <si>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</si>
  <si>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</si>
  <si>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</si>
  <si>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</si>
  <si>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</si>
  <si>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</si>
  <si>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</si>
  <si>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</si>
  <si>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</si>
  <si>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</si>
  <si>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</si>
  <si>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</si>
  <si>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</si>
  <si>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</si>
  <si>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</si>
  <si>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</si>
  <si>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</si>
  <si>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</si>
  <si>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</si>
  <si>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</si>
  <si>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</si>
  <si>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</si>
  <si>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</si>
  <si>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</si>
  <si>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</si>
  <si>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</si>
  <si>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</si>
  <si>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</si>
  <si>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</si>
  <si>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</si>
  <si>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</si>
  <si>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</si>
  <si>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</si>
  <si>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</si>
  <si>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</si>
  <si>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</si>
  <si>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</si>
  <si>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</si>
  <si>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</si>
  <si>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</si>
  <si>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</si>
  <si>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</si>
  <si>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</si>
  <si>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</si>
  <si>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</si>
  <si>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</si>
  <si>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</si>
  <si>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</si>
  <si>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</si>
  <si>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</si>
  <si>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</si>
  <si>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</si>
  <si>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</si>
  <si>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</si>
  <si>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</si>
  <si>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</si>
  <si>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</si>
  <si>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</si>
  <si>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</si>
  <si>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</si>
  <si>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</si>
  <si>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</si>
  <si>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</si>
  <si>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</si>
  <si>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</si>
  <si>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</si>
  <si>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</si>
  <si>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</si>
  <si>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</si>
  <si>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</si>
  <si>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</si>
  <si>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</si>
  <si>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</si>
  <si>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</si>
  <si>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</si>
  <si>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</si>
  <si>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</si>
  <si>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</si>
  <si>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</si>
  <si>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</si>
  <si>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</si>
  <si>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</si>
  <si>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</si>
  <si>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</si>
  <si>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</si>
  <si>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</si>
  <si>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</si>
  <si>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</si>
  <si>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</si>
  <si>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</si>
  <si>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</si>
  <si>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</si>
  <si>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</si>
  <si>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</si>
  <si>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</si>
  <si>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</si>
  <si>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</si>
  <si>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</si>
  <si>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</si>
  <si>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</si>
  <si>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</si>
  <si>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</si>
  <si>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</si>
  <si>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</si>
  <si>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</si>
  <si>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</si>
  <si>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</si>
  <si>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</si>
  <si>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</si>
  <si>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</si>
  <si>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Corbin Burnes</t>
  </si>
  <si>
    <t>Ryan Pepiot</t>
  </si>
  <si>
    <t>Dakota Hudson</t>
  </si>
  <si>
    <t>Chris Paddack</t>
  </si>
  <si>
    <t>Carlos Rodon</t>
  </si>
  <si>
    <t>Seth Lugo</t>
  </si>
  <si>
    <t>Jose Berrios</t>
  </si>
  <si>
    <t>Colin Rea</t>
  </si>
  <si>
    <t>Erick Fedde</t>
  </si>
  <si>
    <t>Logan Gilbert</t>
  </si>
  <si>
    <t>Joey Estes</t>
  </si>
  <si>
    <t>Dylan Cease</t>
  </si>
  <si>
    <t>Spencer Arrighetti</t>
  </si>
  <si>
    <t>Kyle Harrison</t>
  </si>
  <si>
    <t>Test Column</t>
  </si>
  <si>
    <t>SO</t>
  </si>
  <si>
    <t>Opp K/gm Stars</t>
  </si>
  <si>
    <t>Opp Team</t>
  </si>
  <si>
    <t>Seasonal K/gm</t>
  </si>
  <si>
    <t>Opposing Team K/gm</t>
  </si>
  <si>
    <t>Max Fried</t>
  </si>
  <si>
    <t>Albert Suarez</t>
  </si>
  <si>
    <t>Mitchell Parker</t>
  </si>
  <si>
    <t>Kenta Maeda</t>
  </si>
  <si>
    <t>Jameson Taillon</t>
  </si>
  <si>
    <t>Zach Eflin</t>
  </si>
  <si>
    <t>Triston McKenzie</t>
  </si>
  <si>
    <t>Brent Suter</t>
  </si>
  <si>
    <t>Jesus Luzardo</t>
  </si>
  <si>
    <t>Tylor Megill</t>
  </si>
  <si>
    <t>Zack Wheeler</t>
  </si>
  <si>
    <t>Kutter Crawford</t>
  </si>
  <si>
    <t>Cal Quantrill</t>
  </si>
  <si>
    <t>Louie Varland</t>
  </si>
  <si>
    <t>Paul Skenes</t>
  </si>
  <si>
    <t>Miles Mikolas</t>
  </si>
  <si>
    <t>Marcus Stroman</t>
  </si>
  <si>
    <t>Brady Singer</t>
  </si>
  <si>
    <t>Yusei Kikuchi</t>
  </si>
  <si>
    <t>Carlos F. Rodriguez</t>
  </si>
  <si>
    <t>Jose Suarez</t>
  </si>
  <si>
    <t>Jordan Montgomery</t>
  </si>
  <si>
    <t>Drew Thorpe</t>
  </si>
  <si>
    <t>Bryan Woo</t>
  </si>
  <si>
    <t>JP Sears</t>
  </si>
  <si>
    <t>Randy Vasquez</t>
  </si>
  <si>
    <t>Ronel Blanco</t>
  </si>
  <si>
    <t>Jordan Hicks</t>
  </si>
  <si>
    <t>Dane Dunning</t>
  </si>
  <si>
    <t>James Paxton</t>
  </si>
  <si>
    <t>WSN</t>
  </si>
  <si>
    <t>DET</t>
  </si>
  <si>
    <t>MIA</t>
  </si>
  <si>
    <t>NYM</t>
  </si>
  <si>
    <t>PHI</t>
  </si>
  <si>
    <t>LAA</t>
  </si>
  <si>
    <t>TEX</t>
  </si>
  <si>
    <t/>
  </si>
  <si>
    <t>SD</t>
  </si>
  <si>
    <t>SF</t>
  </si>
  <si>
    <t>WSH</t>
  </si>
  <si>
    <t>Unlisted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</si>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</sst>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20955</xdr:rowOff>
    </xdr:from>
    <xdr:to>
      <xdr:col>31</xdr:col>
      <xdr:colOff>495300</xdr:colOff>
      <xdr:row>31</xdr:row>
      <xdr:rowOff>135255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B4AC5-B5B0-149D-6DD0-3A2BEA20D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16555"/>
          <a:ext cx="193357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7" zoomScale="80" zoomScaleNormal="80" workbookViewId="0">
      <selection activeCell="M61" sqref="M61:Y61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319</v>
      </c>
      <c r="Q1" s="10" t="s">
        <v>63</v>
      </c>
      <c r="R1" s="6" t="s">
        <v>323</v>
      </c>
    </row>
    <row r="2" spans="1:29" ht="15" thickBot="1" x14ac:dyDescent="0.35">
      <c r="A2" t="s">
        <v>324</v>
      </c>
      <c r="B2" s="18">
        <f>RF!B2</f>
        <v>6.53</v>
      </c>
      <c r="C2" s="18">
        <f>LR!B2</f>
        <v>5.3829581816512997</v>
      </c>
      <c r="D2" s="18">
        <f>Adaboost!B2</f>
        <v>5.8382642998027601</v>
      </c>
      <c r="E2" s="18">
        <f>XGBR!B2</f>
        <v>6.5372250000000003</v>
      </c>
      <c r="F2" s="18">
        <f>Huber!B2</f>
        <v>5.2715215177072396</v>
      </c>
      <c r="G2" s="18">
        <f>BayesRidge!B2</f>
        <v>5.4288720710353404</v>
      </c>
      <c r="H2" s="18">
        <f>Elastic!B2</f>
        <v>5.13778386516642</v>
      </c>
      <c r="I2" s="18">
        <f>GBR!B2</f>
        <v>6.57166399580675</v>
      </c>
      <c r="J2" s="19">
        <f t="shared" ref="J2:J35" si="0">AVERAGE(B2:I2,B37)</f>
        <v>5.7797376107276559</v>
      </c>
      <c r="K2" s="20">
        <f t="shared" ref="K2:K31" si="1">MAX(B2:I2,B37)</f>
        <v>6.57166399580675</v>
      </c>
      <c r="L2" s="20">
        <f t="shared" ref="L2:L31" si="2">MIN(B2:I2,B37)</f>
        <v>5.13778386516642</v>
      </c>
      <c r="O2" t="s">
        <v>50</v>
      </c>
      <c r="P2">
        <v>7.5</v>
      </c>
      <c r="Q2" t="s">
        <v>40</v>
      </c>
      <c r="R2" s="6">
        <f>P3</f>
        <v>8.1999999999999993</v>
      </c>
      <c r="AC2" s="6"/>
    </row>
    <row r="3" spans="1:29" ht="15" thickBot="1" x14ac:dyDescent="0.35">
      <c r="A3" t="s">
        <v>325</v>
      </c>
      <c r="B3" s="18">
        <f>RF!B3</f>
        <v>4.96</v>
      </c>
      <c r="C3" s="18">
        <f>LR!B3</f>
        <v>3.8989406025098101</v>
      </c>
      <c r="D3" s="18">
        <f>Adaboost!B3</f>
        <v>5.0207468879667996</v>
      </c>
      <c r="E3" s="18">
        <f>XGBR!B3</f>
        <v>6.0771894</v>
      </c>
      <c r="F3" s="18">
        <f>Huber!B3</f>
        <v>3.8690277331772198</v>
      </c>
      <c r="G3" s="18">
        <f>BayesRidge!B3</f>
        <v>3.8175188296829901</v>
      </c>
      <c r="H3" s="18">
        <f>Elastic!B3</f>
        <v>4.7438271492564601</v>
      </c>
      <c r="I3" s="18">
        <f>GBR!B3</f>
        <v>6.9027611717823998</v>
      </c>
      <c r="J3" s="19">
        <f t="shared" si="0"/>
        <v>4.760189871270005</v>
      </c>
      <c r="K3" s="20">
        <f t="shared" si="1"/>
        <v>6.9027611717823998</v>
      </c>
      <c r="L3" s="20">
        <f t="shared" si="2"/>
        <v>3.5516970670543699</v>
      </c>
      <c r="O3" t="s">
        <v>40</v>
      </c>
      <c r="P3">
        <v>8.1999999999999993</v>
      </c>
      <c r="Q3" t="s">
        <v>50</v>
      </c>
      <c r="R3" s="6">
        <f>P2</f>
        <v>7.5</v>
      </c>
      <c r="AC3" s="6"/>
    </row>
    <row r="4" spans="1:29" ht="15" thickBot="1" x14ac:dyDescent="0.35">
      <c r="A4" t="s">
        <v>326</v>
      </c>
      <c r="B4" s="18">
        <f>RF!B4</f>
        <v>4.72</v>
      </c>
      <c r="C4" s="18">
        <f>LR!B4</f>
        <v>5.1913664405689897</v>
      </c>
      <c r="D4" s="18">
        <f>Adaboost!B4</f>
        <v>5.6987951807228896</v>
      </c>
      <c r="E4" s="18">
        <f>XGBR!B4</f>
        <v>4.7639265000000002</v>
      </c>
      <c r="F4" s="18">
        <f>Huber!B4</f>
        <v>5.0616908652710704</v>
      </c>
      <c r="G4" s="18">
        <f>BayesRidge!B4</f>
        <v>5.1939539188887904</v>
      </c>
      <c r="H4" s="18">
        <f>Elastic!B4</f>
        <v>4.99274757102887</v>
      </c>
      <c r="I4" s="18">
        <f>GBR!B4</f>
        <v>5.1603538849439001</v>
      </c>
      <c r="J4" s="19">
        <f t="shared" si="0"/>
        <v>5.0941694660075783</v>
      </c>
      <c r="K4" s="20">
        <f t="shared" si="1"/>
        <v>5.6987951807228896</v>
      </c>
      <c r="L4" s="20">
        <f t="shared" si="2"/>
        <v>4.72</v>
      </c>
      <c r="O4" t="s">
        <v>354</v>
      </c>
      <c r="P4">
        <v>7.6</v>
      </c>
      <c r="Q4" t="s">
        <v>355</v>
      </c>
      <c r="R4" s="6">
        <f>P5</f>
        <v>8.8000000000000007</v>
      </c>
      <c r="AC4" s="6"/>
    </row>
    <row r="5" spans="1:29" ht="15" thickBot="1" x14ac:dyDescent="0.35">
      <c r="A5" t="s">
        <v>327</v>
      </c>
      <c r="B5" s="18">
        <f>RF!B5</f>
        <v>4.28</v>
      </c>
      <c r="C5" s="18">
        <f>LR!B5</f>
        <v>4.2490004626120701</v>
      </c>
      <c r="D5" s="18">
        <f>Adaboost!B5</f>
        <v>4.6901408450704203</v>
      </c>
      <c r="E5" s="18">
        <f>XGBR!B5</f>
        <v>3.3922753000000001</v>
      </c>
      <c r="F5" s="18">
        <f>Huber!B5</f>
        <v>4.1382423773192896</v>
      </c>
      <c r="G5" s="18">
        <f>BayesRidge!B5</f>
        <v>4.2264623271976296</v>
      </c>
      <c r="H5" s="18">
        <f>Elastic!B5</f>
        <v>4.6133446701015703</v>
      </c>
      <c r="I5" s="18">
        <f>GBR!B5</f>
        <v>4.0507723002355096</v>
      </c>
      <c r="J5" s="19">
        <f t="shared" si="0"/>
        <v>4.205019402391156</v>
      </c>
      <c r="K5" s="20">
        <f t="shared" si="1"/>
        <v>4.6901408450704203</v>
      </c>
      <c r="L5" s="20">
        <f t="shared" si="2"/>
        <v>3.3922753000000001</v>
      </c>
      <c r="O5" t="s">
        <v>355</v>
      </c>
      <c r="P5">
        <v>8.8000000000000007</v>
      </c>
      <c r="Q5" t="s">
        <v>354</v>
      </c>
      <c r="R5" s="6">
        <f>P4</f>
        <v>7.6</v>
      </c>
      <c r="AC5" s="6"/>
    </row>
    <row r="6" spans="1:29" ht="15" thickBot="1" x14ac:dyDescent="0.35">
      <c r="A6" t="s">
        <v>328</v>
      </c>
      <c r="B6" s="18">
        <f>RF!B6</f>
        <v>5.03</v>
      </c>
      <c r="C6" s="18">
        <f>LR!B6</f>
        <v>4.8376129232145004</v>
      </c>
      <c r="D6" s="18">
        <f>Adaboost!B6</f>
        <v>5.1954624781849903</v>
      </c>
      <c r="E6" s="18">
        <f>XGBR!B6</f>
        <v>4.7117844</v>
      </c>
      <c r="F6" s="18">
        <f>Huber!B6</f>
        <v>4.7475241358784004</v>
      </c>
      <c r="G6" s="18">
        <f>BayesRidge!B6</f>
        <v>4.8503679702863796</v>
      </c>
      <c r="H6" s="18">
        <f>Elastic!B6</f>
        <v>4.9144580835359299</v>
      </c>
      <c r="I6" s="18">
        <f>GBR!B6</f>
        <v>4.9371025451075603</v>
      </c>
      <c r="J6" s="19">
        <f t="shared" si="0"/>
        <v>4.8862631351256773</v>
      </c>
      <c r="K6" s="20">
        <f t="shared" si="1"/>
        <v>5.1954624781849903</v>
      </c>
      <c r="L6" s="20">
        <f t="shared" si="2"/>
        <v>4.7117844</v>
      </c>
      <c r="O6" t="s">
        <v>53</v>
      </c>
      <c r="P6">
        <v>8.4</v>
      </c>
      <c r="Q6" t="s">
        <v>58</v>
      </c>
      <c r="R6" s="6">
        <f>P7</f>
        <v>9.8000000000000007</v>
      </c>
      <c r="AC6" s="6"/>
    </row>
    <row r="7" spans="1:29" ht="15" thickBot="1" x14ac:dyDescent="0.35">
      <c r="A7" t="s">
        <v>329</v>
      </c>
      <c r="B7" s="18">
        <f>RF!B7</f>
        <v>4.04</v>
      </c>
      <c r="C7" s="18">
        <f>LR!B7</f>
        <v>5.3334418508674801</v>
      </c>
      <c r="D7" s="18">
        <f>Adaboost!B7</f>
        <v>5.1948717948717897</v>
      </c>
      <c r="E7" s="18">
        <f>XGBR!B7</f>
        <v>4.1403894000000001</v>
      </c>
      <c r="F7" s="18">
        <f>Huber!B7</f>
        <v>5.2648142614725302</v>
      </c>
      <c r="G7" s="18">
        <f>BayesRidge!B7</f>
        <v>5.28121730469244</v>
      </c>
      <c r="H7" s="18">
        <f>Elastic!B7</f>
        <v>5.0047921075662396</v>
      </c>
      <c r="I7" s="18">
        <f>GBR!B7</f>
        <v>5.3211777054368303</v>
      </c>
      <c r="J7" s="19">
        <f t="shared" si="0"/>
        <v>4.8906691698154061</v>
      </c>
      <c r="K7" s="20">
        <f t="shared" si="1"/>
        <v>5.3334418508674801</v>
      </c>
      <c r="L7" s="20">
        <f t="shared" si="2"/>
        <v>4.04</v>
      </c>
      <c r="O7" t="s">
        <v>58</v>
      </c>
      <c r="P7">
        <v>9.8000000000000007</v>
      </c>
      <c r="Q7" t="s">
        <v>53</v>
      </c>
      <c r="R7" s="6">
        <f>P6</f>
        <v>8.4</v>
      </c>
      <c r="AC7" s="6"/>
    </row>
    <row r="8" spans="1:29" ht="15" thickBot="1" x14ac:dyDescent="0.35">
      <c r="A8" t="s">
        <v>330</v>
      </c>
      <c r="B8" s="18">
        <f>RF!B8</f>
        <v>4.88</v>
      </c>
      <c r="C8" s="18">
        <f>LR!B8</f>
        <v>4.5298447407362099</v>
      </c>
      <c r="D8" s="18">
        <f>Adaboost!B8</f>
        <v>4.6980461811722902</v>
      </c>
      <c r="E8" s="18">
        <f>XGBR!B8</f>
        <v>5.4933839999999998</v>
      </c>
      <c r="F8" s="18">
        <f>Huber!B8</f>
        <v>4.4925525518966198</v>
      </c>
      <c r="G8" s="18">
        <f>BayesRidge!B8</f>
        <v>4.5286270169075697</v>
      </c>
      <c r="H8" s="18">
        <f>Elastic!B8</f>
        <v>4.8441982870679201</v>
      </c>
      <c r="I8" s="18">
        <f>GBR!B8</f>
        <v>4.6644361188549999</v>
      </c>
      <c r="J8" s="19">
        <f t="shared" si="0"/>
        <v>4.82096660890703</v>
      </c>
      <c r="K8" s="20">
        <f t="shared" si="1"/>
        <v>5.4933839999999998</v>
      </c>
      <c r="L8" s="20">
        <f t="shared" si="2"/>
        <v>4.4925525518966198</v>
      </c>
      <c r="O8" t="s">
        <v>46</v>
      </c>
      <c r="P8">
        <v>6.8</v>
      </c>
      <c r="Q8" t="s">
        <v>41</v>
      </c>
      <c r="R8" s="6">
        <f>P9</f>
        <v>8</v>
      </c>
      <c r="AC8" s="6"/>
    </row>
    <row r="9" spans="1:29" ht="15" thickBot="1" x14ac:dyDescent="0.35">
      <c r="A9" t="s">
        <v>331</v>
      </c>
      <c r="B9" s="18">
        <f>RF!B9</f>
        <v>0.38</v>
      </c>
      <c r="C9" s="18">
        <f>LR!B9</f>
        <v>2.0299508113484999</v>
      </c>
      <c r="D9" s="18">
        <f>Adaboost!B9</f>
        <v>1.97826086956521</v>
      </c>
      <c r="E9" s="18">
        <f>XGBR!B9</f>
        <v>0.53608129999999998</v>
      </c>
      <c r="F9" s="18">
        <f>Huber!B9</f>
        <v>1.8443653170691301</v>
      </c>
      <c r="G9" s="18">
        <f>BayesRidge!B9</f>
        <v>1.91699369349785</v>
      </c>
      <c r="H9" s="18">
        <f>Elastic!B9</f>
        <v>3.3787796750206902</v>
      </c>
      <c r="I9" s="18">
        <f>GBR!B9</f>
        <v>0.35331553405191501</v>
      </c>
      <c r="J9" s="19">
        <f t="shared" si="0"/>
        <v>1.6127264529688918</v>
      </c>
      <c r="K9" s="20">
        <f t="shared" si="1"/>
        <v>3.3787796750206902</v>
      </c>
      <c r="L9" s="20">
        <f t="shared" si="2"/>
        <v>0.35331553405191501</v>
      </c>
      <c r="O9" t="s">
        <v>41</v>
      </c>
      <c r="P9">
        <v>8</v>
      </c>
      <c r="Q9" t="s">
        <v>46</v>
      </c>
      <c r="R9" s="6">
        <f>P8</f>
        <v>6.8</v>
      </c>
      <c r="AC9" s="6"/>
    </row>
    <row r="10" spans="1:29" ht="15" thickBot="1" x14ac:dyDescent="0.35">
      <c r="A10" t="s">
        <v>332</v>
      </c>
      <c r="B10" s="18">
        <f>RF!B10</f>
        <v>5.45</v>
      </c>
      <c r="C10" s="18">
        <f>LR!B10</f>
        <v>4.0021257902404797</v>
      </c>
      <c r="D10" s="18">
        <f>Adaboost!B10</f>
        <v>5.1948717948717897</v>
      </c>
      <c r="E10" s="18">
        <f>XGBR!B10</f>
        <v>6.5887903999999997</v>
      </c>
      <c r="F10" s="18">
        <f>Huber!B10</f>
        <v>3.89824846205437</v>
      </c>
      <c r="G10" s="18">
        <f>BayesRidge!B10</f>
        <v>4.0115954508924698</v>
      </c>
      <c r="H10" s="18">
        <f>Elastic!B10</f>
        <v>4.9626362296854296</v>
      </c>
      <c r="I10" s="18">
        <f>GBR!B10</f>
        <v>6.5180854319527199</v>
      </c>
      <c r="J10" s="19">
        <f t="shared" si="0"/>
        <v>4.9050532137617795</v>
      </c>
      <c r="K10" s="20">
        <f t="shared" si="1"/>
        <v>6.5887903999999997</v>
      </c>
      <c r="L10" s="20">
        <f t="shared" si="2"/>
        <v>3.5191253641587599</v>
      </c>
      <c r="O10" t="s">
        <v>356</v>
      </c>
      <c r="P10">
        <v>8.4</v>
      </c>
      <c r="Q10" t="s">
        <v>357</v>
      </c>
      <c r="R10" s="6">
        <f>P11</f>
        <v>7.2</v>
      </c>
      <c r="AC10" s="6"/>
    </row>
    <row r="11" spans="1:29" ht="15" thickBot="1" x14ac:dyDescent="0.35">
      <c r="A11" t="s">
        <v>333</v>
      </c>
      <c r="B11" s="18">
        <f>RF!B11</f>
        <v>5.25</v>
      </c>
      <c r="C11" s="18">
        <f>LR!B11</f>
        <v>4.7647949330598198</v>
      </c>
      <c r="D11" s="18">
        <f>Adaboost!B11</f>
        <v>5.0720221606648197</v>
      </c>
      <c r="E11" s="18">
        <f>XGBR!B11</f>
        <v>5.2510659999999998</v>
      </c>
      <c r="F11" s="18">
        <f>Huber!B11</f>
        <v>4.6433871805878102</v>
      </c>
      <c r="G11" s="18">
        <f>BayesRidge!B11</f>
        <v>4.78358305040034</v>
      </c>
      <c r="H11" s="18">
        <f>Elastic!B11</f>
        <v>4.8994024128642204</v>
      </c>
      <c r="I11" s="18">
        <f>GBR!B11</f>
        <v>5.051441257894</v>
      </c>
      <c r="J11" s="19">
        <f t="shared" si="0"/>
        <v>4.9442530794812285</v>
      </c>
      <c r="K11" s="20">
        <f t="shared" si="1"/>
        <v>5.2510659999999998</v>
      </c>
      <c r="L11" s="20">
        <f t="shared" si="2"/>
        <v>4.6433871805878102</v>
      </c>
      <c r="O11" t="s">
        <v>357</v>
      </c>
      <c r="P11">
        <v>7.2</v>
      </c>
      <c r="Q11" t="s">
        <v>356</v>
      </c>
      <c r="R11" s="6">
        <f>P10</f>
        <v>8.4</v>
      </c>
      <c r="AC11" s="6"/>
    </row>
    <row r="12" spans="1:29" ht="15" thickBot="1" x14ac:dyDescent="0.35">
      <c r="A12" t="s">
        <v>334</v>
      </c>
      <c r="B12" s="18">
        <f>RF!B12</f>
        <v>7.2</v>
      </c>
      <c r="C12" s="18">
        <f>LR!B12</f>
        <v>5.4968965505828304</v>
      </c>
      <c r="D12" s="18">
        <f>Adaboost!B12</f>
        <v>5.8382642998027601</v>
      </c>
      <c r="E12" s="18">
        <f>XGBR!B12</f>
        <v>8.1150420000000008</v>
      </c>
      <c r="F12" s="18">
        <f>Huber!B12</f>
        <v>5.3682901513568604</v>
      </c>
      <c r="G12" s="18">
        <f>BayesRidge!B12</f>
        <v>5.5285410711774601</v>
      </c>
      <c r="H12" s="18">
        <f>Elastic!B12</f>
        <v>5.1761951275211899</v>
      </c>
      <c r="I12" s="18">
        <f>GBR!B12</f>
        <v>6.8934388022851696</v>
      </c>
      <c r="J12" s="19">
        <f t="shared" si="0"/>
        <v>6.1106804561491312</v>
      </c>
      <c r="K12" s="20">
        <f t="shared" si="1"/>
        <v>8.1150420000000008</v>
      </c>
      <c r="L12" s="20">
        <f t="shared" si="2"/>
        <v>5.1761951275211899</v>
      </c>
      <c r="O12" t="s">
        <v>358</v>
      </c>
      <c r="P12">
        <v>7.9</v>
      </c>
      <c r="Q12" t="s">
        <v>51</v>
      </c>
      <c r="R12" s="6">
        <f>P13</f>
        <v>10</v>
      </c>
      <c r="AC12" s="6"/>
    </row>
    <row r="13" spans="1:29" ht="15" thickBot="1" x14ac:dyDescent="0.35">
      <c r="A13" t="s">
        <v>335</v>
      </c>
      <c r="B13" s="18">
        <f>RF!B13</f>
        <v>5.26</v>
      </c>
      <c r="C13" s="18">
        <f>LR!B13</f>
        <v>5.1786012493258404</v>
      </c>
      <c r="D13" s="18">
        <f>Adaboost!B13</f>
        <v>5.1948717948717897</v>
      </c>
      <c r="E13" s="18">
        <f>XGBR!B13</f>
        <v>6.0407710000000003</v>
      </c>
      <c r="F13" s="18">
        <f>Huber!B13</f>
        <v>5.0893763694667298</v>
      </c>
      <c r="G13" s="18">
        <f>BayesRidge!B13</f>
        <v>5.1484665368323803</v>
      </c>
      <c r="H13" s="18">
        <f>Elastic!B13</f>
        <v>5.0024758505398204</v>
      </c>
      <c r="I13" s="18">
        <f>GBR!B13</f>
        <v>5.2066033459743801</v>
      </c>
      <c r="J13" s="19">
        <f t="shared" si="0"/>
        <v>5.2513077980278755</v>
      </c>
      <c r="K13" s="20">
        <f t="shared" si="1"/>
        <v>6.0407710000000003</v>
      </c>
      <c r="L13" s="20">
        <f t="shared" si="2"/>
        <v>5.0024758505398204</v>
      </c>
      <c r="O13" t="s">
        <v>51</v>
      </c>
      <c r="P13">
        <v>10</v>
      </c>
      <c r="Q13" t="s">
        <v>358</v>
      </c>
      <c r="R13" s="6">
        <f>P12</f>
        <v>7.9</v>
      </c>
      <c r="AC13" s="6"/>
    </row>
    <row r="14" spans="1:29" ht="15" thickBot="1" x14ac:dyDescent="0.35">
      <c r="A14" t="s">
        <v>336</v>
      </c>
      <c r="B14" s="18">
        <f>RF!B14</f>
        <v>4.72</v>
      </c>
      <c r="C14" s="18">
        <f>LR!B14</f>
        <v>4.6774589339744397</v>
      </c>
      <c r="D14" s="18">
        <f>Adaboost!B14</f>
        <v>4.8321775312066499</v>
      </c>
      <c r="E14" s="18">
        <f>XGBR!B14</f>
        <v>4.0312140000000003</v>
      </c>
      <c r="F14" s="18">
        <f>Huber!B14</f>
        <v>4.6354149825439102</v>
      </c>
      <c r="G14" s="18">
        <f>BayesRidge!B14</f>
        <v>4.7577496145294198</v>
      </c>
      <c r="H14" s="18">
        <f>Elastic!B14</f>
        <v>4.9932108224341496</v>
      </c>
      <c r="I14" s="18">
        <f>GBR!B14</f>
        <v>4.7493943915156303</v>
      </c>
      <c r="J14" s="19">
        <f t="shared" si="0"/>
        <v>4.6779563127185941</v>
      </c>
      <c r="K14" s="20">
        <f t="shared" si="1"/>
        <v>4.9932108224341496</v>
      </c>
      <c r="L14" s="20">
        <f t="shared" si="2"/>
        <v>4.0312140000000003</v>
      </c>
      <c r="O14" t="s">
        <v>42</v>
      </c>
      <c r="P14">
        <v>9.6999999999999993</v>
      </c>
      <c r="Q14" t="s">
        <v>14</v>
      </c>
      <c r="R14" s="6">
        <f>P15</f>
        <v>7.7</v>
      </c>
      <c r="AC14" s="6"/>
    </row>
    <row r="15" spans="1:29" ht="15" thickBot="1" x14ac:dyDescent="0.35">
      <c r="A15" t="s">
        <v>337</v>
      </c>
      <c r="B15" s="18">
        <f>RF!B15</f>
        <v>4.24</v>
      </c>
      <c r="C15" s="18">
        <f>LR!B15</f>
        <v>3.4850366273409699</v>
      </c>
      <c r="D15" s="18">
        <f>Adaboost!B15</f>
        <v>3.7405247813411</v>
      </c>
      <c r="E15" s="18">
        <f>XGBR!B15</f>
        <v>4.6922879999999996</v>
      </c>
      <c r="F15" s="18">
        <f>Huber!B15</f>
        <v>3.5264642328665201</v>
      </c>
      <c r="G15" s="18">
        <f>BayesRidge!B15</f>
        <v>3.45328374442437</v>
      </c>
      <c r="H15" s="18">
        <f>Elastic!B15</f>
        <v>4.53806631674298</v>
      </c>
      <c r="I15" s="18">
        <f>GBR!B15</f>
        <v>4.3469165269459404</v>
      </c>
      <c r="J15" s="19">
        <f t="shared" si="0"/>
        <v>3.9404419414231628</v>
      </c>
      <c r="K15" s="20">
        <f t="shared" si="1"/>
        <v>4.6922879999999996</v>
      </c>
      <c r="L15" s="20">
        <f t="shared" si="2"/>
        <v>3.44139724314658</v>
      </c>
      <c r="O15" t="s">
        <v>14</v>
      </c>
      <c r="P15">
        <v>7.7</v>
      </c>
      <c r="Q15" t="s">
        <v>42</v>
      </c>
      <c r="R15" s="6">
        <f>P14</f>
        <v>9.6999999999999993</v>
      </c>
      <c r="AC15" s="6"/>
    </row>
    <row r="16" spans="1:29" ht="15" thickBot="1" x14ac:dyDescent="0.35">
      <c r="A16" t="s">
        <v>338</v>
      </c>
      <c r="B16" s="5">
        <f>RF!B16</f>
        <v>4.6900000000000004</v>
      </c>
      <c r="C16" s="5">
        <f>LR!B16</f>
        <v>4.8499216016540103</v>
      </c>
      <c r="D16" s="5">
        <f>Adaboost!B16</f>
        <v>5.46654929577464</v>
      </c>
      <c r="E16" s="5">
        <f>XGBR!B16</f>
        <v>5.0498924000000001</v>
      </c>
      <c r="F16" s="5">
        <f>Huber!B16</f>
        <v>4.7100859264731696</v>
      </c>
      <c r="G16" s="5">
        <f>BayesRidge!B16</f>
        <v>4.89451110454067</v>
      </c>
      <c r="H16" s="5">
        <f>Elastic!B16</f>
        <v>4.9445694248793703</v>
      </c>
      <c r="I16" s="5">
        <f>GBR!B16</f>
        <v>4.6053800969995802</v>
      </c>
      <c r="J16" s="6">
        <f t="shared" si="0"/>
        <v>4.8810084153963302</v>
      </c>
      <c r="K16">
        <f t="shared" si="1"/>
        <v>5.46654929577464</v>
      </c>
      <c r="L16">
        <f t="shared" si="2"/>
        <v>4.6053800969995802</v>
      </c>
      <c r="O16" t="s">
        <v>48</v>
      </c>
      <c r="P16">
        <v>10.1</v>
      </c>
      <c r="Q16" t="s">
        <v>43</v>
      </c>
      <c r="R16" s="6">
        <f>P17</f>
        <v>8</v>
      </c>
      <c r="AC16" s="6"/>
    </row>
    <row r="17" spans="1:29" ht="15" thickBot="1" x14ac:dyDescent="0.35">
      <c r="A17" t="s">
        <v>339</v>
      </c>
      <c r="B17" s="5">
        <f>RF!B17</f>
        <v>4.5</v>
      </c>
      <c r="C17" s="5">
        <f>LR!B17</f>
        <v>4.9946136969883801</v>
      </c>
      <c r="D17" s="5">
        <f>Adaboost!B17</f>
        <v>5.4573170731707297</v>
      </c>
      <c r="E17" s="5">
        <f>XGBR!B17</f>
        <v>5.4835140000000004</v>
      </c>
      <c r="F17" s="5">
        <f>Huber!B17</f>
        <v>4.8969141626831902</v>
      </c>
      <c r="G17" s="5">
        <f>BayesRidge!B17</f>
        <v>4.9722726808025302</v>
      </c>
      <c r="H17" s="5">
        <f>Elastic!B17</f>
        <v>4.9144580835359299</v>
      </c>
      <c r="I17" s="5">
        <f>GBR!B17</f>
        <v>5.3184139713839196</v>
      </c>
      <c r="J17" s="6">
        <f t="shared" si="0"/>
        <v>5.0537533044295797</v>
      </c>
      <c r="K17">
        <f t="shared" si="1"/>
        <v>5.4835140000000004</v>
      </c>
      <c r="L17">
        <f t="shared" si="2"/>
        <v>4.5</v>
      </c>
      <c r="O17" t="s">
        <v>43</v>
      </c>
      <c r="P17">
        <v>8</v>
      </c>
      <c r="Q17" t="s">
        <v>48</v>
      </c>
      <c r="R17" s="6">
        <f>P16</f>
        <v>10.1</v>
      </c>
      <c r="AC17" s="6"/>
    </row>
    <row r="18" spans="1:29" ht="15" thickBot="1" x14ac:dyDescent="0.35">
      <c r="A18" t="s">
        <v>340</v>
      </c>
      <c r="B18" s="5">
        <f>RF!B18</f>
        <v>4.74</v>
      </c>
      <c r="C18" s="5">
        <f>LR!B18</f>
        <v>4.7276026954677501</v>
      </c>
      <c r="D18" s="5">
        <f>Adaboost!B18</f>
        <v>4.8321775312066499</v>
      </c>
      <c r="E18" s="5">
        <f>XGBR!B18</f>
        <v>3.089998</v>
      </c>
      <c r="F18" s="5">
        <f>Huber!B18</f>
        <v>4.7030129516788399</v>
      </c>
      <c r="G18" s="5">
        <f>BayesRidge!B18</f>
        <v>4.7730951131754802</v>
      </c>
      <c r="H18" s="5">
        <f>Elastic!B18</f>
        <v>4.9839457943284797</v>
      </c>
      <c r="I18" s="5">
        <f>GBR!B18</f>
        <v>4.3766508276470297</v>
      </c>
      <c r="J18" s="6">
        <f t="shared" si="0"/>
        <v>4.5485767586510741</v>
      </c>
      <c r="K18">
        <f t="shared" si="1"/>
        <v>4.9839457943284797</v>
      </c>
      <c r="L18">
        <f t="shared" si="2"/>
        <v>3.089998</v>
      </c>
      <c r="O18" t="s">
        <v>49</v>
      </c>
      <c r="P18">
        <v>9.1</v>
      </c>
      <c r="Q18" t="s">
        <v>45</v>
      </c>
      <c r="R18" s="6">
        <f>P19</f>
        <v>7.4</v>
      </c>
      <c r="AC18" s="6"/>
    </row>
    <row r="19" spans="1:29" ht="15" thickBot="1" x14ac:dyDescent="0.35">
      <c r="A19" t="s">
        <v>341</v>
      </c>
      <c r="B19" s="5">
        <f>RF!B19</f>
        <v>4.91</v>
      </c>
      <c r="C19" s="5">
        <f>LR!B19</f>
        <v>5.2151179855639</v>
      </c>
      <c r="D19" s="5">
        <f>Adaboost!B19</f>
        <v>4.8321775312066499</v>
      </c>
      <c r="E19" s="5">
        <f>XGBR!B19</f>
        <v>6.2320570000000002</v>
      </c>
      <c r="F19" s="5">
        <f>Huber!B19</f>
        <v>5.2034254191311202</v>
      </c>
      <c r="G19" s="5">
        <f>BayesRidge!B19</f>
        <v>5.18044809252316</v>
      </c>
      <c r="H19" s="5">
        <f>Elastic!B19</f>
        <v>4.9345323110982298</v>
      </c>
      <c r="I19" s="5">
        <f>GBR!B19</f>
        <v>5.0437802321548704</v>
      </c>
      <c r="J19" s="6">
        <f t="shared" si="0"/>
        <v>5.2067739975195462</v>
      </c>
      <c r="K19">
        <f t="shared" si="1"/>
        <v>6.2320570000000002</v>
      </c>
      <c r="L19">
        <f t="shared" si="2"/>
        <v>4.8321775312066499</v>
      </c>
      <c r="O19" t="s">
        <v>45</v>
      </c>
      <c r="P19">
        <v>7.4</v>
      </c>
      <c r="Q19" t="s">
        <v>49</v>
      </c>
      <c r="R19" s="6">
        <f>P18</f>
        <v>9.1</v>
      </c>
      <c r="AC19" s="6"/>
    </row>
    <row r="20" spans="1:29" ht="15" thickBot="1" x14ac:dyDescent="0.35">
      <c r="A20" t="s">
        <v>342</v>
      </c>
      <c r="B20" s="5">
        <f>RF!B20</f>
        <v>5.45</v>
      </c>
      <c r="C20" s="5">
        <f>LR!B20</f>
        <v>4.9514895347882</v>
      </c>
      <c r="D20" s="5">
        <f>Adaboost!B20</f>
        <v>5.1948717948717897</v>
      </c>
      <c r="E20" s="5">
        <f>XGBR!B20</f>
        <v>6.4270750000000003</v>
      </c>
      <c r="F20" s="5">
        <f>Huber!B20</f>
        <v>4.88444982673363</v>
      </c>
      <c r="G20" s="5">
        <f>BayesRidge!B20</f>
        <v>4.9798524691532604</v>
      </c>
      <c r="H20" s="5">
        <f>Elastic!B20</f>
        <v>4.9723645091963897</v>
      </c>
      <c r="I20" s="5">
        <f>GBR!B20</f>
        <v>5.2420567102566702</v>
      </c>
      <c r="J20" s="6">
        <f t="shared" si="0"/>
        <v>5.2228843235197493</v>
      </c>
      <c r="K20">
        <f t="shared" si="1"/>
        <v>6.4270750000000003</v>
      </c>
      <c r="L20">
        <f t="shared" si="2"/>
        <v>4.88444982673363</v>
      </c>
      <c r="O20" t="s">
        <v>39</v>
      </c>
      <c r="P20">
        <v>5.6</v>
      </c>
      <c r="Q20" t="s">
        <v>57</v>
      </c>
      <c r="R20" s="6">
        <f>P21</f>
        <v>8.6999999999999993</v>
      </c>
      <c r="AC20" s="6"/>
    </row>
    <row r="21" spans="1:29" ht="15" thickBot="1" x14ac:dyDescent="0.35">
      <c r="A21" t="s">
        <v>343</v>
      </c>
      <c r="B21" s="5">
        <f>RF!B21</f>
        <v>3.84</v>
      </c>
      <c r="C21" s="5">
        <f>LR!B21</f>
        <v>3.2223069956233301</v>
      </c>
      <c r="D21" s="5">
        <f>Adaboost!B21</f>
        <v>4.25</v>
      </c>
      <c r="E21" s="5">
        <f>XGBR!B21</f>
        <v>4.4108653000000002</v>
      </c>
      <c r="F21" s="5">
        <f>Huber!B21</f>
        <v>3.2248942581934101</v>
      </c>
      <c r="G21" s="5">
        <f>BayesRidge!B21</f>
        <v>3.1847746705205799</v>
      </c>
      <c r="H21" s="5">
        <f>Elastic!B21</f>
        <v>4.5863664894990404</v>
      </c>
      <c r="I21" s="5">
        <f>GBR!B21</f>
        <v>5.5106550216307504</v>
      </c>
      <c r="J21" s="6">
        <f t="shared" si="0"/>
        <v>3.9067531258986157</v>
      </c>
      <c r="K21">
        <f t="shared" si="1"/>
        <v>5.5106550216307504</v>
      </c>
      <c r="L21">
        <f t="shared" si="2"/>
        <v>2.9309153976204301</v>
      </c>
      <c r="O21" t="s">
        <v>57</v>
      </c>
      <c r="P21">
        <v>8.6999999999999993</v>
      </c>
      <c r="Q21" t="s">
        <v>39</v>
      </c>
      <c r="R21" s="6">
        <f>P20</f>
        <v>5.6</v>
      </c>
      <c r="AC21" s="6"/>
    </row>
    <row r="22" spans="1:29" ht="15" thickBot="1" x14ac:dyDescent="0.35">
      <c r="A22" t="s">
        <v>344</v>
      </c>
      <c r="B22" s="5">
        <f>RF!B22</f>
        <v>4.6900000000000004</v>
      </c>
      <c r="C22" s="5">
        <f>LR!B22</f>
        <v>3.8302123966369099</v>
      </c>
      <c r="D22" s="5">
        <f>Adaboost!B22</f>
        <v>4.8321775312066499</v>
      </c>
      <c r="E22" s="5">
        <f>XGBR!B22</f>
        <v>6.9459095</v>
      </c>
      <c r="F22" s="5">
        <f>Huber!B22</f>
        <v>3.7562742268562301</v>
      </c>
      <c r="G22" s="5">
        <f>BayesRidge!B22</f>
        <v>3.8148133713823098</v>
      </c>
      <c r="H22" s="5">
        <f>Elastic!B22</f>
        <v>4.8594177334889803</v>
      </c>
      <c r="I22" s="5">
        <f>GBR!B22</f>
        <v>5.8528120140221001</v>
      </c>
      <c r="J22" s="6">
        <f t="shared" si="0"/>
        <v>4.6601552662488537</v>
      </c>
      <c r="K22">
        <f t="shared" si="1"/>
        <v>6.9459095</v>
      </c>
      <c r="L22">
        <f t="shared" si="2"/>
        <v>3.3597806226464999</v>
      </c>
      <c r="O22" t="s">
        <v>359</v>
      </c>
      <c r="P22">
        <v>7.4</v>
      </c>
      <c r="Q22" t="s">
        <v>44</v>
      </c>
      <c r="R22" s="6">
        <f>P23</f>
        <v>9.4</v>
      </c>
      <c r="AC22" s="6"/>
    </row>
    <row r="23" spans="1:29" ht="15" thickBot="1" x14ac:dyDescent="0.35">
      <c r="A23" t="s">
        <v>345</v>
      </c>
      <c r="B23" s="5">
        <f>RF!B23</f>
        <v>4.58</v>
      </c>
      <c r="C23" s="5">
        <f>LR!B23</f>
        <v>4.4102004470927003</v>
      </c>
      <c r="D23" s="5">
        <f>Adaboost!B23</f>
        <v>4.6980461811722902</v>
      </c>
      <c r="E23" s="5">
        <f>XGBR!B23</f>
        <v>5.6095969999999999</v>
      </c>
      <c r="F23" s="5">
        <f>Huber!B23</f>
        <v>4.2987733664454399</v>
      </c>
      <c r="G23" s="5">
        <f>BayesRidge!B23</f>
        <v>4.4435150069597604</v>
      </c>
      <c r="H23" s="5">
        <f>Elastic!B23</f>
        <v>4.8609268100364904</v>
      </c>
      <c r="I23" s="5">
        <f>GBR!B23</f>
        <v>4.4869248221062303</v>
      </c>
      <c r="J23" s="6">
        <f t="shared" si="0"/>
        <v>4.6443595095064758</v>
      </c>
      <c r="K23">
        <f t="shared" si="1"/>
        <v>5.6095969999999999</v>
      </c>
      <c r="L23">
        <f t="shared" si="2"/>
        <v>4.2987733664454399</v>
      </c>
      <c r="O23" t="s">
        <v>44</v>
      </c>
      <c r="P23">
        <v>9.4</v>
      </c>
      <c r="Q23" t="s">
        <v>359</v>
      </c>
      <c r="R23" s="6">
        <f>P22</f>
        <v>7.4</v>
      </c>
      <c r="AC23" s="6"/>
    </row>
    <row r="24" spans="1:29" ht="15" thickBot="1" x14ac:dyDescent="0.35">
      <c r="A24" t="s">
        <v>346</v>
      </c>
      <c r="B24" s="5">
        <f>RF!B24</f>
        <v>3.85</v>
      </c>
      <c r="C24" s="5">
        <f>LR!B24</f>
        <v>3.0753378244808798</v>
      </c>
      <c r="D24" s="5">
        <f>Adaboost!B24</f>
        <v>4.25</v>
      </c>
      <c r="E24" s="5">
        <f>XGBR!B24</f>
        <v>6.9751339999999997</v>
      </c>
      <c r="F24" s="5">
        <f>Huber!B24</f>
        <v>3.0605847871336498</v>
      </c>
      <c r="G24" s="5">
        <f>BayesRidge!B24</f>
        <v>3.0550702366895099</v>
      </c>
      <c r="H24" s="5">
        <f>Elastic!B24</f>
        <v>4.6040722887989904</v>
      </c>
      <c r="I24" s="5">
        <f>GBR!B24</f>
        <v>5.8090899907522697</v>
      </c>
      <c r="J24" s="6">
        <f t="shared" si="0"/>
        <v>4.1474297990111708</v>
      </c>
      <c r="K24">
        <f t="shared" si="1"/>
        <v>6.9751339999999997</v>
      </c>
      <c r="L24">
        <f t="shared" si="2"/>
        <v>2.6475790632452401</v>
      </c>
      <c r="O24" t="s">
        <v>52</v>
      </c>
      <c r="P24">
        <v>9.9</v>
      </c>
      <c r="Q24" t="s">
        <v>54</v>
      </c>
      <c r="R24" s="6">
        <f>P25</f>
        <v>8.3000000000000007</v>
      </c>
      <c r="AC24" s="6"/>
    </row>
    <row r="25" spans="1:29" ht="15" thickBot="1" x14ac:dyDescent="0.35">
      <c r="A25" t="s">
        <v>347</v>
      </c>
      <c r="B25" s="5">
        <f>RF!B25</f>
        <v>5.61</v>
      </c>
      <c r="C25" s="5">
        <f>LR!B25</f>
        <v>5.6917341739153997</v>
      </c>
      <c r="D25" s="5">
        <f>Adaboost!B25</f>
        <v>6.3844856661045499</v>
      </c>
      <c r="E25" s="5">
        <f>XGBR!B25</f>
        <v>4.8782772999999997</v>
      </c>
      <c r="F25" s="5">
        <f>Huber!B25</f>
        <v>5.5980190051954501</v>
      </c>
      <c r="G25" s="5">
        <f>BayesRidge!B25</f>
        <v>5.6589680851941102</v>
      </c>
      <c r="H25" s="5">
        <f>Elastic!B25</f>
        <v>4.9847178800039504</v>
      </c>
      <c r="I25" s="5">
        <f>GBR!B25</f>
        <v>6.4358930026308103</v>
      </c>
      <c r="J25" s="6">
        <f t="shared" si="0"/>
        <v>5.6650176781530268</v>
      </c>
      <c r="K25">
        <f t="shared" si="1"/>
        <v>6.4358930026308103</v>
      </c>
      <c r="L25">
        <f t="shared" si="2"/>
        <v>4.8782772999999997</v>
      </c>
      <c r="O25" t="s">
        <v>54</v>
      </c>
      <c r="P25">
        <v>8.3000000000000007</v>
      </c>
      <c r="Q25" t="s">
        <v>52</v>
      </c>
      <c r="R25" s="6">
        <f>P24</f>
        <v>9.9</v>
      </c>
      <c r="AC25" s="6"/>
    </row>
    <row r="26" spans="1:29" ht="15" thickBot="1" x14ac:dyDescent="0.35">
      <c r="A26" t="s">
        <v>348</v>
      </c>
      <c r="B26" s="5">
        <f>RF!B26</f>
        <v>4.82</v>
      </c>
      <c r="C26" s="5">
        <f>LR!B26</f>
        <v>5.1224687714096602</v>
      </c>
      <c r="D26" s="5">
        <f>Adaboost!B26</f>
        <v>4.8321775312066499</v>
      </c>
      <c r="E26" s="5">
        <f>XGBR!B26</f>
        <v>4.1188836000000002</v>
      </c>
      <c r="F26" s="5">
        <f>Huber!B26</f>
        <v>5.0767063234938297</v>
      </c>
      <c r="G26" s="5">
        <f>BayesRidge!B26</f>
        <v>5.1151198014970802</v>
      </c>
      <c r="H26" s="5">
        <f>Elastic!B26</f>
        <v>4.9630994810907199</v>
      </c>
      <c r="I26" s="5">
        <f>GBR!B26</f>
        <v>4.3435925338150403</v>
      </c>
      <c r="J26" s="6">
        <f t="shared" si="0"/>
        <v>4.830415255729374</v>
      </c>
      <c r="K26">
        <f t="shared" si="1"/>
        <v>5.1224687714096602</v>
      </c>
      <c r="L26">
        <f t="shared" si="2"/>
        <v>4.1188836000000002</v>
      </c>
      <c r="O26" t="s">
        <v>55</v>
      </c>
      <c r="P26">
        <v>9.6</v>
      </c>
      <c r="Q26" t="s">
        <v>38</v>
      </c>
      <c r="R26" s="6">
        <f>P27</f>
        <v>5.2</v>
      </c>
      <c r="AC26" s="6"/>
    </row>
    <row r="27" spans="1:29" ht="15" thickBot="1" x14ac:dyDescent="0.35">
      <c r="A27" t="s">
        <v>349</v>
      </c>
      <c r="B27" s="5">
        <f>RF!B27</f>
        <v>4.3600000000000003</v>
      </c>
      <c r="C27" s="5">
        <f>LR!B27</f>
        <v>3.3875126590479598</v>
      </c>
      <c r="D27" s="5">
        <f>Adaboost!B27</f>
        <v>4.5268817204301</v>
      </c>
      <c r="E27" s="5">
        <f>XGBR!B27</f>
        <v>7.4877989999999999</v>
      </c>
      <c r="F27" s="5">
        <f>Huber!B27</f>
        <v>3.3816274714481001</v>
      </c>
      <c r="G27" s="5">
        <f>BayesRidge!B27</f>
        <v>3.3477586043626402</v>
      </c>
      <c r="H27" s="5">
        <f>Elastic!B27</f>
        <v>4.6821705931722803</v>
      </c>
      <c r="I27" s="5">
        <f>GBR!B27</f>
        <v>5.3244037849775303</v>
      </c>
      <c r="J27" s="6">
        <f t="shared" si="0"/>
        <v>4.3900026972281907</v>
      </c>
      <c r="K27">
        <f t="shared" si="1"/>
        <v>7.4877989999999999</v>
      </c>
      <c r="L27">
        <f t="shared" si="2"/>
        <v>3.0118704416151099</v>
      </c>
      <c r="O27" t="s">
        <v>38</v>
      </c>
      <c r="P27">
        <v>5.2</v>
      </c>
      <c r="Q27" t="s">
        <v>55</v>
      </c>
      <c r="R27" s="6">
        <f>P26</f>
        <v>9.6</v>
      </c>
      <c r="AC27" s="6"/>
    </row>
    <row r="28" spans="1:29" ht="15" thickBot="1" x14ac:dyDescent="0.35">
      <c r="A28" t="s">
        <v>350</v>
      </c>
      <c r="B28" s="5">
        <f>RF!B28</f>
        <v>5.1100000000000003</v>
      </c>
      <c r="C28" s="5">
        <f>LR!B28</f>
        <v>5.29021236904312</v>
      </c>
      <c r="D28" s="5">
        <f>Adaboost!B28</f>
        <v>5.6816976127320897</v>
      </c>
      <c r="E28" s="5">
        <f>XGBR!B28</f>
        <v>3.4851717999999998</v>
      </c>
      <c r="F28" s="5">
        <f>Huber!B28</f>
        <v>5.2600201011310999</v>
      </c>
      <c r="G28" s="5">
        <f>BayesRidge!B28</f>
        <v>5.2773896837481997</v>
      </c>
      <c r="H28" s="5">
        <f>Elastic!B28</f>
        <v>5.0376408435772602</v>
      </c>
      <c r="I28" s="5">
        <f>GBR!B28</f>
        <v>5.0546809564606798</v>
      </c>
      <c r="J28" s="6">
        <f t="shared" si="0"/>
        <v>5.0478848597643458</v>
      </c>
      <c r="K28">
        <f t="shared" si="1"/>
        <v>5.6816976127320897</v>
      </c>
      <c r="L28">
        <f t="shared" si="2"/>
        <v>3.4851717999999998</v>
      </c>
      <c r="O28" t="s">
        <v>60</v>
      </c>
      <c r="P28">
        <v>6.7</v>
      </c>
      <c r="Q28" t="s">
        <v>59</v>
      </c>
      <c r="R28" s="6">
        <f>P29</f>
        <v>7.9</v>
      </c>
      <c r="AC28" s="6"/>
    </row>
    <row r="29" spans="1:29" ht="15" thickBot="1" x14ac:dyDescent="0.35">
      <c r="A29" t="s">
        <v>351</v>
      </c>
      <c r="B29" s="5">
        <f>RF!B29</f>
        <v>2.93</v>
      </c>
      <c r="C29" s="5">
        <f>LR!B29</f>
        <v>4.68247709983733</v>
      </c>
      <c r="D29" s="5">
        <f>Adaboost!B29</f>
        <v>4.6901408450704203</v>
      </c>
      <c r="E29" s="5">
        <f>XGBR!B29</f>
        <v>3.5459792999999999</v>
      </c>
      <c r="F29" s="5">
        <f>Huber!B29</f>
        <v>4.6225565573292897</v>
      </c>
      <c r="G29" s="5">
        <f>BayesRidge!B29</f>
        <v>4.6951155445513697</v>
      </c>
      <c r="H29" s="5">
        <f>Elastic!B29</f>
        <v>4.8542354008490598</v>
      </c>
      <c r="I29" s="5">
        <f>GBR!B29</f>
        <v>4.1816827387975897</v>
      </c>
      <c r="J29" s="6">
        <f t="shared" si="0"/>
        <v>4.3273528620854869</v>
      </c>
      <c r="K29">
        <f t="shared" si="1"/>
        <v>4.8542354008490598</v>
      </c>
      <c r="L29">
        <f t="shared" si="2"/>
        <v>2.93</v>
      </c>
      <c r="O29" t="s">
        <v>59</v>
      </c>
      <c r="P29">
        <v>7.9</v>
      </c>
      <c r="Q29" t="s">
        <v>60</v>
      </c>
      <c r="R29" s="6">
        <f>P28</f>
        <v>6.7</v>
      </c>
      <c r="AC29" s="6"/>
    </row>
    <row r="30" spans="1:29" ht="15" thickBot="1" x14ac:dyDescent="0.35">
      <c r="A30" t="s">
        <v>352</v>
      </c>
      <c r="B30" s="5">
        <f>RF!B30</f>
        <v>3.31</v>
      </c>
      <c r="C30" s="5">
        <f>LR!B30</f>
        <v>4.5642355351270902</v>
      </c>
      <c r="D30" s="5">
        <f>Adaboost!B30</f>
        <v>4.6980461811722902</v>
      </c>
      <c r="E30" s="5">
        <f>XGBR!B30</f>
        <v>4.6109330000000002</v>
      </c>
      <c r="F30" s="5">
        <f>Huber!B30</f>
        <v>4.4937013600032296</v>
      </c>
      <c r="G30" s="5">
        <f>BayesRidge!B30</f>
        <v>4.5657050443668501</v>
      </c>
      <c r="H30" s="5">
        <f>Elastic!B30</f>
        <v>4.7879904498935</v>
      </c>
      <c r="I30" s="5">
        <f>GBR!B30</f>
        <v>4.3052156037775697</v>
      </c>
      <c r="J30" s="6">
        <f t="shared" si="0"/>
        <v>4.4238998051976592</v>
      </c>
      <c r="K30">
        <f t="shared" si="1"/>
        <v>4.7879904498935</v>
      </c>
      <c r="L30">
        <f t="shared" si="2"/>
        <v>3.31</v>
      </c>
      <c r="O30" t="s">
        <v>360</v>
      </c>
      <c r="P30">
        <v>7.3</v>
      </c>
      <c r="Q30" t="s">
        <v>47</v>
      </c>
      <c r="R30" s="6">
        <f>P31</f>
        <v>8</v>
      </c>
      <c r="AC30" s="6"/>
    </row>
    <row r="31" spans="1:29" ht="15" thickBot="1" x14ac:dyDescent="0.35">
      <c r="A31" t="s">
        <v>353</v>
      </c>
      <c r="B31" s="5">
        <f>RF!B31</f>
        <v>3.91</v>
      </c>
      <c r="C31" s="5">
        <f>LR!B31</f>
        <v>4.4555998455648398</v>
      </c>
      <c r="D31" s="5">
        <f>Adaboost!B31</f>
        <v>4.6901408450704203</v>
      </c>
      <c r="E31" s="5">
        <f>XGBR!B31</f>
        <v>4.3950500000000003</v>
      </c>
      <c r="F31" s="5">
        <f>Huber!B31</f>
        <v>4.4122007796239702</v>
      </c>
      <c r="G31" s="5">
        <f>BayesRidge!B31</f>
        <v>4.4434880619992603</v>
      </c>
      <c r="H31" s="5">
        <f>Elastic!B31</f>
        <v>4.7365274301428997</v>
      </c>
      <c r="I31" s="5">
        <f>GBR!B31</f>
        <v>4.21760639686903</v>
      </c>
      <c r="J31" s="6">
        <f t="shared" si="0"/>
        <v>4.4221521351096911</v>
      </c>
      <c r="K31">
        <f t="shared" si="1"/>
        <v>4.7365274301428997</v>
      </c>
      <c r="L31">
        <f t="shared" si="2"/>
        <v>3.91</v>
      </c>
      <c r="O31" t="s">
        <v>47</v>
      </c>
      <c r="P31">
        <v>8</v>
      </c>
      <c r="Q31" t="s">
        <v>360</v>
      </c>
      <c r="R31" s="6">
        <f>P30</f>
        <v>7.3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321</v>
      </c>
      <c r="H36" s="7" t="s">
        <v>322</v>
      </c>
      <c r="I36" s="7" t="s">
        <v>29</v>
      </c>
      <c r="J36" s="7" t="s">
        <v>15</v>
      </c>
      <c r="K36" s="7" t="s">
        <v>14</v>
      </c>
      <c r="L36" s="7" t="s">
        <v>323</v>
      </c>
      <c r="M36" s="7" t="s">
        <v>28</v>
      </c>
      <c r="N36" s="7" t="s">
        <v>27</v>
      </c>
      <c r="O36" s="7" t="s">
        <v>17</v>
      </c>
      <c r="P36" s="7" t="s">
        <v>34</v>
      </c>
      <c r="Q36" s="7" t="s">
        <v>36</v>
      </c>
      <c r="R36" s="7" t="s">
        <v>18</v>
      </c>
      <c r="S36" s="7" t="s">
        <v>26</v>
      </c>
      <c r="T36" s="7" t="s">
        <v>25</v>
      </c>
      <c r="U36" s="7" t="s">
        <v>37</v>
      </c>
      <c r="V36" s="7" t="s">
        <v>35</v>
      </c>
      <c r="W36" s="7" t="s">
        <v>320</v>
      </c>
      <c r="X36" s="7" t="s">
        <v>24</v>
      </c>
      <c r="Y36" s="7" t="s">
        <v>6</v>
      </c>
      <c r="Z36" s="6" t="s">
        <v>318</v>
      </c>
      <c r="AB36"/>
      <c r="AC36" s="6"/>
    </row>
    <row r="37" spans="1:29" ht="15" thickBot="1" x14ac:dyDescent="0.35">
      <c r="A37" t="str">
        <f>A2</f>
        <v>Max Fried</v>
      </c>
      <c r="B37" s="5">
        <f>Neural!B2</f>
        <v>5.3193495653790901</v>
      </c>
      <c r="D37" s="7">
        <v>2</v>
      </c>
      <c r="E37" s="7" t="s">
        <v>325</v>
      </c>
      <c r="F37" s="7" t="s">
        <v>40</v>
      </c>
      <c r="G37" s="7" t="s">
        <v>50</v>
      </c>
      <c r="H37" s="17">
        <v>4.5</v>
      </c>
      <c r="I37" s="17">
        <v>4.760189871270005</v>
      </c>
      <c r="J37" s="17">
        <v>6.9027611717823998</v>
      </c>
      <c r="K37" s="17">
        <v>3.5516970670543699</v>
      </c>
      <c r="L37" s="7">
        <v>7.5</v>
      </c>
      <c r="M37" s="22">
        <v>4.5</v>
      </c>
      <c r="N37" s="22">
        <f>IF(ABS(H37 - M37) &gt; MAX(ABS(I37 - M37), ABS(J37 - M37)), H37 - M37, IF(ABS(I37 - M37) &gt; ABS(J37 - M37), I37 - M37, J37 - M37))</f>
        <v>2.4027611717823998</v>
      </c>
      <c r="O37" s="22" t="str">
        <f>IF(N37 &lt; 0, "Under", "Over")</f>
        <v>Over</v>
      </c>
      <c r="P37" s="22">
        <f>H37-M37</f>
        <v>0</v>
      </c>
      <c r="Q37" s="22">
        <v>0.5</v>
      </c>
      <c r="R37" s="22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0.66666666666666663</v>
      </c>
      <c r="S37" s="22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2</v>
      </c>
      <c r="T37" s="22">
        <f>IF(R37=1,3,IF(R37=2/3,2,IF(R37=1/3,1,0)))</f>
        <v>2</v>
      </c>
      <c r="U37" s="22">
        <f>IF(AND(O37="Over", H37&gt;M37), 2, IF(AND(O37="Under", H37&lt;=M37), 2, 0))</f>
        <v>0</v>
      </c>
      <c r="V37" s="22">
        <f>IF(AND(O37="Over", Q37&gt;0.5), 2, IF(AND(O37="Under", Q37&lt;=0.5), 2, 0))</f>
        <v>0</v>
      </c>
      <c r="W37" s="22">
        <f>IF(O37="Over",
    IF(R2&gt;8.6, 1,
        IF(R2&gt;7.5, 0.5, 0)),
    IF(O37="Under",
        IF(R2&gt;8.6, 0,
            IF(R2&gt;7.5, 0.5, 1)),
        "Invalid N37 Value"))</f>
        <v>0.5</v>
      </c>
      <c r="X37" s="22">
        <f>SUM(S37:W37)</f>
        <v>4.5</v>
      </c>
      <c r="Y37" s="22">
        <v>4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1.7320570000000002</v>
      </c>
      <c r="AB37"/>
      <c r="AC37" s="6"/>
    </row>
    <row r="38" spans="1:29" ht="15" thickBot="1" x14ac:dyDescent="0.35">
      <c r="A38" t="str">
        <f>A3</f>
        <v>Albert Suarez</v>
      </c>
      <c r="B38" s="5">
        <f>Neural!B3</f>
        <v>3.5516970670543699</v>
      </c>
      <c r="D38" s="7">
        <v>18</v>
      </c>
      <c r="E38" s="7" t="s">
        <v>341</v>
      </c>
      <c r="F38" s="7" t="s">
        <v>45</v>
      </c>
      <c r="G38" s="7" t="s">
        <v>49</v>
      </c>
      <c r="H38" s="7">
        <v>5.5</v>
      </c>
      <c r="I38" s="7">
        <v>5.2067739975195462</v>
      </c>
      <c r="J38" s="7">
        <v>6.2320570000000002</v>
      </c>
      <c r="K38" s="7">
        <v>4.8321775312066499</v>
      </c>
      <c r="L38" s="21">
        <v>9.1</v>
      </c>
      <c r="M38" s="23">
        <v>4.5</v>
      </c>
      <c r="N38" s="23">
        <f>IF(ABS(H38 - M38) &gt; MAX(ABS(I38 - M38), ABS(J38 - M38)), H38 - M38, IF(ABS(I38 - M38) &gt; ABS(J38 - M38), I38 - M38, J38 - M38))</f>
        <v>1.7320570000000002</v>
      </c>
      <c r="O38" s="23" t="str">
        <f>IF(N38 &lt; 0, "Under", "Over")</f>
        <v>Over</v>
      </c>
      <c r="P38" s="23">
        <f>H38-M38</f>
        <v>1</v>
      </c>
      <c r="Q38" s="23">
        <v>0.6</v>
      </c>
      <c r="R38" s="23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3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3">
        <f>IF(R38=1,3,IF(R38=2/3,2,IF(R38=1/3,1,0)))</f>
        <v>3</v>
      </c>
      <c r="U38" s="23">
        <f>IF(AND(O38="Over", H38&gt;M38), 2, IF(AND(O38="Under", H38&lt;=M38), 2, 0))</f>
        <v>2</v>
      </c>
      <c r="V38" s="23">
        <f>IF(AND(O38="Over", Q38&gt;0.5), 2, IF(AND(O38="Under", Q38&lt;=0.5), 2, 0))</f>
        <v>2</v>
      </c>
      <c r="W38" s="23">
        <f>IF(O38="Over",
    IF(R3&gt;8.6, 1,
        IF(R3&gt;7.5, 0.5, 0)),
    IF(O38="Under",
        IF(R3&gt;8.6, 0,
            IF(R3&gt;7.5, 0.5, 1)),
        "Invalid N37 Value"))</f>
        <v>0</v>
      </c>
      <c r="X38" s="23">
        <f>SUM(S38:W38)</f>
        <v>9</v>
      </c>
      <c r="Y38" s="23">
        <v>6</v>
      </c>
      <c r="Z38" s="6" t="e">
        <f t="shared" si="5"/>
        <v>#VALUE!</v>
      </c>
      <c r="AB38"/>
      <c r="AC38" s="6"/>
    </row>
    <row r="39" spans="1:29" ht="15" thickBot="1" x14ac:dyDescent="0.35">
      <c r="A39" t="str">
        <f>A4</f>
        <v>Mitchell Parker</v>
      </c>
      <c r="B39" s="5">
        <f>Neural!B4</f>
        <v>5.0646908326436897</v>
      </c>
      <c r="D39" s="7">
        <v>8</v>
      </c>
      <c r="E39" s="7" t="s">
        <v>331</v>
      </c>
      <c r="F39" s="7" t="s">
        <v>41</v>
      </c>
      <c r="G39" s="7" t="s">
        <v>46</v>
      </c>
      <c r="H39" s="17">
        <v>0</v>
      </c>
      <c r="I39" s="17">
        <v>1.6127264529688918</v>
      </c>
      <c r="J39" s="17">
        <v>3.3787796750206902</v>
      </c>
      <c r="K39" s="17">
        <v>0.35331553405191501</v>
      </c>
      <c r="L39" s="7">
        <v>6.8</v>
      </c>
      <c r="M39" s="9" t="s">
        <v>365</v>
      </c>
      <c r="N39" s="9" t="e">
        <f>IF(ABS(H39 - M39) &gt; MAX(ABS(I39 - M39), ABS(J39 - M39)), H39 - M39, IF(ABS(I39 - M39) &gt; ABS(J39 - M39), I39 - M39, J39 - M39))</f>
        <v>#VALUE!</v>
      </c>
      <c r="O39" s="9" t="e">
        <f>IF(N39 &lt; 0, "Under", "Over")</f>
        <v>#VALUE!</v>
      </c>
      <c r="P39" s="9" t="e">
        <f>H39-M39</f>
        <v>#VALUE!</v>
      </c>
      <c r="Q39" s="9">
        <v>0</v>
      </c>
      <c r="R39" s="9" t="e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#VALUE!</v>
      </c>
      <c r="S39" s="9" t="e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#VALUE!</v>
      </c>
      <c r="T39" s="9" t="e">
        <f>IF(R39=1,3,IF(R39=2/3,2,IF(R39=1/3,1,0)))</f>
        <v>#VALUE!</v>
      </c>
      <c r="U39" s="9" t="e">
        <f>IF(AND(O39="Over", H39&gt;M39), 2, IF(AND(O39="Under", H39&lt;=M39), 2, 0))</f>
        <v>#VALUE!</v>
      </c>
      <c r="V39" s="9" t="e">
        <f>IF(AND(O39="Over", Q39&gt;0.5), 2, IF(AND(O39="Under", Q39&lt;=0.5), 2, 0))</f>
        <v>#VALUE!</v>
      </c>
      <c r="W39" s="9" t="e">
        <f>IF(O39="Over",
    IF(R4&gt;8.6, 1,
        IF(R4&gt;7.5, 0.5, 0)),
    IF(O39="Under",
        IF(R4&gt;8.6, 0,
            IF(R4&gt;7.5, 0.5, 1)),
        "Invalid N37 Value"))</f>
        <v>#VALUE!</v>
      </c>
      <c r="X39" s="9" t="e">
        <f>SUM(S39:W39)</f>
        <v>#VALUE!</v>
      </c>
      <c r="Y39" s="9">
        <v>0</v>
      </c>
      <c r="Z39" s="6">
        <f t="shared" si="5"/>
        <v>-1.5</v>
      </c>
      <c r="AB39"/>
      <c r="AC39" s="6"/>
    </row>
    <row r="40" spans="1:29" ht="15" thickBot="1" x14ac:dyDescent="0.35">
      <c r="A40" t="str">
        <f>A5</f>
        <v>Kenta Maeda</v>
      </c>
      <c r="B40" s="5">
        <f>Neural!B5</f>
        <v>4.2049363389839103</v>
      </c>
      <c r="D40" s="7">
        <v>24</v>
      </c>
      <c r="E40" s="7" t="s">
        <v>347</v>
      </c>
      <c r="F40" s="7" t="s">
        <v>54</v>
      </c>
      <c r="G40" s="7" t="s">
        <v>52</v>
      </c>
      <c r="H40" s="7">
        <v>4</v>
      </c>
      <c r="I40" s="7">
        <v>5.6650176781530268</v>
      </c>
      <c r="J40" s="7">
        <v>6.4358930026308103</v>
      </c>
      <c r="K40" s="7">
        <v>4.8782772999999997</v>
      </c>
      <c r="L40" s="7">
        <v>9.9</v>
      </c>
      <c r="M40" s="7">
        <v>5.5</v>
      </c>
      <c r="N40" s="9">
        <f>IF(ABS(H40 - M40) &gt; MAX(ABS(I40 - M40), ABS(J40 - M40)), H40 - M40, IF(ABS(I40 - M40) &gt; ABS(J40 - M40), I40 - M40, J40 - M40))</f>
        <v>-1.5</v>
      </c>
      <c r="O40" s="9" t="str">
        <f>IF(N40 &lt; 0, "Under", "Over")</f>
        <v>Under</v>
      </c>
      <c r="P40" s="9">
        <f>H40-M40</f>
        <v>-1.5</v>
      </c>
      <c r="Q40" s="9">
        <v>0.33333333333333331</v>
      </c>
      <c r="R40" s="9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0.33333333333333331</v>
      </c>
      <c r="S40" s="9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9">
        <f>IF(R40=1,3,IF(R40=2/3,2,IF(R40=1/3,1,0)))</f>
        <v>1</v>
      </c>
      <c r="U40" s="9">
        <f>IF(AND(O40="Over", H40&gt;M40), 2, IF(AND(O40="Under", H40&lt;=M40), 2, 0))</f>
        <v>2</v>
      </c>
      <c r="V40" s="9">
        <f>IF(AND(O40="Over", Q40&gt;0.5), 2, IF(AND(O40="Under", Q40&lt;=0.5), 2, 0))</f>
        <v>2</v>
      </c>
      <c r="W40" s="9">
        <f>IF(O40="Over",
    IF(R5&gt;8.6, 1,
        IF(R5&gt;7.5, 0.5, 0)),
    IF(O40="Under",
        IF(R5&gt;8.6, 0,
            IF(R5&gt;7.5, 0.5, 1)),
        "Invalid N37 Value"))</f>
        <v>0.5</v>
      </c>
      <c r="X40" s="9">
        <f>SUM(S40:W40)</f>
        <v>7</v>
      </c>
      <c r="Y40" s="9" t="s">
        <v>366</v>
      </c>
      <c r="Z40" s="6">
        <f t="shared" si="5"/>
        <v>1.4932108224341496</v>
      </c>
      <c r="AB40"/>
      <c r="AC40" s="6"/>
    </row>
    <row r="41" spans="1:29" ht="15" thickBot="1" x14ac:dyDescent="0.35">
      <c r="A41" t="str">
        <f>A6</f>
        <v>Jameson Taillon</v>
      </c>
      <c r="B41" s="5">
        <f>Neural!B6</f>
        <v>4.7520556799233296</v>
      </c>
      <c r="D41" s="7">
        <v>13</v>
      </c>
      <c r="E41" s="7" t="s">
        <v>336</v>
      </c>
      <c r="F41" s="7" t="s">
        <v>42</v>
      </c>
      <c r="G41" s="7" t="s">
        <v>14</v>
      </c>
      <c r="H41" s="17">
        <v>3.9230769230769229</v>
      </c>
      <c r="I41" s="17">
        <v>4.6779563127185941</v>
      </c>
      <c r="J41" s="17">
        <v>4.9932108224341496</v>
      </c>
      <c r="K41" s="17">
        <v>4.0312140000000003</v>
      </c>
      <c r="L41" s="21">
        <v>7.7</v>
      </c>
      <c r="M41" s="23">
        <v>3.5</v>
      </c>
      <c r="N41" s="23">
        <f>IF(ABS(H41 - M41) &gt; MAX(ABS(I41 - M41), ABS(J41 - M41)), H41 - M41, IF(ABS(I41 - M41) &gt; ABS(J41 - M41), I41 - M41, J41 - M41))</f>
        <v>1.4932108224341496</v>
      </c>
      <c r="O41" s="23" t="str">
        <f>IF(N41 &lt; 0, "Under", "Over")</f>
        <v>Over</v>
      </c>
      <c r="P41" s="23">
        <f>H41-M41</f>
        <v>0.42307692307692291</v>
      </c>
      <c r="Q41" s="23">
        <v>0.6</v>
      </c>
      <c r="R41" s="23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1</v>
      </c>
      <c r="S41" s="23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1.5</v>
      </c>
      <c r="T41" s="23">
        <f>IF(R41=1,3,IF(R41=2/3,2,IF(R41=1/3,1,0)))</f>
        <v>3</v>
      </c>
      <c r="U41" s="23">
        <f>IF(AND(O41="Over", H41&gt;M41), 2, IF(AND(O41="Under", H41&lt;=M41), 2, 0))</f>
        <v>2</v>
      </c>
      <c r="V41" s="23">
        <f>IF(AND(O41="Over", Q41&gt;0.5), 2, IF(AND(O41="Under", Q41&lt;=0.5), 2, 0))</f>
        <v>2</v>
      </c>
      <c r="W41" s="23">
        <f>IF(O41="Over",
    IF(R6&gt;8.6, 1,
        IF(R6&gt;7.5, 0.5, 0)),
    IF(O41="Under",
        IF(R6&gt;8.6, 0,
            IF(R6&gt;7.5, 0.5, 1)),
        "Invalid N37 Value"))</f>
        <v>1</v>
      </c>
      <c r="X41" s="23">
        <f>SUM(S41:W41)</f>
        <v>9.5</v>
      </c>
      <c r="Y41" s="23">
        <v>5</v>
      </c>
      <c r="Z41" s="6" t="e">
        <f t="shared" si="5"/>
        <v>#VALUE!</v>
      </c>
      <c r="AB41"/>
      <c r="AC41" s="6"/>
    </row>
    <row r="42" spans="1:29" ht="15" thickBot="1" x14ac:dyDescent="0.35">
      <c r="A42" t="str">
        <f>A8</f>
        <v>Triston McKenzie</v>
      </c>
      <c r="B42" s="5">
        <f>Neural!B8</f>
        <v>4.4353181034313396</v>
      </c>
      <c r="D42" s="7">
        <v>20</v>
      </c>
      <c r="E42" s="7" t="s">
        <v>343</v>
      </c>
      <c r="F42" s="7" t="s">
        <v>57</v>
      </c>
      <c r="G42" s="7" t="s">
        <v>39</v>
      </c>
      <c r="H42" s="7">
        <v>3.4501387501387502</v>
      </c>
      <c r="I42" s="7">
        <v>3.9067531258986157</v>
      </c>
      <c r="J42" s="7">
        <v>5.5106550216307504</v>
      </c>
      <c r="K42" s="7">
        <v>2.9309153976204301</v>
      </c>
      <c r="L42" s="7">
        <v>5.6</v>
      </c>
      <c r="M42" s="9" t="s">
        <v>365</v>
      </c>
      <c r="N42" s="9" t="e">
        <f>IF(ABS(H42 - M42) &gt; MAX(ABS(I42 - M42), ABS(J42 - M42)), H42 - M42, IF(ABS(I42 - M42) &gt; ABS(J42 - M42), I42 - M42, J42 - M42))</f>
        <v>#VALUE!</v>
      </c>
      <c r="O42" s="9" t="e">
        <f>IF(N42 &lt; 0, "Under", "Over")</f>
        <v>#VALUE!</v>
      </c>
      <c r="P42" s="9" t="e">
        <f>H42-M42</f>
        <v>#VALUE!</v>
      </c>
      <c r="Q42" s="9">
        <v>0</v>
      </c>
      <c r="R42" s="9" t="e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#VALUE!</v>
      </c>
      <c r="S42" s="9" t="e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#VALUE!</v>
      </c>
      <c r="T42" s="9" t="e">
        <f>IF(R42=1,3,IF(R42=2/3,2,IF(R42=1/3,1,0)))</f>
        <v>#VALUE!</v>
      </c>
      <c r="U42" s="9" t="e">
        <f>IF(AND(O42="Over", H42&gt;M42), 2, IF(AND(O42="Under", H42&lt;=M42), 2, 0))</f>
        <v>#VALUE!</v>
      </c>
      <c r="V42" s="9" t="e">
        <f>IF(AND(O42="Over", Q42&gt;0.5), 2, IF(AND(O42="Under", Q42&lt;=0.5), 2, 0))</f>
        <v>#VALUE!</v>
      </c>
      <c r="W42" s="9" t="e">
        <f>IF(O42="Over",
    IF(R7&gt;8.6, 1,
        IF(R7&gt;7.5, 0.5, 0)),
    IF(O42="Under",
        IF(R7&gt;8.6, 0,
            IF(R7&gt;7.5, 0.5, 1)),
        "Invalid N37 Value"))</f>
        <v>#VALUE!</v>
      </c>
      <c r="X42" s="9" t="e">
        <f>SUM(S42:W42)</f>
        <v>#VALUE!</v>
      </c>
      <c r="Y42" s="7">
        <v>4</v>
      </c>
      <c r="Z42" s="6">
        <f t="shared" si="5"/>
        <v>1.2000000000000002</v>
      </c>
      <c r="AB42"/>
      <c r="AC42" s="6"/>
    </row>
    <row r="43" spans="1:29" ht="15" thickBot="1" x14ac:dyDescent="0.35">
      <c r="A43" t="str">
        <f>A7</f>
        <v>Zach Eflin</v>
      </c>
      <c r="B43" s="5">
        <f>Neural!B7</f>
        <v>5.2576105835276596</v>
      </c>
      <c r="D43" s="7">
        <v>29</v>
      </c>
      <c r="E43" s="7" t="s">
        <v>352</v>
      </c>
      <c r="F43" s="7" t="s">
        <v>360</v>
      </c>
      <c r="G43" s="7" t="s">
        <v>47</v>
      </c>
      <c r="H43" s="7">
        <v>5.7</v>
      </c>
      <c r="I43" s="7">
        <v>4.4238998051976592</v>
      </c>
      <c r="J43" s="7">
        <v>4.7879904498935</v>
      </c>
      <c r="K43" s="7">
        <v>3.31</v>
      </c>
      <c r="L43" s="7">
        <v>8</v>
      </c>
      <c r="M43" s="22">
        <v>4.5</v>
      </c>
      <c r="N43" s="22">
        <f>IF(ABS(H43 - M43) &gt; MAX(ABS(I43 - M43), ABS(J43 - M43)), H43 - M43, IF(ABS(I43 - M43) &gt; ABS(J43 - M43), I43 - M43, J43 - M43))</f>
        <v>1.2000000000000002</v>
      </c>
      <c r="O43" s="22" t="str">
        <f>IF(N43 &lt; 0, "Under", "Over")</f>
        <v>Over</v>
      </c>
      <c r="P43" s="22">
        <f>H43-M43</f>
        <v>1.2000000000000002</v>
      </c>
      <c r="Q43" s="22">
        <v>0.6</v>
      </c>
      <c r="R43" s="22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0.33333333333333331</v>
      </c>
      <c r="S43" s="22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1.5</v>
      </c>
      <c r="T43" s="22">
        <f>IF(R43=1,3,IF(R43=2/3,2,IF(R43=1/3,1,0)))</f>
        <v>1</v>
      </c>
      <c r="U43" s="22">
        <f>IF(AND(O43="Over", H43&gt;M43), 2, IF(AND(O43="Under", H43&lt;=M43), 2, 0))</f>
        <v>2</v>
      </c>
      <c r="V43" s="22">
        <f>IF(AND(O43="Over", Q43&gt;0.5), 2, IF(AND(O43="Under", Q43&lt;=0.5), 2, 0))</f>
        <v>2</v>
      </c>
      <c r="W43" s="22">
        <f>IF(O43="Over",
    IF(R8&gt;8.6, 1,
        IF(R8&gt;7.5, 0.5, 0)),
    IF(O43="Under",
        IF(R8&gt;8.6, 0,
            IF(R8&gt;7.5, 0.5, 1)),
        "Invalid N37 Value"))</f>
        <v>0.5</v>
      </c>
      <c r="X43" s="22">
        <f>SUM(S43:W43)</f>
        <v>7</v>
      </c>
      <c r="Y43" s="22">
        <v>2</v>
      </c>
      <c r="Z43" s="6" t="e">
        <f t="shared" si="5"/>
        <v>#VALUE!</v>
      </c>
      <c r="AB43"/>
      <c r="AC43" s="6"/>
    </row>
    <row r="44" spans="1:29" ht="15" thickBot="1" x14ac:dyDescent="0.35">
      <c r="A44" t="str">
        <f t="shared" ref="A44:A70" si="6">A9</f>
        <v>Brent Suter</v>
      </c>
      <c r="B44" s="5">
        <f>Neural!B9</f>
        <v>2.0967908761667302</v>
      </c>
      <c r="D44" s="7">
        <v>23</v>
      </c>
      <c r="E44" s="7" t="s">
        <v>346</v>
      </c>
      <c r="F44" s="7" t="s">
        <v>52</v>
      </c>
      <c r="G44" s="7" t="s">
        <v>54</v>
      </c>
      <c r="H44" s="7">
        <v>4.3523809523809529</v>
      </c>
      <c r="I44" s="7">
        <v>4.1474297990111708</v>
      </c>
      <c r="J44" s="7">
        <v>6.9751339999999997</v>
      </c>
      <c r="K44" s="7">
        <v>2.6475790632452401</v>
      </c>
      <c r="L44" s="7">
        <v>8.3000000000000007</v>
      </c>
      <c r="M44" s="7" t="s">
        <v>365</v>
      </c>
      <c r="N44" s="9" t="e">
        <f>IF(ABS(H44 - M44) &gt; MAX(ABS(I44 - M44), ABS(J44 - M44)), H44 - M44, IF(ABS(I44 - M44) &gt; ABS(J44 - M44), I44 - M44, J44 - M44))</f>
        <v>#VALUE!</v>
      </c>
      <c r="O44" s="9" t="e">
        <f>IF(N44 &lt; 0, "Under", "Over")</f>
        <v>#VALUE!</v>
      </c>
      <c r="P44" s="9" t="e">
        <f>H44-M44</f>
        <v>#VALUE!</v>
      </c>
      <c r="Q44" s="9">
        <v>0</v>
      </c>
      <c r="R44" s="9" t="e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#VALUE!</v>
      </c>
      <c r="S44" s="9" t="e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#VALUE!</v>
      </c>
      <c r="T44" s="9" t="e">
        <f>IF(R44=1,3,IF(R44=2/3,2,IF(R44=1/3,1,0)))</f>
        <v>#VALUE!</v>
      </c>
      <c r="U44" s="9" t="e">
        <f>IF(AND(O44="Over", H44&gt;M44), 2, IF(AND(O44="Under", H44&lt;=M44), 2, 0))</f>
        <v>#VALUE!</v>
      </c>
      <c r="V44" s="9" t="e">
        <f>IF(AND(O44="Over", Q44&gt;0.5), 2, IF(AND(O44="Under", Q44&lt;=0.5), 2, 0))</f>
        <v>#VALUE!</v>
      </c>
      <c r="W44" s="9" t="e">
        <f>IF(O44="Over",
    IF(R9&gt;8.6, 1,
        IF(R9&gt;7.5, 0.5, 0)),
    IF(O44="Under",
        IF(R9&gt;8.6, 0,
            IF(R9&gt;7.5, 0.5, 1)),
        "Invalid N37 Value"))</f>
        <v>#VALUE!</v>
      </c>
      <c r="X44" s="9" t="e">
        <f>SUM(S44:W44)</f>
        <v>#VALUE!</v>
      </c>
      <c r="Y44" s="9">
        <v>4</v>
      </c>
      <c r="Z44" s="6">
        <f t="shared" si="5"/>
        <v>1.2365274301428997</v>
      </c>
      <c r="AB44"/>
      <c r="AC44" s="6"/>
    </row>
    <row r="45" spans="1:29" ht="15" thickBot="1" x14ac:dyDescent="0.35">
      <c r="A45" t="str">
        <f t="shared" si="6"/>
        <v>Jesus Luzardo</v>
      </c>
      <c r="B45" s="5">
        <f>Neural!B10</f>
        <v>3.5191253641587599</v>
      </c>
      <c r="D45" s="7">
        <v>30</v>
      </c>
      <c r="E45" s="7" t="s">
        <v>353</v>
      </c>
      <c r="F45" s="7" t="s">
        <v>47</v>
      </c>
      <c r="G45" s="7" t="s">
        <v>360</v>
      </c>
      <c r="H45" s="7">
        <v>3</v>
      </c>
      <c r="I45" s="7">
        <v>4.4221521351096911</v>
      </c>
      <c r="J45" s="7">
        <v>4.7365274301428997</v>
      </c>
      <c r="K45" s="7">
        <v>3.91</v>
      </c>
      <c r="L45" s="7">
        <v>7.3</v>
      </c>
      <c r="M45" s="22">
        <v>3.5</v>
      </c>
      <c r="N45" s="22">
        <f>IF(ABS(H45 - M45) &gt; MAX(ABS(I45 - M45), ABS(J45 - M45)), H45 - M45, IF(ABS(I45 - M45) &gt; ABS(J45 - M45), I45 - M45, J45 - M45))</f>
        <v>1.2365274301428997</v>
      </c>
      <c r="O45" s="22" t="str">
        <f>IF(N45 &lt; 0, "Under", "Over")</f>
        <v>Over</v>
      </c>
      <c r="P45" s="22">
        <f>H45-M45</f>
        <v>-0.5</v>
      </c>
      <c r="Q45" s="22">
        <v>0.4</v>
      </c>
      <c r="R45" s="22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1</v>
      </c>
      <c r="S45" s="22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1.5</v>
      </c>
      <c r="T45" s="22">
        <f>IF(R45=1,3,IF(R45=2/3,2,IF(R45=1/3,1,0)))</f>
        <v>3</v>
      </c>
      <c r="U45" s="22">
        <f>IF(AND(O45="Over", H45&gt;M45), 2, IF(AND(O45="Under", H45&lt;=M45), 2, 0))</f>
        <v>0</v>
      </c>
      <c r="V45" s="22">
        <f>IF(AND(O45="Over", Q45&gt;0.5), 2, IF(AND(O45="Under", Q45&lt;=0.5), 2, 0))</f>
        <v>0</v>
      </c>
      <c r="W45" s="22">
        <f>IF(O45="Over",
    IF(R10&gt;8.6, 1,
        IF(R10&gt;7.5, 0.5, 0)),
    IF(O45="Under",
        IF(R10&gt;8.6, 0,
            IF(R10&gt;7.5, 0.5, 1)),
        "Invalid N37 Value"))</f>
        <v>0</v>
      </c>
      <c r="X45" s="22">
        <f>SUM(S45:W45)</f>
        <v>4.5</v>
      </c>
      <c r="Y45" s="22">
        <v>2</v>
      </c>
      <c r="Z45" s="6">
        <f t="shared" si="5"/>
        <v>0.6954624781849903</v>
      </c>
      <c r="AB45"/>
      <c r="AC45" s="6"/>
    </row>
    <row r="46" spans="1:29" ht="15" thickBot="1" x14ac:dyDescent="0.35">
      <c r="A46" t="str">
        <f t="shared" si="6"/>
        <v>Tylor Megill</v>
      </c>
      <c r="B46" s="5">
        <f>Neural!B11</f>
        <v>4.7825807198600501</v>
      </c>
      <c r="D46" s="7">
        <v>5</v>
      </c>
      <c r="E46" s="7" t="s">
        <v>328</v>
      </c>
      <c r="F46" s="7" t="s">
        <v>53</v>
      </c>
      <c r="G46" s="7" t="s">
        <v>58</v>
      </c>
      <c r="H46" s="17">
        <v>3.8888888888888888</v>
      </c>
      <c r="I46" s="17">
        <v>4.8862631351256773</v>
      </c>
      <c r="J46" s="17">
        <v>5.1954624781849903</v>
      </c>
      <c r="K46" s="17">
        <v>4.7117844</v>
      </c>
      <c r="L46" s="7">
        <v>9.8000000000000007</v>
      </c>
      <c r="M46" s="23">
        <v>4.5</v>
      </c>
      <c r="N46" s="23">
        <f>IF(ABS(H46 - M46) &gt; MAX(ABS(I46 - M46), ABS(J46 - M46)), H46 - M46, IF(ABS(I46 - M46) &gt; ABS(J46 - M46), I46 - M46, J46 - M46))</f>
        <v>0.6954624781849903</v>
      </c>
      <c r="O46" s="23" t="str">
        <f>IF(N46 &lt; 0, "Under", "Over")</f>
        <v>Over</v>
      </c>
      <c r="P46" s="23">
        <f>H46-M46</f>
        <v>-0.61111111111111116</v>
      </c>
      <c r="Q46" s="23">
        <v>0.22222222222222221</v>
      </c>
      <c r="R46" s="23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1</v>
      </c>
      <c r="S46" s="23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0.5</v>
      </c>
      <c r="T46" s="23">
        <f>IF(R46=1,3,IF(R46=2/3,2,IF(R46=1/3,1,0)))</f>
        <v>3</v>
      </c>
      <c r="U46" s="23">
        <f>IF(AND(O46="Over", H46&gt;M46), 2, IF(AND(O46="Under", H46&lt;=M46), 2, 0))</f>
        <v>0</v>
      </c>
      <c r="V46" s="23">
        <f>IF(AND(O46="Over", Q46&gt;0.5), 2, IF(AND(O46="Under", Q46&lt;=0.5), 2, 0))</f>
        <v>0</v>
      </c>
      <c r="W46" s="23">
        <f>IF(O46="Over",
    IF(R11&gt;8.6, 1,
        IF(R11&gt;7.5, 0.5, 0)),
    IF(O46="Under",
        IF(R11&gt;8.6, 0,
            IF(R11&gt;7.5, 0.5, 1)),
        "Invalid N37 Value"))</f>
        <v>0.5</v>
      </c>
      <c r="X46" s="23">
        <f>SUM(S46:W46)</f>
        <v>4</v>
      </c>
      <c r="Y46" s="23">
        <v>5</v>
      </c>
      <c r="Z46" s="6">
        <f t="shared" si="5"/>
        <v>2.0887903999999997</v>
      </c>
      <c r="AB46"/>
      <c r="AC46" s="6"/>
    </row>
    <row r="47" spans="1:29" ht="15" thickBot="1" x14ac:dyDescent="0.35">
      <c r="A47" t="str">
        <f t="shared" si="6"/>
        <v>Zack Wheeler</v>
      </c>
      <c r="B47" s="5">
        <f>Neural!B12</f>
        <v>5.3794561026159204</v>
      </c>
      <c r="D47" s="7">
        <v>9</v>
      </c>
      <c r="E47" s="7" t="s">
        <v>332</v>
      </c>
      <c r="F47" s="7" t="s">
        <v>356</v>
      </c>
      <c r="G47" s="7" t="s">
        <v>357</v>
      </c>
      <c r="H47" s="17">
        <v>5.2</v>
      </c>
      <c r="I47" s="17">
        <v>4.9050532137617795</v>
      </c>
      <c r="J47" s="17">
        <v>6.5887903999999997</v>
      </c>
      <c r="K47" s="17">
        <v>3.5191253641587599</v>
      </c>
      <c r="L47" s="7">
        <v>7.2</v>
      </c>
      <c r="M47" s="22">
        <v>4.5</v>
      </c>
      <c r="N47" s="22">
        <f>IF(ABS(H47 - M47) &gt; MAX(ABS(I47 - M47), ABS(J47 - M47)), H47 - M47, IF(ABS(I47 - M47) &gt; ABS(J47 - M47), I47 - M47, J47 - M47))</f>
        <v>2.0887903999999997</v>
      </c>
      <c r="O47" s="22" t="str">
        <f>IF(N47 &lt; 0, "Under", "Over")</f>
        <v>Over</v>
      </c>
      <c r="P47" s="22">
        <f>H47-M47</f>
        <v>0.70000000000000018</v>
      </c>
      <c r="Q47" s="22">
        <v>0.5</v>
      </c>
      <c r="R47" s="22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0.66666666666666663</v>
      </c>
      <c r="S47" s="22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22">
        <f>IF(R47=1,3,IF(R47=2/3,2,IF(R47=1/3,1,0)))</f>
        <v>2</v>
      </c>
      <c r="U47" s="22">
        <f>IF(AND(O47="Over", H47&gt;M47), 2, IF(AND(O47="Under", H47&lt;=M47), 2, 0))</f>
        <v>2</v>
      </c>
      <c r="V47" s="22">
        <f>IF(AND(O47="Over", Q47&gt;0.5), 2, IF(AND(O47="Under", Q47&lt;=0.5), 2, 0))</f>
        <v>0</v>
      </c>
      <c r="W47" s="22">
        <f>IF(O47="Over",
    IF(R12&gt;8.6, 1,
        IF(R12&gt;7.5, 0.5, 0)),
    IF(O47="Under",
        IF(R12&gt;8.6, 0,
            IF(R12&gt;7.5, 0.5, 1)),
        "Invalid N37 Value"))</f>
        <v>1</v>
      </c>
      <c r="X47" s="22">
        <f>SUM(S47:W47)</f>
        <v>7</v>
      </c>
      <c r="Y47" s="22">
        <v>4</v>
      </c>
      <c r="Z47" s="6">
        <f t="shared" si="5"/>
        <v>-1.5699999999999998</v>
      </c>
      <c r="AB47"/>
      <c r="AC47" s="6"/>
    </row>
    <row r="48" spans="1:29" ht="15" thickBot="1" x14ac:dyDescent="0.35">
      <c r="A48" t="str">
        <f t="shared" si="6"/>
        <v>Kutter Crawford</v>
      </c>
      <c r="B48" s="5">
        <f>Neural!B13</f>
        <v>5.1406040352399396</v>
      </c>
      <c r="D48" s="7">
        <v>28</v>
      </c>
      <c r="E48" s="7" t="s">
        <v>351</v>
      </c>
      <c r="F48" s="7" t="s">
        <v>59</v>
      </c>
      <c r="G48" s="7" t="s">
        <v>60</v>
      </c>
      <c r="H48" s="7">
        <v>4.5384615384615383</v>
      </c>
      <c r="I48" s="7">
        <v>4.3273528620854869</v>
      </c>
      <c r="J48" s="7">
        <v>4.8542354008490598</v>
      </c>
      <c r="K48" s="7">
        <v>2.93</v>
      </c>
      <c r="L48" s="7">
        <v>6.7</v>
      </c>
      <c r="M48" s="23">
        <v>4.5</v>
      </c>
      <c r="N48" s="23">
        <f>IF(ABS(H48 - M48) &gt; MAX(ABS(I48 - M48), ABS(J48 - M48)), H48 - M48, IF(ABS(I48 - M48) &gt; ABS(J48 - M48), I48 - M48, J48 - M48))</f>
        <v>0.3542354008490598</v>
      </c>
      <c r="O48" s="23" t="str">
        <f>IF(N48 &lt; 0, "Under", "Over")</f>
        <v>Over</v>
      </c>
      <c r="P48" s="23">
        <f>H48-M48</f>
        <v>3.8461538461538325E-2</v>
      </c>
      <c r="Q48" s="23">
        <v>0.5</v>
      </c>
      <c r="R48" s="23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0.33333333333333331</v>
      </c>
      <c r="S48" s="23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0</v>
      </c>
      <c r="T48" s="23">
        <f>IF(R48=1,3,IF(R48=2/3,2,IF(R48=1/3,1,0)))</f>
        <v>1</v>
      </c>
      <c r="U48" s="23">
        <f>IF(AND(O48="Over", H48&gt;M48), 2, IF(AND(O48="Under", H48&lt;=M48), 2, 0))</f>
        <v>2</v>
      </c>
      <c r="V48" s="23">
        <f>IF(AND(O48="Over", Q48&gt;0.5), 2, IF(AND(O48="Under", Q48&lt;=0.5), 2, 0))</f>
        <v>0</v>
      </c>
      <c r="W48" s="23">
        <f>IF(O48="Over",
    IF(R13&gt;8.6, 1,
        IF(R13&gt;7.5, 0.5, 0)),
    IF(O48="Under",
        IF(R13&gt;8.6, 0,
            IF(R13&gt;7.5, 0.5, 1)),
        "Invalid N37 Value"))</f>
        <v>0.5</v>
      </c>
      <c r="X48" s="23">
        <f>SUM(S48:W48)</f>
        <v>3.5</v>
      </c>
      <c r="Y48" s="23">
        <v>5</v>
      </c>
      <c r="Z48" s="6">
        <f t="shared" si="5"/>
        <v>2.1095969999999999</v>
      </c>
      <c r="AB48"/>
      <c r="AC48" s="6"/>
    </row>
    <row r="49" spans="1:29" ht="15" thickBot="1" x14ac:dyDescent="0.35">
      <c r="A49" t="str">
        <f t="shared" si="6"/>
        <v>Cal Quantrill</v>
      </c>
      <c r="B49" s="5">
        <f>Neural!B14</f>
        <v>4.7049865382631504</v>
      </c>
      <c r="D49" s="7">
        <v>22</v>
      </c>
      <c r="E49" s="7" t="s">
        <v>345</v>
      </c>
      <c r="F49" s="7" t="s">
        <v>44</v>
      </c>
      <c r="G49" s="7" t="s">
        <v>359</v>
      </c>
      <c r="H49" s="7">
        <v>3.2222222222222219</v>
      </c>
      <c r="I49" s="7">
        <v>4.6443595095064758</v>
      </c>
      <c r="J49" s="7">
        <v>5.6095969999999999</v>
      </c>
      <c r="K49" s="7">
        <v>4.2987733664454399</v>
      </c>
      <c r="L49" s="7">
        <v>7.4</v>
      </c>
      <c r="M49" s="22">
        <v>3.5</v>
      </c>
      <c r="N49" s="22">
        <f>IF(ABS(H49 - M49) &gt; MAX(ABS(I49 - M49), ABS(J49 - M49)), H49 - M49, IF(ABS(I49 - M49) &gt; ABS(J49 - M49), I49 - M49, J49 - M49))</f>
        <v>2.1095969999999999</v>
      </c>
      <c r="O49" s="22" t="str">
        <f>IF(N49 &lt; 0, "Under", "Over")</f>
        <v>Over</v>
      </c>
      <c r="P49" s="22">
        <f>H49-M49</f>
        <v>-0.27777777777777812</v>
      </c>
      <c r="Q49" s="22">
        <v>0.44444444444444442</v>
      </c>
      <c r="R49" s="22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2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2</v>
      </c>
      <c r="T49" s="22">
        <f>IF(R49=1,3,IF(R49=2/3,2,IF(R49=1/3,1,0)))</f>
        <v>3</v>
      </c>
      <c r="U49" s="22">
        <f>IF(AND(O49="Over", H49&gt;M49), 2, IF(AND(O49="Under", H49&lt;=M49), 2, 0))</f>
        <v>0</v>
      </c>
      <c r="V49" s="22">
        <f>IF(AND(O49="Over", Q49&gt;0.5), 2, IF(AND(O49="Under", Q49&lt;=0.5), 2, 0))</f>
        <v>0</v>
      </c>
      <c r="W49" s="22">
        <f>IF(O49="Over",
    IF(R14&gt;8.6, 1,
        IF(R14&gt;7.5, 0.5, 0)),
    IF(O49="Under",
        IF(R14&gt;8.6, 0,
            IF(R14&gt;7.5, 0.5, 1)),
        "Invalid N37 Value"))</f>
        <v>0.5</v>
      </c>
      <c r="X49" s="22">
        <f>SUM(S49:W49)</f>
        <v>5.5</v>
      </c>
      <c r="Y49" s="22">
        <v>3</v>
      </c>
      <c r="Z49" s="6">
        <f t="shared" si="5"/>
        <v>4.4459095</v>
      </c>
      <c r="AB49"/>
      <c r="AC49" s="6"/>
    </row>
    <row r="50" spans="1:29" ht="15" thickBot="1" x14ac:dyDescent="0.35">
      <c r="A50" t="str">
        <f t="shared" si="6"/>
        <v>Louie Varland</v>
      </c>
      <c r="B50" s="5">
        <f>Neural!B15</f>
        <v>3.44139724314658</v>
      </c>
      <c r="D50" s="7">
        <v>21</v>
      </c>
      <c r="E50" s="7" t="s">
        <v>344</v>
      </c>
      <c r="F50" s="7" t="s">
        <v>359</v>
      </c>
      <c r="G50" s="7" t="s">
        <v>44</v>
      </c>
      <c r="H50" s="7">
        <v>4.9350094350094347</v>
      </c>
      <c r="I50" s="7">
        <v>4.6601552662488537</v>
      </c>
      <c r="J50" s="7">
        <v>6.9459095</v>
      </c>
      <c r="K50" s="7">
        <v>3.3597806226464999</v>
      </c>
      <c r="L50" s="7">
        <v>9.4</v>
      </c>
      <c r="M50" s="23">
        <v>2.5</v>
      </c>
      <c r="N50" s="23">
        <f>IF(ABS(H50 - M50) &gt; MAX(ABS(I50 - M50), ABS(J50 - M50)), H50 - M50, IF(ABS(I50 - M50) &gt; ABS(J50 - M50), I50 - M50, J50 - M50))</f>
        <v>4.4459095</v>
      </c>
      <c r="O50" s="23" t="str">
        <f>IF(N50 &lt; 0, "Under", "Over")</f>
        <v>Over</v>
      </c>
      <c r="P50" s="23">
        <f>H50-M50</f>
        <v>2.4350094350094347</v>
      </c>
      <c r="Q50" s="23">
        <v>0</v>
      </c>
      <c r="R50" s="23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3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2</v>
      </c>
      <c r="T50" s="23">
        <f>IF(R50=1,3,IF(R50=2/3,2,IF(R50=1/3,1,0)))</f>
        <v>3</v>
      </c>
      <c r="U50" s="23">
        <f>IF(AND(O50="Over", H50&gt;M50), 2, IF(AND(O50="Under", H50&lt;=M50), 2, 0))</f>
        <v>2</v>
      </c>
      <c r="V50" s="23">
        <f>IF(AND(O50="Over", Q50&gt;0.5), 2, IF(AND(O50="Under", Q50&lt;=0.5), 2, 0))</f>
        <v>0</v>
      </c>
      <c r="W50" s="23">
        <f>IF(O50="Over",
    IF(R15&gt;8.6, 1,
        IF(R15&gt;7.5, 0.5, 0)),
    IF(O50="Under",
        IF(R15&gt;8.6, 0,
            IF(R15&gt;7.5, 0.5, 1)),
        "Invalid N37 Value"))</f>
        <v>1</v>
      </c>
      <c r="X50" s="23">
        <f>SUM(S50:W50)</f>
        <v>8</v>
      </c>
      <c r="Y50" s="23">
        <v>3</v>
      </c>
      <c r="Z50" s="6">
        <f>IF(ABS(H51 - M51) &gt; MAX(ABS(J51 - M51), ABS(K51 - M51), ABS(R16 - M51)), H51, IF(ABS(J51 - M51) &gt; MAX(ABS(K51 - M51), ABS(R16 - M51)), J51, IF(ABS(K51 - M51) &gt; ABS(R16 - M51), K51, R16)))-M51</f>
        <v>4.5</v>
      </c>
      <c r="AB50"/>
      <c r="AC50" s="6"/>
    </row>
    <row r="51" spans="1:29" ht="15" thickBot="1" x14ac:dyDescent="0.35">
      <c r="A51" t="str">
        <f t="shared" si="6"/>
        <v>Paul Skenes</v>
      </c>
      <c r="B51" s="5">
        <f>Neural!B16</f>
        <v>4.7181658882455304</v>
      </c>
      <c r="D51" s="7">
        <v>25</v>
      </c>
      <c r="E51" s="7" t="s">
        <v>348</v>
      </c>
      <c r="F51" s="7" t="s">
        <v>55</v>
      </c>
      <c r="G51" s="7" t="s">
        <v>38</v>
      </c>
      <c r="H51" s="7">
        <v>4.0769230769230766</v>
      </c>
      <c r="I51" s="7">
        <v>4.830415255729374</v>
      </c>
      <c r="J51" s="7">
        <v>5.1224687714096602</v>
      </c>
      <c r="K51" s="7">
        <v>4.1188836000000002</v>
      </c>
      <c r="L51" s="21">
        <v>5.2</v>
      </c>
      <c r="M51" s="22">
        <v>3.5</v>
      </c>
      <c r="N51" s="22">
        <f>IF(ABS(H51 - M51) &gt; MAX(ABS(I51 - M51), ABS(J51 - M51)), H51 - M51, IF(ABS(I51 - M51) &gt; ABS(J51 - M51), I51 - M51, J51 - M51))</f>
        <v>1.6224687714096602</v>
      </c>
      <c r="O51" s="22" t="str">
        <f>IF(N51 &lt; 0, "Under", "Over")</f>
        <v>Over</v>
      </c>
      <c r="P51" s="22">
        <f>H51-M51</f>
        <v>0.57692307692307665</v>
      </c>
      <c r="Q51" s="22">
        <v>0.6</v>
      </c>
      <c r="R51" s="22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1</v>
      </c>
      <c r="S51" s="22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2</v>
      </c>
      <c r="T51" s="22">
        <f>IF(R51=1,3,IF(R51=2/3,2,IF(R51=1/3,1,0)))</f>
        <v>3</v>
      </c>
      <c r="U51" s="22">
        <f>IF(AND(O51="Over", H51&gt;M51), 2, IF(AND(O51="Under", H51&lt;=M51), 2, 0))</f>
        <v>2</v>
      </c>
      <c r="V51" s="22">
        <f>IF(AND(O51="Over", Q51&gt;0.5), 2, IF(AND(O51="Under", Q51&lt;=0.5), 2, 0))</f>
        <v>2</v>
      </c>
      <c r="W51" s="22">
        <f>IF(O51="Over",
    IF(R16&gt;8.6, 1,
        IF(R16&gt;7.5, 0.5, 0)),
    IF(O51="Under",
        IF(R16&gt;8.6, 0,
            IF(R16&gt;7.5, 0.5, 1)),
        "Invalid N37 Value"))</f>
        <v>0.5</v>
      </c>
      <c r="X51" s="22">
        <f>SUM(S51:W51)</f>
        <v>9.5</v>
      </c>
      <c r="Y51" s="22">
        <v>1</v>
      </c>
      <c r="Z51" s="6">
        <f t="shared" ref="Z51:Z64" si="7">IF(ABS(H51 - M51) &gt; MAX(ABS(J51 - M51), ABS(K51 - M51)), H51 - M51, IF(ABS(J51 - M51) &gt; ABS(K51 - M51), J51 - M51, K51 - M51))</f>
        <v>1.6224687714096602</v>
      </c>
      <c r="AB51"/>
      <c r="AC51" s="6"/>
    </row>
    <row r="52" spans="1:29" ht="15" thickBot="1" x14ac:dyDescent="0.35">
      <c r="A52" t="str">
        <f t="shared" si="6"/>
        <v>Miles Mikolas</v>
      </c>
      <c r="B52" s="5">
        <f>Neural!B17</f>
        <v>4.9462760713015301</v>
      </c>
      <c r="D52" s="7">
        <v>4</v>
      </c>
      <c r="E52" s="7" t="s">
        <v>327</v>
      </c>
      <c r="F52" s="7" t="s">
        <v>355</v>
      </c>
      <c r="G52" s="7" t="s">
        <v>354</v>
      </c>
      <c r="H52" s="17">
        <v>3.333333333333333</v>
      </c>
      <c r="I52" s="17">
        <v>4.205019402391156</v>
      </c>
      <c r="J52" s="17">
        <v>4.6901408450704203</v>
      </c>
      <c r="K52" s="17">
        <v>3.3922753000000001</v>
      </c>
      <c r="L52" s="7">
        <v>7.6</v>
      </c>
      <c r="M52" s="23">
        <v>3.5</v>
      </c>
      <c r="N52" s="23">
        <f>IF(ABS(H52 - M52) &gt; MAX(ABS(I52 - M52), ABS(J52 - M52)), H52 - M52, IF(ABS(I52 - M52) &gt; ABS(J52 - M52), I52 - M52, J52 - M52))</f>
        <v>1.1901408450704203</v>
      </c>
      <c r="O52" s="23" t="str">
        <f>IF(N52 &lt; 0, "Under", "Over")</f>
        <v>Over</v>
      </c>
      <c r="P52" s="23">
        <f>H52-M52</f>
        <v>-0.16666666666666696</v>
      </c>
      <c r="Q52" s="23">
        <v>0.44444444444444442</v>
      </c>
      <c r="R52" s="23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0.66666666666666663</v>
      </c>
      <c r="S52" s="23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1.5</v>
      </c>
      <c r="T52" s="23">
        <f>IF(R52=1,3,IF(R52=2/3,2,IF(R52=1/3,1,0)))</f>
        <v>2</v>
      </c>
      <c r="U52" s="23">
        <f>IF(AND(O52="Over", H52&gt;M52), 2, IF(AND(O52="Under", H52&lt;=M52), 2, 0))</f>
        <v>0</v>
      </c>
      <c r="V52" s="23">
        <f>IF(AND(O52="Over", Q52&gt;0.5), 2, IF(AND(O52="Under", Q52&lt;=0.5), 2, 0))</f>
        <v>0</v>
      </c>
      <c r="W52" s="23">
        <f>IF(O52="Over",
    IF(R17&gt;8.6, 1,
        IF(R17&gt;7.5, 0.5, 0)),
    IF(O52="Under",
        IF(R17&gt;8.6, 0,
            IF(R17&gt;7.5, 0.5, 1)),
        "Invalid N37 Value"))</f>
        <v>1</v>
      </c>
      <c r="X52" s="23">
        <f>SUM(S52:W52)</f>
        <v>4.5</v>
      </c>
      <c r="Y52" s="23">
        <v>5</v>
      </c>
      <c r="Z52" s="6">
        <f t="shared" si="7"/>
        <v>1.1901408450704203</v>
      </c>
      <c r="AB52"/>
      <c r="AC52" s="6"/>
    </row>
    <row r="53" spans="1:29" ht="15" thickBot="1" x14ac:dyDescent="0.35">
      <c r="A53" t="str">
        <f t="shared" si="6"/>
        <v>Marcus Stroman</v>
      </c>
      <c r="B53" s="5">
        <f>Neural!B18</f>
        <v>4.7107079143554396</v>
      </c>
      <c r="D53" s="7">
        <v>12</v>
      </c>
      <c r="E53" s="7" t="s">
        <v>335</v>
      </c>
      <c r="F53" s="7" t="s">
        <v>51</v>
      </c>
      <c r="G53" s="7" t="s">
        <v>358</v>
      </c>
      <c r="H53" s="17">
        <v>5.4615384615384617</v>
      </c>
      <c r="I53" s="17">
        <v>5.2513077980278755</v>
      </c>
      <c r="J53" s="17">
        <v>6.0407710000000003</v>
      </c>
      <c r="K53" s="17">
        <v>5.0024758505398204</v>
      </c>
      <c r="L53" s="21">
        <v>7.9</v>
      </c>
      <c r="M53" s="23">
        <v>4.5</v>
      </c>
      <c r="N53" s="23">
        <f>IF(ABS(H53 - M53) &gt; MAX(ABS(I53 - M53), ABS(J53 - M53)), H53 - M53, IF(ABS(I53 - M53) &gt; ABS(J53 - M53), I53 - M53, J53 - M53))</f>
        <v>1.5407710000000003</v>
      </c>
      <c r="O53" s="23" t="str">
        <f>IF(N53 &lt; 0, "Under", "Over")</f>
        <v>Over</v>
      </c>
      <c r="P53" s="23">
        <f>H53-M53</f>
        <v>0.96153846153846168</v>
      </c>
      <c r="Q53" s="23">
        <v>0.8</v>
      </c>
      <c r="R53" s="23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1</v>
      </c>
      <c r="S53" s="23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2</v>
      </c>
      <c r="T53" s="23">
        <f>IF(R53=1,3,IF(R53=2/3,2,IF(R53=1/3,1,0)))</f>
        <v>3</v>
      </c>
      <c r="U53" s="23">
        <f>IF(AND(O53="Over", H53&gt;M53), 2, IF(AND(O53="Under", H53&lt;=M53), 2, 0))</f>
        <v>2</v>
      </c>
      <c r="V53" s="23">
        <f>IF(AND(O53="Over", Q53&gt;0.5), 2, IF(AND(O53="Under", Q53&lt;=0.5), 2, 0))</f>
        <v>2</v>
      </c>
      <c r="W53" s="23">
        <f>IF(O53="Over",
    IF(R18&gt;8.6, 1,
        IF(R18&gt;7.5, 0.5, 0)),
    IF(O53="Under",
        IF(R18&gt;8.6, 0,
            IF(R18&gt;7.5, 0.5, 1)),
        "Invalid N37 Value"))</f>
        <v>0</v>
      </c>
      <c r="X53" s="23">
        <f>SUM(S53:W53)</f>
        <v>9</v>
      </c>
      <c r="Y53" s="23">
        <v>8</v>
      </c>
      <c r="Z53" s="6">
        <f t="shared" si="7"/>
        <v>1.5407710000000003</v>
      </c>
      <c r="AB53"/>
      <c r="AC53" s="6"/>
    </row>
    <row r="54" spans="1:29" ht="15" thickBot="1" x14ac:dyDescent="0.35">
      <c r="A54" t="str">
        <f t="shared" si="6"/>
        <v>Brady Singer</v>
      </c>
      <c r="B54" s="5">
        <f>Neural!B19</f>
        <v>5.3094274059979902</v>
      </c>
      <c r="D54" s="7">
        <v>14</v>
      </c>
      <c r="E54" s="7" t="s">
        <v>337</v>
      </c>
      <c r="F54" s="7" t="s">
        <v>14</v>
      </c>
      <c r="G54" s="7" t="s">
        <v>42</v>
      </c>
      <c r="H54" s="17">
        <v>4.5</v>
      </c>
      <c r="I54" s="17">
        <v>3.9404419414231628</v>
      </c>
      <c r="J54" s="17">
        <v>4.6922879999999996</v>
      </c>
      <c r="K54" s="17">
        <v>3.44139724314658</v>
      </c>
      <c r="L54" s="21">
        <v>9.6999999999999993</v>
      </c>
      <c r="M54" s="23">
        <v>5.5</v>
      </c>
      <c r="N54" s="23">
        <f>IF(ABS(H54 - M54) &gt; MAX(ABS(I54 - M54), ABS(J54 - M54)), H54 - M54, IF(ABS(I54 - M54) &gt; ABS(J54 - M54), I54 - M54, J54 - M54))</f>
        <v>-1.5595580585768372</v>
      </c>
      <c r="O54" s="23" t="str">
        <f>IF(N54 &lt; 0, "Under", "Over")</f>
        <v>Under</v>
      </c>
      <c r="P54" s="23">
        <f>H54-M54</f>
        <v>-1</v>
      </c>
      <c r="Q54" s="23">
        <v>0.5</v>
      </c>
      <c r="R54" s="23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1</v>
      </c>
      <c r="S54" s="23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2</v>
      </c>
      <c r="T54" s="23">
        <f>IF(R54=1,3,IF(R54=2/3,2,IF(R54=1/3,1,0)))</f>
        <v>3</v>
      </c>
      <c r="U54" s="23">
        <f>IF(AND(O54="Over", H54&gt;M54), 2, IF(AND(O54="Under", H54&lt;=M54), 2, 0))</f>
        <v>2</v>
      </c>
      <c r="V54" s="23">
        <f>IF(AND(O54="Over", Q54&gt;0.5), 2, IF(AND(O54="Under", Q54&lt;=0.5), 2, 0))</f>
        <v>2</v>
      </c>
      <c r="W54" s="23">
        <f>IF(O54="Over",
    IF(R19&gt;8.6, 1,
        IF(R19&gt;7.5, 0.5, 0)),
    IF(O54="Under",
        IF(R19&gt;8.6, 0,
            IF(R19&gt;7.5, 0.5, 1)),
        "Invalid N37 Value"))</f>
        <v>0</v>
      </c>
      <c r="X54" s="23">
        <f>SUM(S54:W54)</f>
        <v>9</v>
      </c>
      <c r="Y54" s="23">
        <v>3</v>
      </c>
      <c r="Z54" s="6">
        <f t="shared" si="7"/>
        <v>-2.05860275685342</v>
      </c>
      <c r="AB54"/>
      <c r="AC54" s="6"/>
    </row>
    <row r="55" spans="1:29" ht="15" thickBot="1" x14ac:dyDescent="0.35">
      <c r="A55" t="str">
        <f t="shared" si="6"/>
        <v>Yusei Kikuchi</v>
      </c>
      <c r="B55" s="5">
        <f>Neural!B20</f>
        <v>4.9037990666778004</v>
      </c>
      <c r="D55" s="7">
        <v>17</v>
      </c>
      <c r="E55" s="7" t="s">
        <v>340</v>
      </c>
      <c r="F55" s="7" t="s">
        <v>49</v>
      </c>
      <c r="G55" s="7" t="s">
        <v>45</v>
      </c>
      <c r="H55" s="7">
        <v>4.384615384615385</v>
      </c>
      <c r="I55" s="7">
        <v>4.5485767586510741</v>
      </c>
      <c r="J55" s="7">
        <v>4.9839457943284797</v>
      </c>
      <c r="K55" s="7">
        <v>3.089998</v>
      </c>
      <c r="L55" s="7">
        <v>7.4</v>
      </c>
      <c r="M55" s="22">
        <v>3.5</v>
      </c>
      <c r="N55" s="22">
        <f>IF(ABS(H55 - M55) &gt; MAX(ABS(I55 - M55), ABS(J55 - M55)), H55 - M55, IF(ABS(I55 - M55) &gt; ABS(J55 - M55), I55 - M55, J55 - M55))</f>
        <v>1.4839457943284797</v>
      </c>
      <c r="O55" s="22" t="str">
        <f>IF(N55 &lt; 0, "Under", "Over")</f>
        <v>Over</v>
      </c>
      <c r="P55" s="22">
        <f>H55-M55</f>
        <v>0.88461538461538503</v>
      </c>
      <c r="Q55" s="22">
        <v>0.5</v>
      </c>
      <c r="R55" s="22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0.66666666666666663</v>
      </c>
      <c r="S55" s="22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1.5</v>
      </c>
      <c r="T55" s="22">
        <f>IF(R55=1,3,IF(R55=2/3,2,IF(R55=1/3,1,0)))</f>
        <v>2</v>
      </c>
      <c r="U55" s="22">
        <f>IF(AND(O55="Over", H55&gt;M55), 2, IF(AND(O55="Under", H55&lt;=M55), 2, 0))</f>
        <v>2</v>
      </c>
      <c r="V55" s="22">
        <f>IF(AND(O55="Over", Q55&gt;0.5), 2, IF(AND(O55="Under", Q55&lt;=0.5), 2, 0))</f>
        <v>0</v>
      </c>
      <c r="W55" s="22">
        <f>IF(O55="Over",
    IF(R20&gt;8.6, 1,
        IF(R20&gt;7.5, 0.5, 0)),
    IF(O55="Under",
        IF(R20&gt;8.6, 0,
            IF(R20&gt;7.5, 0.5, 1)),
        "Invalid N37 Value"))</f>
        <v>1</v>
      </c>
      <c r="X55" s="22">
        <f>SUM(S55:W55)</f>
        <v>6.5</v>
      </c>
      <c r="Y55" s="22">
        <v>1</v>
      </c>
      <c r="Z55" s="6">
        <f t="shared" si="7"/>
        <v>1.4839457943284797</v>
      </c>
      <c r="AB55"/>
      <c r="AC55" s="6"/>
    </row>
    <row r="56" spans="1:29" ht="15" thickBot="1" x14ac:dyDescent="0.35">
      <c r="A56" t="str">
        <f t="shared" si="6"/>
        <v>Carlos F. Rodriguez</v>
      </c>
      <c r="B56" s="5">
        <f>Neural!B21</f>
        <v>2.9309153976204301</v>
      </c>
      <c r="D56" s="7">
        <v>1</v>
      </c>
      <c r="E56" s="7" t="s">
        <v>324</v>
      </c>
      <c r="F56" s="7" t="s">
        <v>50</v>
      </c>
      <c r="G56" s="7" t="s">
        <v>40</v>
      </c>
      <c r="H56" s="17">
        <v>5.583333333333333</v>
      </c>
      <c r="I56" s="17">
        <v>5.7797376107276559</v>
      </c>
      <c r="J56" s="17">
        <v>6.57166399580675</v>
      </c>
      <c r="K56" s="17">
        <v>5.13778386516642</v>
      </c>
      <c r="L56" s="7">
        <v>8.1999999999999993</v>
      </c>
      <c r="M56" s="22">
        <v>5.5</v>
      </c>
      <c r="N56" s="22">
        <f>IF(ABS(H56 - M56) &gt; MAX(ABS(I56 - M56), ABS(J56 - M56)), H56 - M56, IF(ABS(I56 - M56) &gt; ABS(J56 - M56), I56 - M56, J56 - M56))</f>
        <v>1.07166399580675</v>
      </c>
      <c r="O56" s="22" t="str">
        <f>IF(N56 &lt; 0, "Under", "Over")</f>
        <v>Over</v>
      </c>
      <c r="P56" s="22">
        <f>H56-M56</f>
        <v>8.3333333333333037E-2</v>
      </c>
      <c r="Q56" s="22">
        <v>0.6</v>
      </c>
      <c r="R56" s="22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0.66666666666666663</v>
      </c>
      <c r="S56" s="22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1.5</v>
      </c>
      <c r="T56" s="22">
        <f>IF(R56=1,3,IF(R56=2/3,2,IF(R56=1/3,1,0)))</f>
        <v>2</v>
      </c>
      <c r="U56" s="22">
        <f>IF(AND(O56="Over", H56&gt;M56), 2, IF(AND(O56="Under", H56&lt;=M56), 2, 0))</f>
        <v>2</v>
      </c>
      <c r="V56" s="22">
        <f>IF(AND(O56="Over", Q56&gt;0.5), 2, IF(AND(O56="Under", Q56&lt;=0.5), 2, 0))</f>
        <v>2</v>
      </c>
      <c r="W56" s="22">
        <f>IF(O56="Over",
    IF(R21&gt;8.6, 1,
        IF(R21&gt;7.5, 0.5, 0)),
    IF(O56="Under",
        IF(R21&gt;8.6, 0,
            IF(R21&gt;7.5, 0.5, 1)),
        "Invalid N37 Value"))</f>
        <v>0</v>
      </c>
      <c r="X56" s="22">
        <f>SUM(S56:W56)</f>
        <v>7.5</v>
      </c>
      <c r="Y56" s="22">
        <v>3</v>
      </c>
      <c r="Z56" s="6">
        <f t="shared" si="7"/>
        <v>1.07166399580675</v>
      </c>
      <c r="AB56"/>
      <c r="AC56" s="6"/>
    </row>
    <row r="57" spans="1:29" ht="15" thickBot="1" x14ac:dyDescent="0.35">
      <c r="A57" t="str">
        <f t="shared" si="6"/>
        <v>Jose Suarez</v>
      </c>
      <c r="B57" s="5">
        <f>Neural!B22</f>
        <v>3.3597806226464999</v>
      </c>
      <c r="D57" s="7">
        <v>16</v>
      </c>
      <c r="E57" s="7" t="s">
        <v>339</v>
      </c>
      <c r="F57" s="7" t="s">
        <v>43</v>
      </c>
      <c r="G57" s="7" t="s">
        <v>48</v>
      </c>
      <c r="H57" s="7">
        <v>4.0769230769230766</v>
      </c>
      <c r="I57" s="7">
        <v>5.0537533044295797</v>
      </c>
      <c r="J57" s="7">
        <v>5.4835140000000004</v>
      </c>
      <c r="K57" s="7">
        <v>4.5</v>
      </c>
      <c r="L57" s="21">
        <v>10.1</v>
      </c>
      <c r="M57" s="23">
        <v>3.5</v>
      </c>
      <c r="N57" s="23">
        <f>IF(ABS(H57 - M57) &gt; MAX(ABS(I57 - M57), ABS(J57 - M57)), H57 - M57, IF(ABS(I57 - M57) &gt; ABS(J57 - M57), I57 - M57, J57 - M57))</f>
        <v>1.9835140000000004</v>
      </c>
      <c r="O57" s="23" t="str">
        <f>IF(N57 &lt; 0, "Under", "Over")</f>
        <v>Over</v>
      </c>
      <c r="P57" s="23">
        <f>H57-M57</f>
        <v>0.57692307692307665</v>
      </c>
      <c r="Q57" s="23">
        <v>0.6</v>
      </c>
      <c r="R57" s="23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1</v>
      </c>
      <c r="S57" s="23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2</v>
      </c>
      <c r="T57" s="23">
        <f>IF(R57=1,3,IF(R57=2/3,2,IF(R57=1/3,1,0)))</f>
        <v>3</v>
      </c>
      <c r="U57" s="23">
        <f>IF(AND(O57="Over", H57&gt;M57), 2, IF(AND(O57="Under", H57&lt;=M57), 2, 0))</f>
        <v>2</v>
      </c>
      <c r="V57" s="23">
        <f>IF(AND(O57="Over", Q57&gt;0.5), 2, IF(AND(O57="Under", Q57&lt;=0.5), 2, 0))</f>
        <v>2</v>
      </c>
      <c r="W57" s="23">
        <f>IF(O57="Over",
    IF(R22&gt;8.6, 1,
        IF(R22&gt;7.5, 0.5, 0)),
    IF(O57="Under",
        IF(R22&gt;8.6, 0,
            IF(R22&gt;7.5, 0.5, 1)),
        "Invalid N37 Value"))</f>
        <v>1</v>
      </c>
      <c r="X57" s="23">
        <f>SUM(S57:W57)</f>
        <v>10</v>
      </c>
      <c r="Y57" s="23">
        <v>6</v>
      </c>
      <c r="Z57" s="6">
        <f t="shared" si="7"/>
        <v>1.9835140000000004</v>
      </c>
      <c r="AB57"/>
      <c r="AC57" s="6"/>
    </row>
    <row r="58" spans="1:29" ht="15" thickBot="1" x14ac:dyDescent="0.35">
      <c r="A58" t="str">
        <f t="shared" si="6"/>
        <v>Jordan Montgomery</v>
      </c>
      <c r="B58" s="5">
        <f>Neural!B23</f>
        <v>4.4112519517453697</v>
      </c>
      <c r="D58" s="7">
        <v>3</v>
      </c>
      <c r="E58" s="7" t="s">
        <v>326</v>
      </c>
      <c r="F58" s="7" t="s">
        <v>354</v>
      </c>
      <c r="G58" s="7" t="s">
        <v>355</v>
      </c>
      <c r="H58" s="17">
        <v>4.5</v>
      </c>
      <c r="I58" s="17">
        <v>5.0941694660075783</v>
      </c>
      <c r="J58" s="17">
        <v>5.6987951807228896</v>
      </c>
      <c r="K58" s="17">
        <v>4.72</v>
      </c>
      <c r="L58" s="7">
        <v>8.8000000000000007</v>
      </c>
      <c r="M58" s="22">
        <v>4.5</v>
      </c>
      <c r="N58" s="22">
        <f>IF(ABS(H58 - M58) &gt; MAX(ABS(I58 - M58), ABS(J58 - M58)), H58 - M58, IF(ABS(I58 - M58) &gt; ABS(J58 - M58), I58 - M58, J58 - M58))</f>
        <v>1.1987951807228896</v>
      </c>
      <c r="O58" s="22" t="str">
        <f>IF(N58 &lt; 0, "Under", "Over")</f>
        <v>Over</v>
      </c>
      <c r="P58" s="22">
        <f>H58-M58</f>
        <v>0</v>
      </c>
      <c r="Q58" s="22">
        <v>0.5</v>
      </c>
      <c r="R58" s="22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1</v>
      </c>
      <c r="S58" s="22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1.5</v>
      </c>
      <c r="T58" s="22">
        <f>IF(R58=1,3,IF(R58=2/3,2,IF(R58=1/3,1,0)))</f>
        <v>3</v>
      </c>
      <c r="U58" s="22">
        <f>IF(AND(O58="Over", H58&gt;M58), 2, IF(AND(O58="Under", H58&lt;=M58), 2, 0))</f>
        <v>0</v>
      </c>
      <c r="V58" s="22">
        <f>IF(AND(O58="Over", Q58&gt;0.5), 2, IF(AND(O58="Under", Q58&lt;=0.5), 2, 0))</f>
        <v>0</v>
      </c>
      <c r="W58" s="22">
        <f>IF(O58="Over",
    IF(R23&gt;8.6, 1,
        IF(R23&gt;7.5, 0.5, 0)),
    IF(O58="Under",
        IF(R23&gt;8.6, 0,
            IF(R23&gt;7.5, 0.5, 1)),
        "Invalid N37 Value"))</f>
        <v>0</v>
      </c>
      <c r="X58" s="22">
        <f>SUM(S58:W58)</f>
        <v>4.5</v>
      </c>
      <c r="Y58" s="22">
        <v>1</v>
      </c>
      <c r="Z58" s="6">
        <f t="shared" si="7"/>
        <v>1.1987951807228896</v>
      </c>
      <c r="AB58"/>
      <c r="AC58" s="6"/>
    </row>
    <row r="59" spans="1:29" ht="15" thickBot="1" x14ac:dyDescent="0.35">
      <c r="A59" t="str">
        <f t="shared" si="6"/>
        <v>Drew Thorpe</v>
      </c>
      <c r="B59" s="5">
        <f>Neural!B24</f>
        <v>2.6475790632452401</v>
      </c>
      <c r="D59" s="7">
        <v>15</v>
      </c>
      <c r="E59" s="7" t="s">
        <v>338</v>
      </c>
      <c r="F59" s="7" t="s">
        <v>48</v>
      </c>
      <c r="G59" s="7" t="s">
        <v>43</v>
      </c>
      <c r="H59" s="7">
        <v>7.6</v>
      </c>
      <c r="I59" s="7">
        <v>4.8810084153963302</v>
      </c>
      <c r="J59" s="7">
        <v>5.46654929577464</v>
      </c>
      <c r="K59" s="7">
        <v>4.6053800969995802</v>
      </c>
      <c r="L59" s="7">
        <v>8</v>
      </c>
      <c r="M59" s="22">
        <v>7.5</v>
      </c>
      <c r="N59" s="22">
        <f>IF(ABS(H59 - M59) &gt; MAX(ABS(I59 - M59), ABS(J59 - M59)), H59 - M59, IF(ABS(I59 - M59) &gt; ABS(J59 - M59), I59 - M59, J59 - M59))</f>
        <v>-2.6189915846036698</v>
      </c>
      <c r="O59" s="22" t="str">
        <f>IF(N59 &lt; 0, "Under", "Over")</f>
        <v>Under</v>
      </c>
      <c r="P59" s="22">
        <f>H59-M59</f>
        <v>9.9999999999999645E-2</v>
      </c>
      <c r="Q59" s="22">
        <v>0.6</v>
      </c>
      <c r="R59" s="22">
        <f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1</v>
      </c>
      <c r="S59" s="22">
        <f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2</v>
      </c>
      <c r="T59" s="22">
        <f>IF(R59=1,3,IF(R59=2/3,2,IF(R59=1/3,1,0)))</f>
        <v>3</v>
      </c>
      <c r="U59" s="22">
        <f>IF(AND(O59="Over", H59&gt;M59), 2, IF(AND(O59="Under", H59&lt;=M59), 2, 0))</f>
        <v>0</v>
      </c>
      <c r="V59" s="22">
        <f>IF(AND(O59="Over", Q59&gt;0.5), 2, IF(AND(O59="Under", Q59&lt;=0.5), 2, 0))</f>
        <v>0</v>
      </c>
      <c r="W59" s="22">
        <f>IF(O59="Over",
    IF(R24&gt;8.6, 1,
        IF(R24&gt;7.5, 0.5, 0)),
    IF(O59="Under",
        IF(R24&gt;8.6, 0,
            IF(R24&gt;7.5, 0.5, 1)),
        "Invalid N37 Value"))</f>
        <v>0.5</v>
      </c>
      <c r="X59" s="22">
        <f>SUM(S59:W59)</f>
        <v>5.5</v>
      </c>
      <c r="Y59" s="22">
        <v>8</v>
      </c>
      <c r="Z59" s="6">
        <f t="shared" si="7"/>
        <v>-2.8946199030004198</v>
      </c>
      <c r="AB59"/>
      <c r="AC59" s="6"/>
    </row>
    <row r="60" spans="1:29" ht="15" thickBot="1" x14ac:dyDescent="0.35">
      <c r="A60" t="str">
        <f t="shared" si="6"/>
        <v>Bryan Woo</v>
      </c>
      <c r="B60" s="5">
        <f>Neural!B25</f>
        <v>5.7430639903329697</v>
      </c>
      <c r="D60" s="7">
        <v>26</v>
      </c>
      <c r="E60" s="7" t="s">
        <v>349</v>
      </c>
      <c r="F60" s="7" t="s">
        <v>38</v>
      </c>
      <c r="G60" s="7" t="s">
        <v>55</v>
      </c>
      <c r="H60" s="7">
        <v>3</v>
      </c>
      <c r="I60" s="7">
        <v>4.3900026972281907</v>
      </c>
      <c r="J60" s="7">
        <v>7.4877989999999999</v>
      </c>
      <c r="K60" s="7">
        <v>3.0118704416151099</v>
      </c>
      <c r="L60" s="7">
        <v>9.6</v>
      </c>
      <c r="M60" s="23">
        <v>4.5</v>
      </c>
      <c r="N60" s="23">
        <f>IF(ABS(H60 - M60) &gt; MAX(ABS(I60 - M60), ABS(J60 - M60)), H60 - M60, IF(ABS(I60 - M60) &gt; ABS(J60 - M60), I60 - M60, J60 - M60))</f>
        <v>2.9877989999999999</v>
      </c>
      <c r="O60" s="23" t="str">
        <f>IF(N60 &lt; 0, "Under", "Over")</f>
        <v>Over</v>
      </c>
      <c r="P60" s="23">
        <f>H60-M60</f>
        <v>-1.5</v>
      </c>
      <c r="Q60" s="23">
        <v>0.2857142857142857</v>
      </c>
      <c r="R60" s="23">
        <f>IF(O60="Over", IF(AND(I60&gt;M60, J60&gt;M60, K60&gt;M60), 1, IF(OR(AND(I60&gt;M60, J60&gt;M60), AND(I60&gt;M60, K60&gt;M60), AND(I60&gt;M60, K60&gt;M60)), 2/3, IF(OR(AND(I60&gt;M60, J60&lt;=M60), AND(I60&gt;M60, K60&lt;=M60), AND(J60&gt;M60, K60&lt;=M60), AND(I60&lt;=M60, J60&gt;M60), AND(I60&lt;=M60, K60&gt;M60), AND(J60&lt;=M60, K60&gt;M60)), 1/3, 0))), IF(AND(I60&lt;M60, J60&lt;M60, K60&lt;M60), 1, IF(OR(AND(I60&lt;M60, J60&lt;M60), AND(I60&lt;M60, K60&lt;M60), AND(I60&lt;M60, K60&lt;M60)), 2/3, IF(OR(AND(I60&lt;M60, J60&gt;=M60), AND(I60&lt;M60, K60&gt;=M60), AND(J60&lt;M60, K60&gt;=M60), AND(I60&gt;=M60, J60&lt;M60), AND(I60&gt;=M60, K60&lt;M60), AND(J60&gt;=M60, K60&lt;M60)), 1/3, 0))))</f>
        <v>0.33333333333333331</v>
      </c>
      <c r="S60" s="23">
        <f>IF(OR(N60&gt;1.5,N60&lt;-1.5),2,
IF(OR(AND(N60&lt;=1.5,N60&gt;=1),AND(N60&gt;=-1.5,N60&lt;=-1)),1.5,
IF(OR(AND(N60&lt;=1,N60&gt;=0.75),AND(N60&gt;=-1,N60&lt;=-0.75)),1,
IF(OR(AND(N60&lt;=0.75,N60&gt;=0.5),AND(N60&gt;=-0.75,N60&lt;=-0.5)),0.5,
IF(OR(N60&lt;=0.5,N60&gt;=-0.5),0,"")
)
)
))</f>
        <v>2</v>
      </c>
      <c r="T60" s="23">
        <f>IF(R60=1,3,IF(R60=2/3,2,IF(R60=1/3,1,0)))</f>
        <v>1</v>
      </c>
      <c r="U60" s="23">
        <f>IF(AND(O60="Over", H60&gt;M60), 2, IF(AND(O60="Under", H60&lt;=M60), 2, 0))</f>
        <v>0</v>
      </c>
      <c r="V60" s="23">
        <f>IF(AND(O60="Over", Q60&gt;0.5), 2, IF(AND(O60="Under", Q60&lt;=0.5), 2, 0))</f>
        <v>0</v>
      </c>
      <c r="W60" s="23">
        <f>IF(O60="Over",
    IF(R25&gt;8.6, 1,
        IF(R25&gt;7.5, 0.5, 0)),
    IF(O60="Under",
        IF(R25&gt;8.6, 0,
            IF(R25&gt;7.5, 0.5, 1)),
        "Invalid N37 Value"))</f>
        <v>1</v>
      </c>
      <c r="X60" s="23">
        <f>SUM(S60:W60)</f>
        <v>4</v>
      </c>
      <c r="Y60" s="23">
        <v>5</v>
      </c>
      <c r="Z60" s="6">
        <f t="shared" si="7"/>
        <v>2.9877989999999999</v>
      </c>
      <c r="AB60"/>
      <c r="AC60" s="6"/>
    </row>
    <row r="61" spans="1:29" ht="15" thickBot="1" x14ac:dyDescent="0.35">
      <c r="A61" t="str">
        <f t="shared" si="6"/>
        <v>JP Sears</v>
      </c>
      <c r="B61" s="5">
        <f>Neural!B26</f>
        <v>5.0816892590513802</v>
      </c>
      <c r="D61" s="7">
        <v>27</v>
      </c>
      <c r="E61" s="7" t="s">
        <v>350</v>
      </c>
      <c r="F61" s="7" t="s">
        <v>60</v>
      </c>
      <c r="G61" s="7" t="s">
        <v>59</v>
      </c>
      <c r="H61" s="7">
        <v>5.3636363636363633</v>
      </c>
      <c r="I61" s="7">
        <v>5.0478848597643458</v>
      </c>
      <c r="J61" s="7">
        <v>5.6816976127320897</v>
      </c>
      <c r="K61" s="7">
        <v>3.4851717999999998</v>
      </c>
      <c r="L61" s="7">
        <v>7.9</v>
      </c>
      <c r="M61" s="23">
        <v>4.5</v>
      </c>
      <c r="N61" s="23">
        <f>IF(ABS(H61 - M61) &gt; MAX(ABS(I61 - M61), ABS(J61 - M61)), H61 - M61, IF(ABS(I61 - M61) &gt; ABS(J61 - M61), I61 - M61, J61 - M61))</f>
        <v>1.1816976127320897</v>
      </c>
      <c r="O61" s="23" t="str">
        <f>IF(N61 &lt; 0, "Under", "Over")</f>
        <v>Over</v>
      </c>
      <c r="P61" s="23">
        <f>H61-M61</f>
        <v>0.86363636363636331</v>
      </c>
      <c r="Q61" s="23">
        <v>0.7</v>
      </c>
      <c r="R61" s="23">
        <f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0.66666666666666663</v>
      </c>
      <c r="S61" s="23">
        <f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1.5</v>
      </c>
      <c r="T61" s="23">
        <f>IF(R61=1,3,IF(R61=2/3,2,IF(R61=1/3,1,0)))</f>
        <v>2</v>
      </c>
      <c r="U61" s="23">
        <f>IF(AND(O61="Over", H61&gt;M61), 2, IF(AND(O61="Under", H61&lt;=M61), 2, 0))</f>
        <v>2</v>
      </c>
      <c r="V61" s="23">
        <f>IF(AND(O61="Over", Q61&gt;0.5), 2, IF(AND(O61="Under", Q61&lt;=0.5), 2, 0))</f>
        <v>2</v>
      </c>
      <c r="W61" s="23">
        <f>IF(O61="Over",
    IF(R26&gt;8.6, 1,
        IF(R26&gt;7.5, 0.5, 0)),
    IF(O61="Under",
        IF(R26&gt;8.6, 0,
            IF(R26&gt;7.5, 0.5, 1)),
        "Invalid N37 Value"))</f>
        <v>0</v>
      </c>
      <c r="X61" s="23">
        <f>SUM(S61:W61)</f>
        <v>7.5</v>
      </c>
      <c r="Y61" s="23">
        <v>8</v>
      </c>
      <c r="Z61" s="6">
        <f t="shared" si="7"/>
        <v>1.1816976127320897</v>
      </c>
      <c r="AB61"/>
      <c r="AC61" s="6"/>
    </row>
    <row r="62" spans="1:29" ht="15" thickBot="1" x14ac:dyDescent="0.35">
      <c r="A62" t="str">
        <f t="shared" si="6"/>
        <v>Randy Vasquez</v>
      </c>
      <c r="B62" s="5">
        <f>Neural!B27</f>
        <v>3.0118704416151099</v>
      </c>
      <c r="D62" s="7">
        <v>7</v>
      </c>
      <c r="E62" s="7" t="s">
        <v>330</v>
      </c>
      <c r="F62" s="7" t="s">
        <v>46</v>
      </c>
      <c r="G62" s="7" t="s">
        <v>41</v>
      </c>
      <c r="H62" s="17">
        <v>5.083333333333333</v>
      </c>
      <c r="I62" s="17">
        <v>4.82096660890703</v>
      </c>
      <c r="J62" s="17">
        <v>5.4933839999999998</v>
      </c>
      <c r="K62" s="17">
        <v>4.4925525518966198</v>
      </c>
      <c r="L62" s="7">
        <v>8</v>
      </c>
      <c r="M62" s="22">
        <v>4.5</v>
      </c>
      <c r="N62" s="22">
        <f>IF(ABS(H62 - M62) &gt; MAX(ABS(I62 - M62), ABS(J62 - M62)), H62 - M62, IF(ABS(I62 - M62) &gt; ABS(J62 - M62), I62 - M62, J62 - M62))</f>
        <v>0.99338399999999982</v>
      </c>
      <c r="O62" s="22" t="str">
        <f>IF(N62 &lt; 0, "Under", "Over")</f>
        <v>Over</v>
      </c>
      <c r="P62" s="22">
        <f>H62-M62</f>
        <v>0.58333333333333304</v>
      </c>
      <c r="Q62" s="22">
        <v>0.9</v>
      </c>
      <c r="R62" s="22">
        <f>IF(O62="Over", IF(AND(I62&gt;M62, J62&gt;M62, K62&gt;M62), 1, IF(OR(AND(I62&gt;M62, J62&gt;M62), AND(I62&gt;M62, K62&gt;M62), AND(I62&gt;M62, K62&gt;M62)), 2/3, IF(OR(AND(I62&gt;M62, J62&lt;=M62), AND(I62&gt;M62, K62&lt;=M62), AND(J62&gt;M62, K62&lt;=M62), AND(I62&lt;=M62, J62&gt;M62), AND(I62&lt;=M62, K62&gt;M62), AND(J62&lt;=M62, K62&gt;M62)), 1/3, 0))), IF(AND(I62&lt;M62, J62&lt;M62, K62&lt;M62), 1, IF(OR(AND(I62&lt;M62, J62&lt;M62), AND(I62&lt;M62, K62&lt;M62), AND(I62&lt;M62, K62&lt;M62)), 2/3, IF(OR(AND(I62&lt;M62, J62&gt;=M62), AND(I62&lt;M62, K62&gt;=M62), AND(J62&lt;M62, K62&gt;=M62), AND(I62&gt;=M62, J62&lt;M62), AND(I62&gt;=M62, K62&lt;M62), AND(J62&gt;=M62, K62&lt;M62)), 1/3, 0))))</f>
        <v>0.66666666666666663</v>
      </c>
      <c r="S62" s="22">
        <f>IF(OR(N62&gt;1.5,N62&lt;-1.5),2,
IF(OR(AND(N62&lt;=1.5,N62&gt;=1),AND(N62&gt;=-1.5,N62&lt;=-1)),1.5,
IF(OR(AND(N62&lt;=1,N62&gt;=0.75),AND(N62&gt;=-1,N62&lt;=-0.75)),1,
IF(OR(AND(N62&lt;=0.75,N62&gt;=0.5),AND(N62&gt;=-0.75,N62&lt;=-0.5)),0.5,
IF(OR(N62&lt;=0.5,N62&gt;=-0.5),0,"")
)
)
))</f>
        <v>1</v>
      </c>
      <c r="T62" s="22">
        <f>IF(R62=1,3,IF(R62=2/3,2,IF(R62=1/3,1,0)))</f>
        <v>2</v>
      </c>
      <c r="U62" s="22">
        <f>IF(AND(O62="Over", H62&gt;M62), 2, IF(AND(O62="Under", H62&lt;=M62), 2, 0))</f>
        <v>2</v>
      </c>
      <c r="V62" s="22">
        <f>IF(AND(O62="Over", Q62&gt;0.5), 2, IF(AND(O62="Under", Q62&lt;=0.5), 2, 0))</f>
        <v>2</v>
      </c>
      <c r="W62" s="22">
        <f>IF(O62="Over",
    IF(R27&gt;8.6, 1,
        IF(R27&gt;7.5, 0.5, 0)),
    IF(O62="Under",
        IF(R27&gt;8.6, 0,
            IF(R27&gt;7.5, 0.5, 1)),
        "Invalid N37 Value"))</f>
        <v>1</v>
      </c>
      <c r="X62" s="22">
        <f>SUM(S62:W62)</f>
        <v>8</v>
      </c>
      <c r="Y62" s="22">
        <v>4</v>
      </c>
      <c r="Z62" s="6">
        <f t="shared" si="7"/>
        <v>0.99338399999999982</v>
      </c>
      <c r="AB62"/>
      <c r="AC62" s="6"/>
    </row>
    <row r="63" spans="1:29" ht="15" thickBot="1" x14ac:dyDescent="0.35">
      <c r="A63" t="str">
        <f t="shared" si="6"/>
        <v>Ronel Blanco</v>
      </c>
      <c r="B63" s="5">
        <f>Neural!B28</f>
        <v>5.2341503711866597</v>
      </c>
      <c r="D63" s="7">
        <v>10</v>
      </c>
      <c r="E63" s="7" t="s">
        <v>333</v>
      </c>
      <c r="F63" s="7" t="s">
        <v>357</v>
      </c>
      <c r="G63" s="7" t="s">
        <v>356</v>
      </c>
      <c r="H63" s="17">
        <v>6</v>
      </c>
      <c r="I63" s="17">
        <v>4.9442530794812285</v>
      </c>
      <c r="J63" s="17">
        <v>5.2510659999999998</v>
      </c>
      <c r="K63" s="17">
        <v>4.6433871805878102</v>
      </c>
      <c r="L63" s="7">
        <v>8.4</v>
      </c>
      <c r="M63" s="22">
        <v>5.5</v>
      </c>
      <c r="N63" s="22">
        <f>IF(ABS(H63 - M63) &gt; MAX(ABS(I63 - M63), ABS(J63 - M63)), H63 - M63, IF(ABS(I63 - M63) &gt; ABS(J63 - M63), I63 - M63, J63 - M63))</f>
        <v>-0.5557469205187715</v>
      </c>
      <c r="O63" s="22" t="str">
        <f>IF(N63 &lt; 0, "Under", "Over")</f>
        <v>Under</v>
      </c>
      <c r="P63" s="22">
        <f>H63-M63</f>
        <v>0.5</v>
      </c>
      <c r="Q63" s="22">
        <v>0.5</v>
      </c>
      <c r="R63" s="22">
        <f>IF(O63="Over", IF(AND(I63&gt;M63, J63&gt;M63, K63&gt;M63), 1, IF(OR(AND(I63&gt;M63, J63&gt;M63), AND(I63&gt;M63, K63&gt;M63), AND(I63&gt;M63, K63&gt;M63)), 2/3, IF(OR(AND(I63&gt;M63, J63&lt;=M63), AND(I63&gt;M63, K63&lt;=M63), AND(J63&gt;M63, K63&lt;=M63), AND(I63&lt;=M63, J63&gt;M63), AND(I63&lt;=M63, K63&gt;M63), AND(J63&lt;=M63, K63&gt;M63)), 1/3, 0))), IF(AND(I63&lt;M63, J63&lt;M63, K63&lt;M63), 1, IF(OR(AND(I63&lt;M63, J63&lt;M63), AND(I63&lt;M63, K63&lt;M63), AND(I63&lt;M63, K63&lt;M63)), 2/3, IF(OR(AND(I63&lt;M63, J63&gt;=M63), AND(I63&lt;M63, K63&gt;=M63), AND(J63&lt;M63, K63&gt;=M63), AND(I63&gt;=M63, J63&lt;M63), AND(I63&gt;=M63, K63&lt;M63), AND(J63&gt;=M63, K63&lt;M63)), 1/3, 0))))</f>
        <v>1</v>
      </c>
      <c r="S63" s="22">
        <f>IF(OR(N63&gt;1.5,N63&lt;-1.5),2,
IF(OR(AND(N63&lt;=1.5,N63&gt;=1),AND(N63&gt;=-1.5,N63&lt;=-1)),1.5,
IF(OR(AND(N63&lt;=1,N63&gt;=0.75),AND(N63&gt;=-1,N63&lt;=-0.75)),1,
IF(OR(AND(N63&lt;=0.75,N63&gt;=0.5),AND(N63&gt;=-0.75,N63&lt;=-0.5)),0.5,
IF(OR(N63&lt;=0.5,N63&gt;=-0.5),0,"")
)
)
))</f>
        <v>0.5</v>
      </c>
      <c r="T63" s="22">
        <f>IF(R63=1,3,IF(R63=2/3,2,IF(R63=1/3,1,0)))</f>
        <v>3</v>
      </c>
      <c r="U63" s="22">
        <f>IF(AND(O63="Over", H63&gt;M63), 2, IF(AND(O63="Under", H63&lt;=M63), 2, 0))</f>
        <v>0</v>
      </c>
      <c r="V63" s="22">
        <f>IF(AND(O63="Over", Q63&gt;0.5), 2, IF(AND(O63="Under", Q63&lt;=0.5), 2, 0))</f>
        <v>2</v>
      </c>
      <c r="W63" s="22">
        <f>IF(O63="Over",
    IF(R28&gt;8.6, 1,
        IF(R28&gt;7.5, 0.5, 0)),
    IF(O63="Under",
        IF(R28&gt;8.6, 0,
            IF(R28&gt;7.5, 0.5, 1)),
        "Invalid N37 Value"))</f>
        <v>0.5</v>
      </c>
      <c r="X63" s="22">
        <f>SUM(S63:W63)</f>
        <v>6</v>
      </c>
      <c r="Y63" s="22">
        <v>8</v>
      </c>
      <c r="Z63" s="6">
        <f t="shared" si="7"/>
        <v>-0.85661281941218981</v>
      </c>
      <c r="AB63"/>
      <c r="AC63" s="6"/>
    </row>
    <row r="64" spans="1:29" ht="15" thickBot="1" x14ac:dyDescent="0.35">
      <c r="A64" t="str">
        <f t="shared" si="6"/>
        <v>Jordan Hicks</v>
      </c>
      <c r="B64" s="5">
        <f>Neural!B29</f>
        <v>4.7439882723343301</v>
      </c>
      <c r="D64" s="7">
        <v>19</v>
      </c>
      <c r="E64" s="7" t="s">
        <v>342</v>
      </c>
      <c r="F64" s="7" t="s">
        <v>39</v>
      </c>
      <c r="G64" s="7" t="s">
        <v>57</v>
      </c>
      <c r="H64" s="7">
        <v>5.4615384615384617</v>
      </c>
      <c r="I64" s="7">
        <v>5.2228843235197493</v>
      </c>
      <c r="J64" s="7">
        <v>6.4270750000000003</v>
      </c>
      <c r="K64" s="7">
        <v>4.88444982673363</v>
      </c>
      <c r="L64" s="7">
        <v>8.6999999999999993</v>
      </c>
      <c r="M64" s="22">
        <v>5.5</v>
      </c>
      <c r="N64" s="22">
        <f>IF(ABS(H64 - M64) &gt; MAX(ABS(I64 - M64), ABS(J64 - M64)), H64 - M64, IF(ABS(I64 - M64) &gt; ABS(J64 - M64), I64 - M64, J64 - M64))</f>
        <v>0.92707500000000032</v>
      </c>
      <c r="O64" s="22" t="str">
        <f>IF(N64 &lt; 0, "Under", "Over")</f>
        <v>Over</v>
      </c>
      <c r="P64" s="22">
        <f>H64-M64</f>
        <v>-3.8461538461538325E-2</v>
      </c>
      <c r="Q64" s="22">
        <v>0.5</v>
      </c>
      <c r="R64" s="22">
        <f>IF(O64="Over", IF(AND(I64&gt;M64, J64&gt;M64, K64&gt;M64), 1, IF(OR(AND(I64&gt;M64, J64&gt;M64), AND(I64&gt;M64, K64&gt;M64), AND(I64&gt;M64, K64&gt;M64)), 2/3, IF(OR(AND(I64&gt;M64, J64&lt;=M64), AND(I64&gt;M64, K64&lt;=M64), AND(J64&gt;M64, K64&lt;=M64), AND(I64&lt;=M64, J64&gt;M64), AND(I64&lt;=M64, K64&gt;M64), AND(J64&lt;=M64, K64&gt;M64)), 1/3, 0))), IF(AND(I64&lt;M64, J64&lt;M64, K64&lt;M64), 1, IF(OR(AND(I64&lt;M64, J64&lt;M64), AND(I64&lt;M64, K64&lt;M64), AND(I64&lt;M64, K64&lt;M64)), 2/3, IF(OR(AND(I64&lt;M64, J64&gt;=M64), AND(I64&lt;M64, K64&gt;=M64), AND(J64&lt;M64, K64&gt;=M64), AND(I64&gt;=M64, J64&lt;M64), AND(I64&gt;=M64, K64&lt;M64), AND(J64&gt;=M64, K64&lt;M64)), 1/3, 0))))</f>
        <v>0.33333333333333331</v>
      </c>
      <c r="S64" s="22">
        <f>IF(OR(N64&gt;1.5,N64&lt;-1.5),2,
IF(OR(AND(N64&lt;=1.5,N64&gt;=1),AND(N64&gt;=-1.5,N64&lt;=-1)),1.5,
IF(OR(AND(N64&lt;=1,N64&gt;=0.75),AND(N64&gt;=-1,N64&lt;=-0.75)),1,
IF(OR(AND(N64&lt;=0.75,N64&gt;=0.5),AND(N64&gt;=-0.75,N64&lt;=-0.5)),0.5,
IF(OR(N64&lt;=0.5,N64&gt;=-0.5),0,"")
)
)
))</f>
        <v>1</v>
      </c>
      <c r="T64" s="22">
        <f>IF(R64=1,3,IF(R64=2/3,2,IF(R64=1/3,1,0)))</f>
        <v>1</v>
      </c>
      <c r="U64" s="22">
        <f>IF(AND(O64="Over", H64&gt;M64), 2, IF(AND(O64="Under", H64&lt;=M64), 2, 0))</f>
        <v>0</v>
      </c>
      <c r="V64" s="22">
        <f>IF(AND(O64="Over", Q64&gt;0.5), 2, IF(AND(O64="Under", Q64&lt;=0.5), 2, 0))</f>
        <v>0</v>
      </c>
      <c r="W64" s="22">
        <f>IF(O64="Over",
    IF(R29&gt;8.6, 1,
        IF(R29&gt;7.5, 0.5, 0)),
    IF(O64="Under",
        IF(R29&gt;8.6, 0,
            IF(R29&gt;7.5, 0.5, 1)),
        "Invalid N37 Value"))</f>
        <v>0</v>
      </c>
      <c r="X64" s="22">
        <f>SUM(S64:W64)</f>
        <v>2</v>
      </c>
      <c r="Y64" s="22">
        <v>5</v>
      </c>
      <c r="Z64" s="6">
        <f t="shared" si="7"/>
        <v>0.92707500000000032</v>
      </c>
      <c r="AB64"/>
      <c r="AC64" s="6"/>
    </row>
    <row r="65" spans="1:29" ht="15" thickBot="1" x14ac:dyDescent="0.35">
      <c r="A65" t="str">
        <f t="shared" si="6"/>
        <v>Dane Dunning</v>
      </c>
      <c r="B65" s="5">
        <f>Neural!B30</f>
        <v>4.4792710724383999</v>
      </c>
      <c r="D65" s="7">
        <v>6</v>
      </c>
      <c r="E65" s="7" t="s">
        <v>329</v>
      </c>
      <c r="F65" s="7" t="s">
        <v>58</v>
      </c>
      <c r="G65" s="7" t="s">
        <v>53</v>
      </c>
      <c r="H65" s="17">
        <v>4.2727272727272716</v>
      </c>
      <c r="I65" s="17">
        <v>4.8906691698154061</v>
      </c>
      <c r="J65" s="17">
        <v>5.3334418508674801</v>
      </c>
      <c r="K65" s="17">
        <v>4.04</v>
      </c>
      <c r="L65" s="7">
        <v>8.4</v>
      </c>
      <c r="M65" s="22">
        <v>4.5</v>
      </c>
      <c r="N65" s="22">
        <f>IF(ABS(H65 - M65) &gt; MAX(ABS(I65 - M65), ABS(J65 - M65)), H65 - M65, IF(ABS(I65 - M65) &gt; ABS(J65 - M65), I65 - M65, J65 - M65))</f>
        <v>0.83344185086748013</v>
      </c>
      <c r="O65" s="22" t="str">
        <f>IF(N65 &lt; 0, "Under", "Over")</f>
        <v>Over</v>
      </c>
      <c r="P65" s="22">
        <f>H65-M65</f>
        <v>-0.2272727272727284</v>
      </c>
      <c r="Q65" s="22">
        <v>0.5</v>
      </c>
      <c r="R65" s="22">
        <f>IF(O65="Over", IF(AND(I65&gt;M65, J65&gt;M65, K65&gt;M65), 1, IF(OR(AND(I65&gt;M65, J65&gt;M65), AND(I65&gt;M65, K65&gt;M65), AND(I65&gt;M65, K65&gt;M65)), 2/3, IF(OR(AND(I65&gt;M65, J65&lt;=M65), AND(I65&gt;M65, K65&lt;=M65), AND(J65&gt;M65, K65&lt;=M65), AND(I65&lt;=M65, J65&gt;M65), AND(I65&lt;=M65, K65&gt;M65), AND(J65&lt;=M65, K65&gt;M65)), 1/3, 0))), IF(AND(I65&lt;M65, J65&lt;M65, K65&lt;M65), 1, IF(OR(AND(I65&lt;M65, J65&lt;M65), AND(I65&lt;M65, K65&lt;M65), AND(I65&lt;M65, K65&lt;M65)), 2/3, IF(OR(AND(I65&lt;M65, J65&gt;=M65), AND(I65&lt;M65, K65&gt;=M65), AND(J65&lt;M65, K65&gt;=M65), AND(I65&gt;=M65, J65&lt;M65), AND(I65&gt;=M65, K65&lt;M65), AND(J65&gt;=M65, K65&lt;M65)), 1/3, 0))))</f>
        <v>0.66666666666666663</v>
      </c>
      <c r="S65" s="22">
        <f>IF(OR(N65&gt;1.5,N65&lt;-1.5),2,
IF(OR(AND(N65&lt;=1.5,N65&gt;=1),AND(N65&gt;=-1.5,N65&lt;=-1)),1.5,
IF(OR(AND(N65&lt;=1,N65&gt;=0.75),AND(N65&gt;=-1,N65&lt;=-0.75)),1,
IF(OR(AND(N65&lt;=0.75,N65&gt;=0.5),AND(N65&gt;=-0.75,N65&lt;=-0.5)),0.5,
IF(OR(N65&lt;=0.5,N65&gt;=-0.5),0,"")
)
)
))</f>
        <v>1</v>
      </c>
      <c r="T65" s="22">
        <f>IF(R65=1,3,IF(R65=2/3,2,IF(R65=1/3,1,0)))</f>
        <v>2</v>
      </c>
      <c r="U65" s="22">
        <f>IF(AND(O65="Over", H65&gt;M65), 2, IF(AND(O65="Under", H65&lt;=M65), 2, 0))</f>
        <v>0</v>
      </c>
      <c r="V65" s="22">
        <f>IF(AND(O65="Over", Q65&gt;0.5), 2, IF(AND(O65="Under", Q65&lt;=0.5), 2, 0))</f>
        <v>0</v>
      </c>
      <c r="W65" s="22">
        <f>IF(O65="Over",
    IF(R30&gt;8.6, 1,
        IF(R30&gt;7.5, 0.5, 0)),
    IF(O65="Under",
        IF(R30&gt;8.6, 0,
            IF(R30&gt;7.5, 0.5, 1)),
        "Invalid N37 Value"))</f>
        <v>0.5</v>
      </c>
      <c r="X65" s="22">
        <f>SUM(S65:W65)</f>
        <v>3.5</v>
      </c>
      <c r="Y65" s="22">
        <v>3</v>
      </c>
      <c r="AB65"/>
      <c r="AC65" s="6"/>
    </row>
    <row r="66" spans="1:29" ht="15" thickBot="1" x14ac:dyDescent="0.35">
      <c r="A66" t="str">
        <f t="shared" si="6"/>
        <v>James Paxton</v>
      </c>
      <c r="B66" s="5">
        <f>Neural!B31</f>
        <v>4.5387558567167998</v>
      </c>
      <c r="D66" s="7">
        <v>11</v>
      </c>
      <c r="E66" s="7" t="s">
        <v>334</v>
      </c>
      <c r="F66" s="7" t="s">
        <v>358</v>
      </c>
      <c r="G66" s="7" t="s">
        <v>51</v>
      </c>
      <c r="H66" s="17">
        <v>7</v>
      </c>
      <c r="I66" s="17">
        <v>6.1106804561491312</v>
      </c>
      <c r="J66" s="17">
        <v>8.1150420000000008</v>
      </c>
      <c r="K66" s="17">
        <v>5.1761951275211899</v>
      </c>
      <c r="L66" s="7">
        <v>10</v>
      </c>
      <c r="M66" s="22">
        <v>6.5</v>
      </c>
      <c r="N66" s="22">
        <f>IF(ABS(H66 - M66) &gt; MAX(ABS(I66 - M66), ABS(J66 - M66)), H66 - M66, IF(ABS(I66 - M66) &gt; ABS(J66 - M66), I66 - M66, J66 - M66))</f>
        <v>1.6150420000000008</v>
      </c>
      <c r="O66" s="22" t="str">
        <f>IF(N66 &lt; 0, "Under", "Over")</f>
        <v>Over</v>
      </c>
      <c r="P66" s="22">
        <f>H66-M66</f>
        <v>0.5</v>
      </c>
      <c r="Q66" s="22">
        <v>0.5</v>
      </c>
      <c r="R66" s="22">
        <f>IF(O66="Over", IF(AND(I66&gt;M66, J66&gt;M66, K66&gt;M66), 1, IF(OR(AND(I66&gt;M66, J66&gt;M66), AND(I66&gt;M66, K66&gt;M66), AND(I66&gt;M66, K66&gt;M66)), 2/3, IF(OR(AND(I66&gt;M66, J66&lt;=M66), AND(I66&gt;M66, K66&lt;=M66), AND(J66&gt;M66, K66&lt;=M66), AND(I66&lt;=M66, J66&gt;M66), AND(I66&lt;=M66, K66&gt;M66), AND(J66&lt;=M66, K66&gt;M66)), 1/3, 0))), IF(AND(I66&lt;M66, J66&lt;M66, K66&lt;M66), 1, IF(OR(AND(I66&lt;M66, J66&lt;M66), AND(I66&lt;M66, K66&lt;M66), AND(I66&lt;M66, K66&lt;M66)), 2/3, IF(OR(AND(I66&lt;M66, J66&gt;=M66), AND(I66&lt;M66, K66&gt;=M66), AND(J66&lt;M66, K66&gt;=M66), AND(I66&gt;=M66, J66&lt;M66), AND(I66&gt;=M66, K66&lt;M66), AND(J66&gt;=M66, K66&lt;M66)), 1/3, 0))))</f>
        <v>0.33333333333333331</v>
      </c>
      <c r="S66" s="22">
        <f>IF(OR(N66&gt;1.5,N66&lt;-1.5),2,
IF(OR(AND(N66&lt;=1.5,N66&gt;=1),AND(N66&gt;=-1.5,N66&lt;=-1)),1.5,
IF(OR(AND(N66&lt;=1,N66&gt;=0.75),AND(N66&gt;=-1,N66&lt;=-0.75)),1,
IF(OR(AND(N66&lt;=0.75,N66&gt;=0.5),AND(N66&gt;=-0.75,N66&lt;=-0.5)),0.5,
IF(OR(N66&lt;=0.5,N66&gt;=-0.5),0,"")
)
)
))</f>
        <v>2</v>
      </c>
      <c r="T66" s="22">
        <f>IF(R66=1,3,IF(R66=2/3,2,IF(R66=1/3,1,0)))</f>
        <v>1</v>
      </c>
      <c r="U66" s="22">
        <f>IF(AND(O66="Over", H66&gt;M66), 2, IF(AND(O66="Under", H66&lt;=M66), 2, 0))</f>
        <v>2</v>
      </c>
      <c r="V66" s="22">
        <f>IF(AND(O66="Over", Q66&gt;0.5), 2, IF(AND(O66="Under", Q66&lt;=0.5), 2, 0))</f>
        <v>0</v>
      </c>
      <c r="W66" s="22">
        <f>IF(O66="Over",
    IF(R31&gt;8.6, 1,
        IF(R31&gt;7.5, 0.5, 0)),
    IF(O66="Under",
        IF(R31&gt;8.6, 0,
            IF(R31&gt;7.5, 0.5, 1)),
        "Invalid N37 Value"))</f>
        <v>0</v>
      </c>
      <c r="X66" s="22">
        <f>SUM(S66:W66)</f>
        <v>5</v>
      </c>
      <c r="Y66" s="22">
        <v>4</v>
      </c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X66">
    <sortCondition ref="E37:E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6.5372250000000003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6.0771894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113</v>
      </c>
      <c r="B4" s="1">
        <v>4.7639265000000002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164</v>
      </c>
      <c r="B5" s="1">
        <v>3.3922753000000001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130</v>
      </c>
      <c r="B6" s="1">
        <v>4.7117844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144</v>
      </c>
      <c r="B7" s="1">
        <v>4.1403894000000001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155</v>
      </c>
      <c r="B8" s="1">
        <v>5.4933839999999998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181</v>
      </c>
      <c r="B9" s="1">
        <v>0.53608129999999998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508</v>
      </c>
      <c r="B10" s="1">
        <v>6.5887903999999997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157</v>
      </c>
      <c r="B11" s="1">
        <v>5.2510659999999998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158</v>
      </c>
      <c r="B12" s="1">
        <v>8.1150420000000008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152</v>
      </c>
      <c r="B13" s="1">
        <v>6.0407710000000003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107</v>
      </c>
      <c r="B14" s="1">
        <v>4.0312140000000003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230</v>
      </c>
      <c r="B15" s="1">
        <v>4.6922879999999996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141</v>
      </c>
      <c r="B16" s="1">
        <v>5.0498924000000001</v>
      </c>
    </row>
    <row r="17" spans="1:2" ht="15" thickBot="1" x14ac:dyDescent="0.35">
      <c r="A17" s="1">
        <v>138</v>
      </c>
      <c r="B17" s="1">
        <v>5.4835140000000004</v>
      </c>
    </row>
    <row r="18" spans="1:2" ht="15" thickBot="1" x14ac:dyDescent="0.35">
      <c r="A18" s="1">
        <v>112</v>
      </c>
      <c r="B18" s="1">
        <v>3.089998</v>
      </c>
    </row>
    <row r="19" spans="1:2" ht="15" thickBot="1" x14ac:dyDescent="0.35">
      <c r="A19" s="1">
        <v>104</v>
      </c>
      <c r="B19" s="1">
        <v>6.2320570000000002</v>
      </c>
    </row>
    <row r="20" spans="1:2" ht="15" thickBot="1" x14ac:dyDescent="0.35">
      <c r="A20" s="1">
        <v>122</v>
      </c>
      <c r="B20" s="1">
        <v>6.4270750000000003</v>
      </c>
    </row>
    <row r="21" spans="1:2" ht="15" thickBot="1" x14ac:dyDescent="0.35">
      <c r="A21" s="1">
        <v>519</v>
      </c>
      <c r="B21" s="1">
        <v>4.4108653000000002</v>
      </c>
    </row>
    <row r="22" spans="1:2" ht="15" thickBot="1" x14ac:dyDescent="0.35">
      <c r="A22" s="1">
        <v>520</v>
      </c>
      <c r="B22" s="1">
        <v>6.9459095</v>
      </c>
    </row>
    <row r="23" spans="1:2" ht="15" thickBot="1" x14ac:dyDescent="0.35">
      <c r="A23" s="1">
        <v>133</v>
      </c>
      <c r="B23" s="1">
        <v>5.6095969999999999</v>
      </c>
    </row>
    <row r="24" spans="1:2" ht="15" thickBot="1" x14ac:dyDescent="0.35">
      <c r="A24" s="1">
        <v>522</v>
      </c>
      <c r="B24" s="1">
        <v>6.9751339999999997</v>
      </c>
    </row>
    <row r="25" spans="1:2" ht="15" thickBot="1" x14ac:dyDescent="0.35">
      <c r="A25" s="1">
        <v>105</v>
      </c>
      <c r="B25" s="1">
        <v>4.8782772999999997</v>
      </c>
    </row>
    <row r="26" spans="1:2" ht="15" thickBot="1" x14ac:dyDescent="0.35">
      <c r="A26" s="1">
        <v>111</v>
      </c>
      <c r="B26" s="1">
        <v>4.1188836000000002</v>
      </c>
    </row>
    <row r="27" spans="1:2" ht="15" thickBot="1" x14ac:dyDescent="0.35">
      <c r="A27" s="1">
        <v>525</v>
      </c>
      <c r="B27" s="1">
        <v>7.4877989999999999</v>
      </c>
    </row>
    <row r="28" spans="1:2" ht="15" thickBot="1" x14ac:dyDescent="0.35">
      <c r="A28" s="1">
        <v>142</v>
      </c>
      <c r="B28" s="1">
        <v>3.4851717999999998</v>
      </c>
    </row>
    <row r="29" spans="1:2" ht="15" thickBot="1" x14ac:dyDescent="0.35">
      <c r="A29" s="1">
        <v>132</v>
      </c>
      <c r="B29" s="1">
        <v>3.5459792999999999</v>
      </c>
    </row>
    <row r="30" spans="1:2" ht="15" thickBot="1" x14ac:dyDescent="0.35">
      <c r="A30" s="1">
        <v>147</v>
      </c>
      <c r="B30" s="1">
        <v>4.6109330000000002</v>
      </c>
    </row>
    <row r="31" spans="1:2" ht="15" thickBot="1" x14ac:dyDescent="0.35">
      <c r="A31" s="1">
        <v>129</v>
      </c>
      <c r="B31" s="1">
        <v>4.3950500000000003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5.2715215177072396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3.8690277331772198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113</v>
      </c>
      <c r="B4" s="1">
        <v>5.0616908652710704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164</v>
      </c>
      <c r="B5" s="1">
        <v>4.1382423773192896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130</v>
      </c>
      <c r="B6" s="1">
        <v>4.7475241358784004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144</v>
      </c>
      <c r="B7" s="1">
        <v>5.2648142614725302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155</v>
      </c>
      <c r="B8" s="1">
        <v>4.4925525518966198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181</v>
      </c>
      <c r="B9" s="1">
        <v>1.8443653170691301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508</v>
      </c>
      <c r="B10" s="1">
        <v>3.89824846205437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157</v>
      </c>
      <c r="B11" s="1">
        <v>4.6433871805878102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158</v>
      </c>
      <c r="B12" s="1">
        <v>5.3682901513568604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152</v>
      </c>
      <c r="B13" s="1">
        <v>5.0893763694667298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107</v>
      </c>
      <c r="B14" s="1">
        <v>4.6354149825439102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230</v>
      </c>
      <c r="B15" s="1">
        <v>3.5264642328665201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141</v>
      </c>
      <c r="B16" s="1">
        <v>4.7100859264731696</v>
      </c>
    </row>
    <row r="17" spans="1:2" ht="15" thickBot="1" x14ac:dyDescent="0.35">
      <c r="A17" s="1">
        <v>138</v>
      </c>
      <c r="B17" s="1">
        <v>4.8969141626831902</v>
      </c>
    </row>
    <row r="18" spans="1:2" ht="15" thickBot="1" x14ac:dyDescent="0.35">
      <c r="A18" s="1">
        <v>112</v>
      </c>
      <c r="B18" s="1">
        <v>4.7030129516788399</v>
      </c>
    </row>
    <row r="19" spans="1:2" ht="15" thickBot="1" x14ac:dyDescent="0.35">
      <c r="A19" s="1">
        <v>104</v>
      </c>
      <c r="B19" s="1">
        <v>5.2034254191311202</v>
      </c>
    </row>
    <row r="20" spans="1:2" ht="15" thickBot="1" x14ac:dyDescent="0.35">
      <c r="A20" s="1">
        <v>122</v>
      </c>
      <c r="B20" s="1">
        <v>4.88444982673363</v>
      </c>
    </row>
    <row r="21" spans="1:2" ht="15" thickBot="1" x14ac:dyDescent="0.35">
      <c r="A21" s="1">
        <v>519</v>
      </c>
      <c r="B21" s="1">
        <v>3.2248942581934101</v>
      </c>
    </row>
    <row r="22" spans="1:2" ht="15" thickBot="1" x14ac:dyDescent="0.35">
      <c r="A22" s="1">
        <v>520</v>
      </c>
      <c r="B22" s="1">
        <v>3.7562742268562301</v>
      </c>
    </row>
    <row r="23" spans="1:2" ht="15" thickBot="1" x14ac:dyDescent="0.35">
      <c r="A23" s="1">
        <v>133</v>
      </c>
      <c r="B23" s="1">
        <v>4.2987733664454399</v>
      </c>
    </row>
    <row r="24" spans="1:2" ht="15" thickBot="1" x14ac:dyDescent="0.35">
      <c r="A24" s="1">
        <v>522</v>
      </c>
      <c r="B24" s="1">
        <v>3.0605847871336498</v>
      </c>
    </row>
    <row r="25" spans="1:2" ht="15" thickBot="1" x14ac:dyDescent="0.35">
      <c r="A25" s="1">
        <v>105</v>
      </c>
      <c r="B25" s="1">
        <v>5.5980190051954501</v>
      </c>
    </row>
    <row r="26" spans="1:2" ht="15" thickBot="1" x14ac:dyDescent="0.35">
      <c r="A26" s="1">
        <v>111</v>
      </c>
      <c r="B26" s="1">
        <v>5.0767063234938297</v>
      </c>
    </row>
    <row r="27" spans="1:2" ht="15" thickBot="1" x14ac:dyDescent="0.35">
      <c r="A27" s="1">
        <v>525</v>
      </c>
      <c r="B27" s="1">
        <v>3.3816274714481001</v>
      </c>
    </row>
    <row r="28" spans="1:2" ht="15" thickBot="1" x14ac:dyDescent="0.35">
      <c r="A28" s="1">
        <v>142</v>
      </c>
      <c r="B28" s="1">
        <v>5.2600201011310999</v>
      </c>
    </row>
    <row r="29" spans="1:2" ht="15" thickBot="1" x14ac:dyDescent="0.35">
      <c r="A29" s="1">
        <v>132</v>
      </c>
      <c r="B29" s="1">
        <v>4.6225565573292897</v>
      </c>
    </row>
    <row r="30" spans="1:2" ht="15" thickBot="1" x14ac:dyDescent="0.35">
      <c r="A30" s="1">
        <v>147</v>
      </c>
      <c r="B30" s="1">
        <v>4.4937013600032296</v>
      </c>
    </row>
    <row r="31" spans="1:2" ht="15" thickBot="1" x14ac:dyDescent="0.35">
      <c r="A31" s="1">
        <v>129</v>
      </c>
      <c r="B31" s="1">
        <v>4.4122007796239702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153</v>
      </c>
      <c r="B2" s="1">
        <v>5.4288720710353404</v>
      </c>
    </row>
    <row r="3" spans="1:5" ht="15" thickBot="1" x14ac:dyDescent="0.35">
      <c r="A3" s="1">
        <v>501</v>
      </c>
      <c r="B3" s="1">
        <v>3.8175188296829901</v>
      </c>
    </row>
    <row r="4" spans="1:5" ht="15" thickBot="1" x14ac:dyDescent="0.35">
      <c r="A4" s="1">
        <v>113</v>
      </c>
      <c r="B4" s="1">
        <v>5.1939539188887904</v>
      </c>
    </row>
    <row r="5" spans="1:5" ht="15" thickBot="1" x14ac:dyDescent="0.35">
      <c r="A5" s="1">
        <v>164</v>
      </c>
      <c r="B5" s="1">
        <v>4.2264623271976296</v>
      </c>
    </row>
    <row r="6" spans="1:5" ht="15" thickBot="1" x14ac:dyDescent="0.35">
      <c r="A6" s="1">
        <v>130</v>
      </c>
      <c r="B6" s="1">
        <v>4.8503679702863796</v>
      </c>
    </row>
    <row r="7" spans="1:5" ht="15" thickBot="1" x14ac:dyDescent="0.35">
      <c r="A7" s="1">
        <v>144</v>
      </c>
      <c r="B7" s="1">
        <v>5.28121730469244</v>
      </c>
    </row>
    <row r="8" spans="1:5" ht="15" thickBot="1" x14ac:dyDescent="0.35">
      <c r="A8" s="1">
        <v>155</v>
      </c>
      <c r="B8" s="1">
        <v>4.5286270169075697</v>
      </c>
    </row>
    <row r="9" spans="1:5" ht="15" thickBot="1" x14ac:dyDescent="0.35">
      <c r="A9" s="1">
        <v>181</v>
      </c>
      <c r="B9" s="1">
        <v>1.91699369349785</v>
      </c>
    </row>
    <row r="10" spans="1:5" ht="15" thickBot="1" x14ac:dyDescent="0.35">
      <c r="A10" s="1">
        <v>508</v>
      </c>
      <c r="B10" s="1">
        <v>4.0115954508924698</v>
      </c>
    </row>
    <row r="11" spans="1:5" ht="15" thickBot="1" x14ac:dyDescent="0.35">
      <c r="A11" s="1">
        <v>157</v>
      </c>
      <c r="B11" s="1">
        <v>4.78358305040034</v>
      </c>
    </row>
    <row r="12" spans="1:5" ht="15" thickBot="1" x14ac:dyDescent="0.35">
      <c r="A12" s="1">
        <v>158</v>
      </c>
      <c r="B12" s="1">
        <v>5.5285410711774601</v>
      </c>
    </row>
    <row r="13" spans="1:5" ht="15" thickBot="1" x14ac:dyDescent="0.35">
      <c r="A13" s="1">
        <v>152</v>
      </c>
      <c r="B13" s="1">
        <v>5.1484665368323803</v>
      </c>
    </row>
    <row r="14" spans="1:5" ht="15" thickBot="1" x14ac:dyDescent="0.35">
      <c r="A14" s="1">
        <v>107</v>
      </c>
      <c r="B14" s="1">
        <v>4.7577496145294198</v>
      </c>
    </row>
    <row r="15" spans="1:5" ht="15" thickBot="1" x14ac:dyDescent="0.35">
      <c r="A15" s="1">
        <v>230</v>
      </c>
      <c r="B15" s="1">
        <v>3.45328374442437</v>
      </c>
    </row>
    <row r="16" spans="1:5" ht="15" thickBot="1" x14ac:dyDescent="0.35">
      <c r="A16" s="1">
        <v>141</v>
      </c>
      <c r="B16" s="1">
        <v>4.89451110454067</v>
      </c>
    </row>
    <row r="17" spans="1:2" ht="15" thickBot="1" x14ac:dyDescent="0.35">
      <c r="A17" s="1">
        <v>138</v>
      </c>
      <c r="B17" s="1">
        <v>4.9722726808025302</v>
      </c>
    </row>
    <row r="18" spans="1:2" ht="15" thickBot="1" x14ac:dyDescent="0.35">
      <c r="A18" s="1">
        <v>112</v>
      </c>
      <c r="B18" s="1">
        <v>4.7730951131754802</v>
      </c>
    </row>
    <row r="19" spans="1:2" ht="15" thickBot="1" x14ac:dyDescent="0.35">
      <c r="A19" s="1">
        <v>104</v>
      </c>
      <c r="B19" s="1">
        <v>5.18044809252316</v>
      </c>
    </row>
    <row r="20" spans="1:2" ht="15" thickBot="1" x14ac:dyDescent="0.35">
      <c r="A20" s="1">
        <v>122</v>
      </c>
      <c r="B20" s="1">
        <v>4.9798524691532604</v>
      </c>
    </row>
    <row r="21" spans="1:2" ht="15" thickBot="1" x14ac:dyDescent="0.35">
      <c r="A21" s="1">
        <v>519</v>
      </c>
      <c r="B21" s="1">
        <v>3.1847746705205799</v>
      </c>
    </row>
    <row r="22" spans="1:2" ht="15" thickBot="1" x14ac:dyDescent="0.35">
      <c r="A22" s="1">
        <v>520</v>
      </c>
      <c r="B22" s="1">
        <v>3.8148133713823098</v>
      </c>
    </row>
    <row r="23" spans="1:2" ht="15" thickBot="1" x14ac:dyDescent="0.35">
      <c r="A23" s="1">
        <v>133</v>
      </c>
      <c r="B23" s="1">
        <v>4.4435150069597604</v>
      </c>
    </row>
    <row r="24" spans="1:2" ht="15" thickBot="1" x14ac:dyDescent="0.35">
      <c r="A24" s="1">
        <v>522</v>
      </c>
      <c r="B24" s="1">
        <v>3.0550702366895099</v>
      </c>
    </row>
    <row r="25" spans="1:2" ht="15" thickBot="1" x14ac:dyDescent="0.35">
      <c r="A25" s="1">
        <v>105</v>
      </c>
      <c r="B25" s="1">
        <v>5.6589680851941102</v>
      </c>
    </row>
    <row r="26" spans="1:2" ht="15" thickBot="1" x14ac:dyDescent="0.35">
      <c r="A26" s="1">
        <v>111</v>
      </c>
      <c r="B26" s="1">
        <v>5.1151198014970802</v>
      </c>
    </row>
    <row r="27" spans="1:2" ht="15" thickBot="1" x14ac:dyDescent="0.35">
      <c r="A27" s="1">
        <v>525</v>
      </c>
      <c r="B27" s="1">
        <v>3.3477586043626402</v>
      </c>
    </row>
    <row r="28" spans="1:2" ht="15" thickBot="1" x14ac:dyDescent="0.35">
      <c r="A28" s="1">
        <v>142</v>
      </c>
      <c r="B28" s="1">
        <v>5.2773896837481997</v>
      </c>
    </row>
    <row r="29" spans="1:2" ht="15" thickBot="1" x14ac:dyDescent="0.35">
      <c r="A29" s="1">
        <v>132</v>
      </c>
      <c r="B29" s="1">
        <v>4.6951155445513697</v>
      </c>
    </row>
    <row r="30" spans="1:2" ht="15" thickBot="1" x14ac:dyDescent="0.35">
      <c r="A30" s="1">
        <v>147</v>
      </c>
      <c r="B30" s="1">
        <v>4.5657050443668501</v>
      </c>
    </row>
    <row r="31" spans="1:2" ht="15" thickBot="1" x14ac:dyDescent="0.35">
      <c r="A31" s="1">
        <v>129</v>
      </c>
      <c r="B31" s="1">
        <v>4.4434880619992603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5.13778386516642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4.7438271492564601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113</v>
      </c>
      <c r="B4" s="1">
        <v>4.99274757102887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164</v>
      </c>
      <c r="B5" s="1">
        <v>4.6133446701015703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130</v>
      </c>
      <c r="B6" s="1">
        <v>4.9144580835359299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144</v>
      </c>
      <c r="B7" s="1">
        <v>5.0047921075662396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155</v>
      </c>
      <c r="B8" s="1">
        <v>4.8441982870679201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181</v>
      </c>
      <c r="B9" s="1">
        <v>3.3787796750206902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508</v>
      </c>
      <c r="B10" s="1">
        <v>4.9626362296854296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157</v>
      </c>
      <c r="B11" s="1">
        <v>4.8994024128642204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158</v>
      </c>
      <c r="B12" s="1">
        <v>5.1761951275211899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152</v>
      </c>
      <c r="B13" s="1">
        <v>5.0024758505398204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107</v>
      </c>
      <c r="B14" s="1">
        <v>4.9932108224341496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230</v>
      </c>
      <c r="B15" s="1">
        <v>4.53806631674298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141</v>
      </c>
      <c r="B16" s="1">
        <v>4.9445694248793703</v>
      </c>
    </row>
    <row r="17" spans="1:2" ht="15" thickBot="1" x14ac:dyDescent="0.35">
      <c r="A17" s="1">
        <v>138</v>
      </c>
      <c r="B17" s="1">
        <v>4.9144580835359299</v>
      </c>
    </row>
    <row r="18" spans="1:2" ht="15" thickBot="1" x14ac:dyDescent="0.35">
      <c r="A18" s="1">
        <v>112</v>
      </c>
      <c r="B18" s="1">
        <v>4.9839457943284797</v>
      </c>
    </row>
    <row r="19" spans="1:2" ht="15" thickBot="1" x14ac:dyDescent="0.35">
      <c r="A19" s="1">
        <v>104</v>
      </c>
      <c r="B19" s="1">
        <v>4.9345323110982298</v>
      </c>
    </row>
    <row r="20" spans="1:2" ht="15" thickBot="1" x14ac:dyDescent="0.35">
      <c r="A20" s="1">
        <v>122</v>
      </c>
      <c r="B20" s="1">
        <v>4.9723645091963897</v>
      </c>
    </row>
    <row r="21" spans="1:2" ht="15" thickBot="1" x14ac:dyDescent="0.35">
      <c r="A21" s="1">
        <v>519</v>
      </c>
      <c r="B21" s="1">
        <v>4.5863664894990404</v>
      </c>
    </row>
    <row r="22" spans="1:2" ht="15" thickBot="1" x14ac:dyDescent="0.35">
      <c r="A22" s="1">
        <v>520</v>
      </c>
      <c r="B22" s="1">
        <v>4.8594177334889803</v>
      </c>
    </row>
    <row r="23" spans="1:2" ht="15" thickBot="1" x14ac:dyDescent="0.35">
      <c r="A23" s="1">
        <v>133</v>
      </c>
      <c r="B23" s="1">
        <v>4.8609268100364904</v>
      </c>
    </row>
    <row r="24" spans="1:2" ht="15" thickBot="1" x14ac:dyDescent="0.35">
      <c r="A24" s="1">
        <v>522</v>
      </c>
      <c r="B24" s="1">
        <v>4.6040722887989904</v>
      </c>
    </row>
    <row r="25" spans="1:2" ht="15" thickBot="1" x14ac:dyDescent="0.35">
      <c r="A25" s="1">
        <v>105</v>
      </c>
      <c r="B25" s="1">
        <v>4.9847178800039504</v>
      </c>
    </row>
    <row r="26" spans="1:2" ht="15" thickBot="1" x14ac:dyDescent="0.35">
      <c r="A26" s="1">
        <v>111</v>
      </c>
      <c r="B26" s="1">
        <v>4.9630994810907199</v>
      </c>
    </row>
    <row r="27" spans="1:2" ht="15" thickBot="1" x14ac:dyDescent="0.35">
      <c r="A27" s="1">
        <v>525</v>
      </c>
      <c r="B27" s="1">
        <v>4.6821705931722803</v>
      </c>
    </row>
    <row r="28" spans="1:2" ht="15" thickBot="1" x14ac:dyDescent="0.35">
      <c r="A28" s="1">
        <v>142</v>
      </c>
      <c r="B28" s="1">
        <v>5.0376408435772602</v>
      </c>
    </row>
    <row r="29" spans="1:2" ht="15" thickBot="1" x14ac:dyDescent="0.35">
      <c r="A29" s="1">
        <v>132</v>
      </c>
      <c r="B29" s="1">
        <v>4.8542354008490598</v>
      </c>
    </row>
    <row r="30" spans="1:2" ht="15" thickBot="1" x14ac:dyDescent="0.35">
      <c r="A30" s="1">
        <v>147</v>
      </c>
      <c r="B30" s="1">
        <v>4.7879904498935</v>
      </c>
    </row>
    <row r="31" spans="1:2" ht="15" thickBot="1" x14ac:dyDescent="0.35">
      <c r="A31" s="1">
        <v>129</v>
      </c>
      <c r="B31" s="1">
        <v>4.7365274301428997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6.57166399580675</v>
      </c>
    </row>
    <row r="3" spans="1:2" ht="15" thickBot="1" x14ac:dyDescent="0.35">
      <c r="A3" s="1">
        <v>501</v>
      </c>
      <c r="B3" s="1">
        <v>6.9027611717823998</v>
      </c>
    </row>
    <row r="4" spans="1:2" ht="15" thickBot="1" x14ac:dyDescent="0.35">
      <c r="A4" s="1">
        <v>113</v>
      </c>
      <c r="B4" s="1">
        <v>5.1603538849439001</v>
      </c>
    </row>
    <row r="5" spans="1:2" ht="15" thickBot="1" x14ac:dyDescent="0.35">
      <c r="A5" s="1">
        <v>164</v>
      </c>
      <c r="B5" s="1">
        <v>4.0507723002355096</v>
      </c>
    </row>
    <row r="6" spans="1:2" ht="15" thickBot="1" x14ac:dyDescent="0.35">
      <c r="A6" s="1">
        <v>130</v>
      </c>
      <c r="B6" s="1">
        <v>4.9371025451075603</v>
      </c>
    </row>
    <row r="7" spans="1:2" ht="15" thickBot="1" x14ac:dyDescent="0.35">
      <c r="A7" s="1">
        <v>144</v>
      </c>
      <c r="B7" s="1">
        <v>5.3211777054368303</v>
      </c>
    </row>
    <row r="8" spans="1:2" ht="15" thickBot="1" x14ac:dyDescent="0.35">
      <c r="A8" s="1">
        <v>155</v>
      </c>
      <c r="B8" s="1">
        <v>4.6644361188549999</v>
      </c>
    </row>
    <row r="9" spans="1:2" ht="15" thickBot="1" x14ac:dyDescent="0.35">
      <c r="A9" s="1">
        <v>181</v>
      </c>
      <c r="B9" s="1">
        <v>0.35331553405191501</v>
      </c>
    </row>
    <row r="10" spans="1:2" ht="15" thickBot="1" x14ac:dyDescent="0.35">
      <c r="A10" s="1">
        <v>508</v>
      </c>
      <c r="B10" s="1">
        <v>6.5180854319527199</v>
      </c>
    </row>
    <row r="11" spans="1:2" ht="15" thickBot="1" x14ac:dyDescent="0.35">
      <c r="A11" s="1">
        <v>157</v>
      </c>
      <c r="B11" s="1">
        <v>5.051441257894</v>
      </c>
    </row>
    <row r="12" spans="1:2" ht="15" thickBot="1" x14ac:dyDescent="0.35">
      <c r="A12" s="1">
        <v>158</v>
      </c>
      <c r="B12" s="1">
        <v>6.8934388022851696</v>
      </c>
    </row>
    <row r="13" spans="1:2" ht="15" thickBot="1" x14ac:dyDescent="0.35">
      <c r="A13" s="1">
        <v>152</v>
      </c>
      <c r="B13" s="1">
        <v>5.2066033459743801</v>
      </c>
    </row>
    <row r="14" spans="1:2" ht="15" thickBot="1" x14ac:dyDescent="0.35">
      <c r="A14" s="1">
        <v>107</v>
      </c>
      <c r="B14" s="1">
        <v>4.7493943915156303</v>
      </c>
    </row>
    <row r="15" spans="1:2" ht="15" thickBot="1" x14ac:dyDescent="0.35">
      <c r="A15" s="1">
        <v>230</v>
      </c>
      <c r="B15" s="1">
        <v>4.3469165269459404</v>
      </c>
    </row>
    <row r="16" spans="1:2" ht="15" thickBot="1" x14ac:dyDescent="0.35">
      <c r="A16" s="1">
        <v>141</v>
      </c>
      <c r="B16" s="1">
        <v>4.6053800969995802</v>
      </c>
    </row>
    <row r="17" spans="1:2" ht="15" thickBot="1" x14ac:dyDescent="0.35">
      <c r="A17" s="1">
        <v>138</v>
      </c>
      <c r="B17" s="1">
        <v>5.3184139713839196</v>
      </c>
    </row>
    <row r="18" spans="1:2" ht="15" thickBot="1" x14ac:dyDescent="0.35">
      <c r="A18" s="1">
        <v>112</v>
      </c>
      <c r="B18" s="1">
        <v>4.3766508276470297</v>
      </c>
    </row>
    <row r="19" spans="1:2" ht="15" thickBot="1" x14ac:dyDescent="0.35">
      <c r="A19" s="1">
        <v>104</v>
      </c>
      <c r="B19" s="1">
        <v>5.0437802321548704</v>
      </c>
    </row>
    <row r="20" spans="1:2" ht="15" thickBot="1" x14ac:dyDescent="0.35">
      <c r="A20" s="1">
        <v>122</v>
      </c>
      <c r="B20" s="1">
        <v>5.2420567102566702</v>
      </c>
    </row>
    <row r="21" spans="1:2" ht="15" thickBot="1" x14ac:dyDescent="0.35">
      <c r="A21" s="1">
        <v>519</v>
      </c>
      <c r="B21" s="1">
        <v>5.5106550216307504</v>
      </c>
    </row>
    <row r="22" spans="1:2" ht="15" thickBot="1" x14ac:dyDescent="0.35">
      <c r="A22" s="1">
        <v>520</v>
      </c>
      <c r="B22" s="1">
        <v>5.8528120140221001</v>
      </c>
    </row>
    <row r="23" spans="1:2" ht="15" thickBot="1" x14ac:dyDescent="0.35">
      <c r="A23" s="1">
        <v>133</v>
      </c>
      <c r="B23" s="1">
        <v>4.4869248221062303</v>
      </c>
    </row>
    <row r="24" spans="1:2" ht="15" thickBot="1" x14ac:dyDescent="0.35">
      <c r="A24" s="1">
        <v>522</v>
      </c>
      <c r="B24" s="1">
        <v>5.8090899907522697</v>
      </c>
    </row>
    <row r="25" spans="1:2" ht="15" thickBot="1" x14ac:dyDescent="0.35">
      <c r="A25" s="1">
        <v>105</v>
      </c>
      <c r="B25" s="1">
        <v>6.4358930026308103</v>
      </c>
    </row>
    <row r="26" spans="1:2" ht="15" thickBot="1" x14ac:dyDescent="0.35">
      <c r="A26" s="1">
        <v>111</v>
      </c>
      <c r="B26" s="1">
        <v>4.3435925338150403</v>
      </c>
    </row>
    <row r="27" spans="1:2" ht="15" thickBot="1" x14ac:dyDescent="0.35">
      <c r="A27" s="1">
        <v>525</v>
      </c>
      <c r="B27" s="1">
        <v>5.3244037849775303</v>
      </c>
    </row>
    <row r="28" spans="1:2" ht="15" thickBot="1" x14ac:dyDescent="0.35">
      <c r="A28" s="1">
        <v>142</v>
      </c>
      <c r="B28" s="1">
        <v>5.0546809564606798</v>
      </c>
    </row>
    <row r="29" spans="1:2" ht="15" thickBot="1" x14ac:dyDescent="0.35">
      <c r="A29" s="1">
        <v>132</v>
      </c>
      <c r="B29" s="1">
        <v>4.1816827387975897</v>
      </c>
    </row>
    <row r="30" spans="1:2" ht="15" thickBot="1" x14ac:dyDescent="0.35">
      <c r="A30" s="1">
        <v>147</v>
      </c>
      <c r="B30" s="1">
        <v>4.3052156037775697</v>
      </c>
    </row>
    <row r="31" spans="1:2" ht="15" thickBot="1" x14ac:dyDescent="0.35">
      <c r="A31" s="1">
        <v>129</v>
      </c>
      <c r="B31" s="1">
        <v>4.21760639686903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5" sqref="R15:R28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345</v>
      </c>
      <c r="B2" t="s">
        <v>44</v>
      </c>
      <c r="C2">
        <v>3.5</v>
      </c>
      <c r="D2">
        <v>105</v>
      </c>
      <c r="E2">
        <v>-130</v>
      </c>
      <c r="F2">
        <v>3.5</v>
      </c>
      <c r="G2">
        <v>118</v>
      </c>
      <c r="H2">
        <v>-150</v>
      </c>
      <c r="I2">
        <v>3.5</v>
      </c>
      <c r="J2">
        <v>110</v>
      </c>
      <c r="K2">
        <v>-145</v>
      </c>
      <c r="L2">
        <v>3.5</v>
      </c>
      <c r="M2">
        <v>114</v>
      </c>
      <c r="N2">
        <v>-152</v>
      </c>
      <c r="R2" s="7">
        <f>MIN(C2,F2,I2,L2,O2)</f>
        <v>3.5</v>
      </c>
    </row>
    <row r="3" spans="1:18" x14ac:dyDescent="0.3">
      <c r="A3" t="s">
        <v>324</v>
      </c>
      <c r="B3" t="s">
        <v>50</v>
      </c>
      <c r="C3">
        <v>5.5</v>
      </c>
      <c r="D3">
        <v>115</v>
      </c>
      <c r="E3">
        <v>-150</v>
      </c>
      <c r="F3">
        <v>5.5</v>
      </c>
      <c r="G3">
        <v>118</v>
      </c>
      <c r="H3">
        <v>-150</v>
      </c>
      <c r="I3">
        <v>5.5</v>
      </c>
      <c r="J3">
        <v>125</v>
      </c>
      <c r="K3">
        <v>-160</v>
      </c>
      <c r="L3">
        <v>6.5</v>
      </c>
      <c r="M3">
        <v>118</v>
      </c>
      <c r="N3">
        <v>133</v>
      </c>
      <c r="R3" s="7">
        <f t="shared" ref="R3:R28" si="0">MIN(C3,F3,I3,L3,O3)</f>
        <v>5.5</v>
      </c>
    </row>
    <row r="4" spans="1:18" x14ac:dyDescent="0.3">
      <c r="A4" t="s">
        <v>325</v>
      </c>
      <c r="B4" t="s">
        <v>40</v>
      </c>
      <c r="C4">
        <v>4.5</v>
      </c>
      <c r="D4">
        <v>-135</v>
      </c>
      <c r="E4">
        <v>105</v>
      </c>
      <c r="F4">
        <v>4.5</v>
      </c>
      <c r="G4">
        <v>-124</v>
      </c>
      <c r="H4">
        <v>-102</v>
      </c>
      <c r="I4" t="s">
        <v>361</v>
      </c>
      <c r="J4" t="s">
        <v>361</v>
      </c>
      <c r="K4" t="s">
        <v>361</v>
      </c>
      <c r="L4" t="s">
        <v>361</v>
      </c>
      <c r="M4" t="s">
        <v>361</v>
      </c>
      <c r="N4" t="s">
        <v>361</v>
      </c>
      <c r="R4" s="7">
        <f t="shared" si="0"/>
        <v>4.5</v>
      </c>
    </row>
    <row r="5" spans="1:18" x14ac:dyDescent="0.3">
      <c r="A5" t="s">
        <v>335</v>
      </c>
      <c r="B5" t="s">
        <v>51</v>
      </c>
      <c r="C5">
        <v>4.5</v>
      </c>
      <c r="D5">
        <v>115</v>
      </c>
      <c r="E5">
        <v>-145</v>
      </c>
      <c r="F5">
        <v>5.5</v>
      </c>
      <c r="G5">
        <v>-142</v>
      </c>
      <c r="H5">
        <v>112</v>
      </c>
      <c r="I5">
        <v>4.5</v>
      </c>
      <c r="J5">
        <v>115</v>
      </c>
      <c r="K5">
        <v>-150</v>
      </c>
      <c r="L5">
        <v>5.5</v>
      </c>
      <c r="M5">
        <v>140</v>
      </c>
      <c r="N5">
        <v>114</v>
      </c>
      <c r="R5" s="7">
        <f t="shared" si="0"/>
        <v>4.5</v>
      </c>
    </row>
    <row r="6" spans="1:18" x14ac:dyDescent="0.3">
      <c r="A6" t="s">
        <v>328</v>
      </c>
      <c r="B6" t="s">
        <v>53</v>
      </c>
      <c r="C6">
        <v>4.5</v>
      </c>
      <c r="D6">
        <v>-105</v>
      </c>
      <c r="E6">
        <v>-120</v>
      </c>
      <c r="F6">
        <v>4.5</v>
      </c>
      <c r="G6">
        <v>-108</v>
      </c>
      <c r="H6">
        <v>-118</v>
      </c>
      <c r="I6">
        <v>4.5</v>
      </c>
      <c r="J6">
        <v>-115</v>
      </c>
      <c r="K6">
        <v>-115</v>
      </c>
      <c r="L6">
        <v>4.5</v>
      </c>
      <c r="M6">
        <v>-110</v>
      </c>
      <c r="N6">
        <v>-121</v>
      </c>
      <c r="R6" s="7">
        <f t="shared" si="0"/>
        <v>4.5</v>
      </c>
    </row>
    <row r="7" spans="1:18" x14ac:dyDescent="0.3">
      <c r="A7" t="s">
        <v>330</v>
      </c>
      <c r="B7" t="s">
        <v>46</v>
      </c>
      <c r="C7">
        <v>5.5</v>
      </c>
      <c r="D7">
        <v>-155</v>
      </c>
      <c r="E7">
        <v>120</v>
      </c>
      <c r="F7">
        <v>4.5</v>
      </c>
      <c r="G7">
        <v>128</v>
      </c>
      <c r="H7">
        <v>-164</v>
      </c>
      <c r="I7">
        <v>5.5</v>
      </c>
      <c r="J7">
        <v>-155</v>
      </c>
      <c r="K7">
        <v>120</v>
      </c>
      <c r="L7">
        <v>5.5</v>
      </c>
      <c r="M7">
        <v>132</v>
      </c>
      <c r="N7">
        <v>120</v>
      </c>
      <c r="R7" s="7">
        <f t="shared" si="0"/>
        <v>4.5</v>
      </c>
    </row>
    <row r="8" spans="1:18" x14ac:dyDescent="0.3">
      <c r="A8" t="s">
        <v>336</v>
      </c>
      <c r="B8" t="s">
        <v>42</v>
      </c>
      <c r="C8">
        <v>3.5</v>
      </c>
      <c r="D8">
        <v>130</v>
      </c>
      <c r="E8">
        <v>-170</v>
      </c>
      <c r="F8">
        <v>4.5</v>
      </c>
      <c r="G8">
        <v>-170</v>
      </c>
      <c r="H8">
        <v>132</v>
      </c>
      <c r="I8">
        <v>3.5</v>
      </c>
      <c r="J8">
        <v>130</v>
      </c>
      <c r="K8">
        <v>-165</v>
      </c>
      <c r="L8">
        <v>4.5</v>
      </c>
      <c r="M8">
        <v>148</v>
      </c>
      <c r="N8">
        <v>116</v>
      </c>
      <c r="R8" s="7">
        <f t="shared" si="0"/>
        <v>3.5</v>
      </c>
    </row>
    <row r="9" spans="1:18" x14ac:dyDescent="0.3">
      <c r="A9" t="s">
        <v>327</v>
      </c>
      <c r="B9" t="s">
        <v>355</v>
      </c>
      <c r="C9">
        <v>3.5</v>
      </c>
      <c r="D9">
        <v>110</v>
      </c>
      <c r="E9">
        <v>-140</v>
      </c>
      <c r="F9">
        <v>3.5</v>
      </c>
      <c r="G9">
        <v>120</v>
      </c>
      <c r="H9">
        <v>-154</v>
      </c>
      <c r="I9">
        <v>3.5</v>
      </c>
      <c r="J9">
        <v>105</v>
      </c>
      <c r="K9">
        <v>-140</v>
      </c>
      <c r="L9">
        <v>4.5</v>
      </c>
      <c r="M9">
        <v>125</v>
      </c>
      <c r="N9">
        <v>143</v>
      </c>
      <c r="R9" s="7">
        <f t="shared" si="0"/>
        <v>3.5</v>
      </c>
    </row>
    <row r="10" spans="1:18" x14ac:dyDescent="0.3">
      <c r="A10" t="s">
        <v>350</v>
      </c>
      <c r="B10" t="s">
        <v>60</v>
      </c>
      <c r="C10">
        <v>4.5</v>
      </c>
      <c r="D10">
        <v>125</v>
      </c>
      <c r="E10">
        <v>-160</v>
      </c>
      <c r="F10">
        <v>5.5</v>
      </c>
      <c r="G10">
        <v>-154</v>
      </c>
      <c r="H10">
        <v>120</v>
      </c>
      <c r="I10">
        <v>4.5</v>
      </c>
      <c r="J10">
        <v>125</v>
      </c>
      <c r="K10">
        <v>-160</v>
      </c>
      <c r="L10">
        <v>5.5</v>
      </c>
      <c r="M10">
        <v>145</v>
      </c>
      <c r="N10">
        <v>112</v>
      </c>
      <c r="R10" s="7">
        <f t="shared" si="0"/>
        <v>4.5</v>
      </c>
    </row>
    <row r="11" spans="1:18" x14ac:dyDescent="0.3">
      <c r="A11" t="s">
        <v>341</v>
      </c>
      <c r="B11" t="s">
        <v>56</v>
      </c>
      <c r="C11">
        <v>4.5</v>
      </c>
      <c r="D11">
        <v>-135</v>
      </c>
      <c r="E11">
        <v>110</v>
      </c>
      <c r="F11">
        <v>4.5</v>
      </c>
      <c r="G11">
        <v>-138</v>
      </c>
      <c r="H11">
        <v>108</v>
      </c>
      <c r="I11">
        <v>4.5</v>
      </c>
      <c r="J11">
        <v>-145</v>
      </c>
      <c r="K11">
        <v>110</v>
      </c>
      <c r="L11">
        <v>4.5</v>
      </c>
      <c r="M11">
        <v>148</v>
      </c>
      <c r="N11">
        <v>115</v>
      </c>
      <c r="R11" s="7">
        <f t="shared" si="0"/>
        <v>4.5</v>
      </c>
    </row>
    <row r="12" spans="1:18" x14ac:dyDescent="0.3">
      <c r="A12" t="s">
        <v>344</v>
      </c>
      <c r="B12" t="s">
        <v>359</v>
      </c>
      <c r="C12">
        <v>2.5</v>
      </c>
      <c r="D12">
        <v>130</v>
      </c>
      <c r="E12">
        <v>-165</v>
      </c>
      <c r="F12">
        <v>2.5</v>
      </c>
      <c r="G12">
        <v>140</v>
      </c>
      <c r="H12">
        <v>-180</v>
      </c>
      <c r="I12">
        <v>2.5</v>
      </c>
      <c r="J12">
        <v>125</v>
      </c>
      <c r="K12">
        <v>-165</v>
      </c>
      <c r="L12" t="s">
        <v>361</v>
      </c>
      <c r="M12" t="s">
        <v>361</v>
      </c>
      <c r="N12" t="s">
        <v>361</v>
      </c>
      <c r="R12" s="7">
        <f t="shared" si="0"/>
        <v>2.5</v>
      </c>
    </row>
    <row r="13" spans="1:18" x14ac:dyDescent="0.3">
      <c r="A13" t="s">
        <v>353</v>
      </c>
      <c r="B13" t="s">
        <v>47</v>
      </c>
      <c r="C13">
        <v>3.5</v>
      </c>
      <c r="D13">
        <v>115</v>
      </c>
      <c r="E13">
        <v>-145</v>
      </c>
      <c r="F13">
        <v>3.5</v>
      </c>
      <c r="G13">
        <v>118</v>
      </c>
      <c r="H13">
        <v>-150</v>
      </c>
      <c r="I13">
        <v>3.5</v>
      </c>
      <c r="J13">
        <v>115</v>
      </c>
      <c r="K13">
        <v>-150</v>
      </c>
      <c r="L13">
        <v>4.5</v>
      </c>
      <c r="M13">
        <v>116</v>
      </c>
      <c r="N13">
        <v>150</v>
      </c>
      <c r="R13" s="7">
        <f t="shared" si="0"/>
        <v>3.5</v>
      </c>
    </row>
    <row r="14" spans="1:18" x14ac:dyDescent="0.3">
      <c r="A14" t="s">
        <v>332</v>
      </c>
      <c r="B14" t="s">
        <v>356</v>
      </c>
      <c r="C14">
        <v>4.5</v>
      </c>
      <c r="D14">
        <v>125</v>
      </c>
      <c r="E14">
        <v>-160</v>
      </c>
      <c r="F14">
        <v>5.5</v>
      </c>
      <c r="G14">
        <v>-172</v>
      </c>
      <c r="H14">
        <v>134</v>
      </c>
      <c r="I14">
        <v>4.5</v>
      </c>
      <c r="J14">
        <v>135</v>
      </c>
      <c r="K14">
        <v>-185</v>
      </c>
      <c r="L14">
        <v>5.5</v>
      </c>
      <c r="M14">
        <v>125</v>
      </c>
      <c r="N14">
        <v>130</v>
      </c>
      <c r="R14" s="7">
        <f t="shared" si="0"/>
        <v>4.5</v>
      </c>
    </row>
    <row r="15" spans="1:18" x14ac:dyDescent="0.3">
      <c r="A15" t="s">
        <v>337</v>
      </c>
      <c r="B15" t="s">
        <v>14</v>
      </c>
      <c r="C15">
        <v>5.5</v>
      </c>
      <c r="D15">
        <v>-130</v>
      </c>
      <c r="E15">
        <v>105</v>
      </c>
      <c r="F15">
        <v>5.5</v>
      </c>
      <c r="G15">
        <v>-134</v>
      </c>
      <c r="H15">
        <v>106</v>
      </c>
      <c r="I15">
        <v>5.5</v>
      </c>
      <c r="J15">
        <v>-135</v>
      </c>
      <c r="K15">
        <v>105</v>
      </c>
      <c r="L15">
        <v>5.5</v>
      </c>
      <c r="M15">
        <v>-132</v>
      </c>
      <c r="N15">
        <v>100</v>
      </c>
      <c r="R15" s="7">
        <f t="shared" si="0"/>
        <v>5.5</v>
      </c>
    </row>
    <row r="16" spans="1:18" x14ac:dyDescent="0.3">
      <c r="A16" t="s">
        <v>333</v>
      </c>
      <c r="B16" t="s">
        <v>357</v>
      </c>
      <c r="C16">
        <v>5.5</v>
      </c>
      <c r="D16">
        <v>-145</v>
      </c>
      <c r="E16">
        <v>115</v>
      </c>
      <c r="F16">
        <v>5.5</v>
      </c>
      <c r="G16">
        <v>-152</v>
      </c>
      <c r="H16">
        <v>120</v>
      </c>
      <c r="I16">
        <v>5.5</v>
      </c>
      <c r="J16">
        <v>-150</v>
      </c>
      <c r="K16">
        <v>115</v>
      </c>
      <c r="L16">
        <v>5.5</v>
      </c>
      <c r="M16">
        <v>128</v>
      </c>
      <c r="N16">
        <v>125</v>
      </c>
      <c r="R16" s="7">
        <f t="shared" si="0"/>
        <v>5.5</v>
      </c>
    </row>
    <row r="17" spans="1:18" x14ac:dyDescent="0.3">
      <c r="A17" t="s">
        <v>340</v>
      </c>
      <c r="B17" t="s">
        <v>49</v>
      </c>
      <c r="C17">
        <v>3.5</v>
      </c>
      <c r="D17">
        <v>-105</v>
      </c>
      <c r="E17">
        <v>-120</v>
      </c>
      <c r="F17">
        <v>3.5</v>
      </c>
      <c r="G17">
        <v>-111</v>
      </c>
      <c r="H17">
        <v>-115</v>
      </c>
      <c r="I17">
        <v>3.5</v>
      </c>
      <c r="J17">
        <v>-115</v>
      </c>
      <c r="K17">
        <v>-110</v>
      </c>
      <c r="L17">
        <v>3.5</v>
      </c>
      <c r="M17">
        <v>-114</v>
      </c>
      <c r="N17">
        <v>-117</v>
      </c>
      <c r="R17" s="7">
        <f t="shared" si="0"/>
        <v>3.5</v>
      </c>
    </row>
    <row r="18" spans="1:18" x14ac:dyDescent="0.3">
      <c r="A18" t="s">
        <v>348</v>
      </c>
      <c r="B18" t="s">
        <v>55</v>
      </c>
      <c r="C18">
        <v>3.5</v>
      </c>
      <c r="D18">
        <v>100</v>
      </c>
      <c r="E18">
        <v>-125</v>
      </c>
      <c r="F18">
        <v>3.5</v>
      </c>
      <c r="G18">
        <v>102</v>
      </c>
      <c r="H18">
        <v>-130</v>
      </c>
      <c r="I18">
        <v>3.5</v>
      </c>
      <c r="J18">
        <v>100</v>
      </c>
      <c r="K18">
        <v>-135</v>
      </c>
      <c r="L18">
        <v>3.5</v>
      </c>
      <c r="M18">
        <v>100</v>
      </c>
      <c r="N18">
        <v>-132</v>
      </c>
      <c r="R18" s="7">
        <f t="shared" si="0"/>
        <v>3.5</v>
      </c>
    </row>
    <row r="19" spans="1:18" x14ac:dyDescent="0.3">
      <c r="A19" t="s">
        <v>334</v>
      </c>
      <c r="B19" t="s">
        <v>358</v>
      </c>
      <c r="C19">
        <v>6.5</v>
      </c>
      <c r="D19">
        <v>125</v>
      </c>
      <c r="E19">
        <v>-155</v>
      </c>
      <c r="F19">
        <v>7.5</v>
      </c>
      <c r="G19">
        <v>-158</v>
      </c>
      <c r="H19">
        <v>124</v>
      </c>
      <c r="I19">
        <v>6.5</v>
      </c>
      <c r="J19">
        <v>120</v>
      </c>
      <c r="K19">
        <v>-155</v>
      </c>
      <c r="L19">
        <v>7.5</v>
      </c>
      <c r="M19">
        <v>112</v>
      </c>
      <c r="N19">
        <v>135</v>
      </c>
      <c r="R19" s="7">
        <f t="shared" si="0"/>
        <v>6.5</v>
      </c>
    </row>
    <row r="20" spans="1:18" x14ac:dyDescent="0.3">
      <c r="A20" t="s">
        <v>338</v>
      </c>
      <c r="B20" t="s">
        <v>48</v>
      </c>
      <c r="C20">
        <v>7.5</v>
      </c>
      <c r="D20">
        <v>-150</v>
      </c>
      <c r="E20">
        <v>115</v>
      </c>
      <c r="F20">
        <v>7.5</v>
      </c>
      <c r="G20">
        <v>-130</v>
      </c>
      <c r="H20">
        <v>102</v>
      </c>
      <c r="I20">
        <v>7.5</v>
      </c>
      <c r="J20">
        <v>-145</v>
      </c>
      <c r="K20">
        <v>110</v>
      </c>
      <c r="L20">
        <v>7.5</v>
      </c>
      <c r="M20">
        <v>140</v>
      </c>
      <c r="N20">
        <v>106</v>
      </c>
      <c r="R20" s="7">
        <f t="shared" si="0"/>
        <v>7.5</v>
      </c>
    </row>
    <row r="21" spans="1:18" x14ac:dyDescent="0.3">
      <c r="A21" t="s">
        <v>349</v>
      </c>
      <c r="B21" t="s">
        <v>362</v>
      </c>
      <c r="C21">
        <v>5.5</v>
      </c>
      <c r="D21">
        <v>-165</v>
      </c>
      <c r="E21">
        <v>130</v>
      </c>
      <c r="F21">
        <v>4.5</v>
      </c>
      <c r="G21">
        <v>122</v>
      </c>
      <c r="H21">
        <v>-154</v>
      </c>
      <c r="I21" t="s">
        <v>361</v>
      </c>
      <c r="J21" t="s">
        <v>361</v>
      </c>
      <c r="K21" t="s">
        <v>361</v>
      </c>
      <c r="L21" t="s">
        <v>361</v>
      </c>
      <c r="M21" t="s">
        <v>361</v>
      </c>
      <c r="N21" t="s">
        <v>361</v>
      </c>
      <c r="R21" s="7">
        <f t="shared" si="0"/>
        <v>4.5</v>
      </c>
    </row>
    <row r="22" spans="1:18" x14ac:dyDescent="0.3">
      <c r="A22" t="s">
        <v>347</v>
      </c>
      <c r="B22" t="s">
        <v>54</v>
      </c>
      <c r="C22">
        <v>6.5</v>
      </c>
      <c r="D22">
        <v>-170</v>
      </c>
      <c r="E22">
        <v>125</v>
      </c>
      <c r="F22">
        <v>5.5</v>
      </c>
      <c r="G22">
        <v>120</v>
      </c>
      <c r="H22">
        <v>-152</v>
      </c>
      <c r="I22">
        <v>6.5</v>
      </c>
      <c r="J22">
        <v>-175</v>
      </c>
      <c r="K22">
        <v>130</v>
      </c>
      <c r="L22">
        <v>6.5</v>
      </c>
      <c r="M22">
        <v>-143</v>
      </c>
      <c r="N22">
        <v>108</v>
      </c>
      <c r="R22" s="7">
        <f t="shared" si="0"/>
        <v>5.5</v>
      </c>
    </row>
    <row r="23" spans="1:18" x14ac:dyDescent="0.3">
      <c r="A23" t="s">
        <v>351</v>
      </c>
      <c r="B23" t="s">
        <v>363</v>
      </c>
      <c r="C23">
        <v>4.5</v>
      </c>
      <c r="D23">
        <v>-125</v>
      </c>
      <c r="E23">
        <v>100</v>
      </c>
      <c r="F23">
        <v>4.5</v>
      </c>
      <c r="G23">
        <v>-106</v>
      </c>
      <c r="H23">
        <v>-118</v>
      </c>
      <c r="I23">
        <v>4.5</v>
      </c>
      <c r="J23">
        <v>-135</v>
      </c>
      <c r="K23">
        <v>100</v>
      </c>
      <c r="L23">
        <v>4.5</v>
      </c>
      <c r="M23">
        <v>-117</v>
      </c>
      <c r="N23">
        <v>-114</v>
      </c>
      <c r="R23" s="7">
        <f t="shared" si="0"/>
        <v>4.5</v>
      </c>
    </row>
    <row r="24" spans="1:18" x14ac:dyDescent="0.3">
      <c r="A24" t="s">
        <v>339</v>
      </c>
      <c r="B24" t="s">
        <v>43</v>
      </c>
      <c r="C24">
        <v>3.5</v>
      </c>
      <c r="D24">
        <v>135</v>
      </c>
      <c r="E24">
        <v>-170</v>
      </c>
      <c r="F24">
        <v>4.5</v>
      </c>
      <c r="G24">
        <v>-138</v>
      </c>
      <c r="H24">
        <v>110</v>
      </c>
      <c r="I24">
        <v>3.5</v>
      </c>
      <c r="J24">
        <v>130</v>
      </c>
      <c r="K24">
        <v>-175</v>
      </c>
      <c r="L24">
        <v>4.5</v>
      </c>
      <c r="M24">
        <v>-152</v>
      </c>
      <c r="N24">
        <v>114</v>
      </c>
      <c r="R24" s="7">
        <f t="shared" si="0"/>
        <v>3.5</v>
      </c>
    </row>
    <row r="25" spans="1:18" x14ac:dyDescent="0.3">
      <c r="A25" t="s">
        <v>329</v>
      </c>
      <c r="B25" t="s">
        <v>61</v>
      </c>
      <c r="C25">
        <v>4.5</v>
      </c>
      <c r="D25">
        <v>-110</v>
      </c>
      <c r="E25">
        <v>-115</v>
      </c>
      <c r="F25">
        <v>4.5</v>
      </c>
      <c r="G25">
        <v>-106</v>
      </c>
      <c r="H25">
        <v>-122</v>
      </c>
      <c r="I25">
        <v>4.5</v>
      </c>
      <c r="J25">
        <v>-110</v>
      </c>
      <c r="K25">
        <v>-115</v>
      </c>
      <c r="L25">
        <v>4.5</v>
      </c>
      <c r="M25">
        <v>-120</v>
      </c>
      <c r="N25">
        <v>-112</v>
      </c>
      <c r="R25" s="7">
        <f t="shared" si="0"/>
        <v>4.5</v>
      </c>
    </row>
    <row r="26" spans="1:18" x14ac:dyDescent="0.3">
      <c r="A26" t="s">
        <v>352</v>
      </c>
      <c r="B26" t="s">
        <v>360</v>
      </c>
      <c r="C26">
        <v>4.5</v>
      </c>
      <c r="D26">
        <v>-125</v>
      </c>
      <c r="E26">
        <v>-105</v>
      </c>
      <c r="F26">
        <v>4.5</v>
      </c>
      <c r="G26">
        <v>-128</v>
      </c>
      <c r="H26">
        <v>100</v>
      </c>
      <c r="I26">
        <v>4.5</v>
      </c>
      <c r="J26">
        <v>-125</v>
      </c>
      <c r="K26">
        <v>-105</v>
      </c>
      <c r="L26">
        <v>4.5</v>
      </c>
      <c r="M26">
        <v>-139</v>
      </c>
      <c r="N26">
        <v>105</v>
      </c>
      <c r="R26" s="7">
        <f t="shared" si="0"/>
        <v>4.5</v>
      </c>
    </row>
    <row r="27" spans="1:18" x14ac:dyDescent="0.3">
      <c r="A27" t="s">
        <v>342</v>
      </c>
      <c r="B27" t="s">
        <v>39</v>
      </c>
      <c r="C27">
        <v>5.5</v>
      </c>
      <c r="D27">
        <v>120</v>
      </c>
      <c r="E27">
        <v>-150</v>
      </c>
      <c r="F27">
        <v>5.5</v>
      </c>
      <c r="G27">
        <v>128</v>
      </c>
      <c r="H27">
        <v>-164</v>
      </c>
      <c r="I27">
        <v>5.5</v>
      </c>
      <c r="J27">
        <v>120</v>
      </c>
      <c r="K27">
        <v>-160</v>
      </c>
      <c r="L27">
        <v>6.5</v>
      </c>
      <c r="M27">
        <v>112</v>
      </c>
      <c r="N27">
        <v>135</v>
      </c>
      <c r="R27" s="7">
        <f t="shared" si="0"/>
        <v>5.5</v>
      </c>
    </row>
    <row r="28" spans="1:18" x14ac:dyDescent="0.3">
      <c r="A28" t="s">
        <v>326</v>
      </c>
      <c r="B28" t="s">
        <v>364</v>
      </c>
      <c r="C28">
        <v>4.5</v>
      </c>
      <c r="D28">
        <v>-145</v>
      </c>
      <c r="E28">
        <v>115</v>
      </c>
      <c r="F28">
        <v>4.5</v>
      </c>
      <c r="G28">
        <v>-154</v>
      </c>
      <c r="H28">
        <v>120</v>
      </c>
      <c r="I28">
        <v>4.5</v>
      </c>
      <c r="J28">
        <v>-150</v>
      </c>
      <c r="K28">
        <v>115</v>
      </c>
      <c r="L28">
        <v>4.5</v>
      </c>
      <c r="M28">
        <v>143</v>
      </c>
      <c r="N28">
        <v>120</v>
      </c>
      <c r="R28" s="7">
        <f t="shared" si="0"/>
        <v>4.5</v>
      </c>
    </row>
    <row r="29" spans="1:18" x14ac:dyDescent="0.3">
      <c r="R29" s="7">
        <f>MIN(C29,F29,I29,L29,O29)</f>
        <v>0</v>
      </c>
    </row>
    <row r="30" spans="1:18" x14ac:dyDescent="0.3">
      <c r="R30" s="7">
        <f t="shared" ref="R30:R33" si="1">MIN(C30,F30,I30,L30,O30)</f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R15"/>
  <sheetViews>
    <sheetView workbookViewId="0">
      <selection activeCell="S34" sqref="S34"/>
    </sheetView>
  </sheetViews>
  <sheetFormatPr defaultRowHeight="14.4" x14ac:dyDescent="0.3"/>
  <sheetData>
    <row r="1" spans="1:18" x14ac:dyDescent="0.3">
      <c r="A1" s="7" t="s">
        <v>30</v>
      </c>
      <c r="B1" s="7" t="s">
        <v>20</v>
      </c>
      <c r="C1" s="7" t="s">
        <v>19</v>
      </c>
      <c r="D1" s="7" t="s">
        <v>33</v>
      </c>
      <c r="E1" s="7" t="s">
        <v>29</v>
      </c>
      <c r="F1" s="7" t="s">
        <v>15</v>
      </c>
      <c r="G1" s="7" t="s">
        <v>14</v>
      </c>
      <c r="H1" s="7" t="s">
        <v>28</v>
      </c>
      <c r="I1" s="7" t="s">
        <v>27</v>
      </c>
      <c r="J1" s="7" t="s">
        <v>17</v>
      </c>
      <c r="K1" s="7" t="s">
        <v>34</v>
      </c>
      <c r="L1" s="7" t="s">
        <v>36</v>
      </c>
      <c r="M1" s="7" t="s">
        <v>18</v>
      </c>
      <c r="N1" s="7" t="s">
        <v>26</v>
      </c>
      <c r="O1" s="7" t="s">
        <v>25</v>
      </c>
      <c r="P1" s="7" t="s">
        <v>37</v>
      </c>
      <c r="Q1" s="7" t="s">
        <v>35</v>
      </c>
      <c r="R1" s="7" t="s">
        <v>24</v>
      </c>
    </row>
    <row r="2" spans="1:18" x14ac:dyDescent="0.3">
      <c r="A2" s="7">
        <v>1</v>
      </c>
      <c r="B2" s="7" t="s">
        <v>304</v>
      </c>
      <c r="C2" s="7" t="s">
        <v>40</v>
      </c>
      <c r="D2" s="7">
        <v>5.8461538461538458</v>
      </c>
      <c r="E2" s="7">
        <v>5.5633589467242723</v>
      </c>
      <c r="F2" s="7">
        <v>6.207058</v>
      </c>
      <c r="G2" s="7">
        <v>5.1418428058102101</v>
      </c>
      <c r="H2" s="9">
        <v>6.5</v>
      </c>
      <c r="I2" s="9">
        <f t="shared" ref="I2:I15" si="0">IF(ABS(D2 - H2) &gt; MAX(ABS(E2 - H2), ABS(F2 - H2), ABS(G2 - H2)), D2, IF(ABS(E2 - H2) &gt; MAX(ABS(F2 - H2), ABS(G2 - H2)), E2, IF(ABS(F2 - H2) &gt; ABS(G2 - H2), F2, G2)))-H2</f>
        <v>-1.3581571941897899</v>
      </c>
      <c r="J2" s="9" t="str">
        <f t="shared" ref="J2:J15" si="1">IF(I2 &lt; 0, "Under", "Over")</f>
        <v>Under</v>
      </c>
      <c r="K2" s="9">
        <f t="shared" ref="K2:K15" si="2">D2-H2</f>
        <v>-0.65384615384615419</v>
      </c>
      <c r="L2" s="9">
        <v>0.83333333333333337</v>
      </c>
      <c r="M2" s="9">
        <f t="shared" ref="M2:M15" si="3">IF(J2="Over", IF(AND(E2&gt;H2, F2&gt;H2, G2&gt;H2), 1, IF(OR(AND(E2&gt;H2, F2&gt;H2), AND(E2&gt;H2, G2&gt;H2), AND(E2&gt;H2, G2&gt;H2)), 2/3, IF(OR(AND(E2&gt;H2, F2&lt;=H2), AND(E2&gt;H2, G2&lt;=H2), AND(F2&gt;H2, G2&lt;=H2), AND(E2&lt;=H2, F2&gt;H2), AND(E2&lt;=H2, G2&gt;H2), AND(F2&lt;=H2, G2&gt;H2)), 1/3, 0))), IF(AND(E2&lt;H2, F2&lt;H2, G2&lt;H2), 1, IF(OR(AND(E2&lt;H2, F2&lt;H2), AND(E2&lt;H2, G2&lt;H2), AND(E2&lt;H2, G2&lt;H2)), 2/3, IF(OR(AND(E2&lt;H2, F2&gt;=H2), AND(E2&lt;H2, G2&gt;=H2), AND(F2&lt;H2, G2&gt;=H2), AND(E2&gt;=H2, F2&lt;H2), AND(E2&gt;=H2, G2&lt;H2), AND(F2&gt;=H2, G2&lt;H2)), 1/3, 0))))</f>
        <v>1</v>
      </c>
      <c r="N2" s="9">
        <f t="shared" ref="N2:N15" si="4">IF(OR(I2&gt;1.5,I2&lt;-1.5),3,
IF(OR(AND(I2&lt;=1.5,I2&gt;=1),AND(I2&gt;=-1.5,I2&lt;=-1)),2.5,
IF(OR(AND(I2&lt;=1,I2&gt;=0.75),AND(I2&gt;=-1,I2&lt;=-0.75)),2,
IF(OR(AND(I2&lt;=0.75,I2&gt;=0.5),AND(I2&gt;=-0.75,I2&lt;=-0.5)),1.5,
IF(OR(I2&lt;=0.5,I2&gt;=-0.5),1,"")
)
)
))</f>
        <v>2.5</v>
      </c>
      <c r="O2" s="9">
        <f t="shared" ref="O2:O15" si="5">IF(M2=1,3,IF(M2=2/3,2,IF(M2=1/3,1,0)))</f>
        <v>3</v>
      </c>
      <c r="P2" s="9">
        <f t="shared" ref="P2:P15" si="6">IF(AND(J2="Over", D2&gt;H2), 2, IF(AND(J2="Under", D2&lt;=H2), 2, 0))</f>
        <v>2</v>
      </c>
      <c r="Q2" s="9">
        <f t="shared" ref="Q2:Q15" si="7">IF(AND(J2="Over", L2&gt;0.5), 2, IF(AND(J2="Under", L2&lt;=0.5), 2, 0))</f>
        <v>0</v>
      </c>
      <c r="R2" s="9">
        <f t="shared" ref="R2:R15" si="8">SUM(N2:Q2)</f>
        <v>7.5</v>
      </c>
    </row>
    <row r="3" spans="1:18" x14ac:dyDescent="0.3">
      <c r="A3" s="7">
        <v>2</v>
      </c>
      <c r="B3" s="7" t="s">
        <v>305</v>
      </c>
      <c r="C3" s="7" t="s">
        <v>58</v>
      </c>
      <c r="D3" s="7">
        <v>5.9</v>
      </c>
      <c r="E3" s="7">
        <v>5.1612250299857303</v>
      </c>
      <c r="F3" s="7">
        <v>6.07</v>
      </c>
      <c r="G3" s="7">
        <v>4.8680118575234799</v>
      </c>
      <c r="H3" s="9">
        <v>5.5</v>
      </c>
      <c r="I3" s="9">
        <f t="shared" si="0"/>
        <v>-0.63198814247652013</v>
      </c>
      <c r="J3" s="9" t="str">
        <f t="shared" si="1"/>
        <v>Under</v>
      </c>
      <c r="K3" s="9">
        <f t="shared" si="2"/>
        <v>0.40000000000000036</v>
      </c>
      <c r="L3" s="9">
        <v>0.5</v>
      </c>
      <c r="M3" s="9">
        <f t="shared" si="3"/>
        <v>0.66666666666666663</v>
      </c>
      <c r="N3" s="9">
        <f t="shared" si="4"/>
        <v>1.5</v>
      </c>
      <c r="O3" s="9">
        <f t="shared" si="5"/>
        <v>2</v>
      </c>
      <c r="P3" s="9">
        <f t="shared" si="6"/>
        <v>0</v>
      </c>
      <c r="Q3" s="9">
        <f t="shared" si="7"/>
        <v>2</v>
      </c>
      <c r="R3" s="9">
        <f t="shared" si="8"/>
        <v>5.5</v>
      </c>
    </row>
    <row r="4" spans="1:18" x14ac:dyDescent="0.3">
      <c r="A4" s="7">
        <v>3</v>
      </c>
      <c r="B4" s="7" t="s">
        <v>306</v>
      </c>
      <c r="C4" s="7" t="s">
        <v>42</v>
      </c>
      <c r="D4" s="7">
        <v>2.916666666666667</v>
      </c>
      <c r="E4" s="7">
        <v>4.2721316362850921</v>
      </c>
      <c r="F4" s="7">
        <v>5.0432005000000002</v>
      </c>
      <c r="G4" s="7">
        <v>3.06165820013622</v>
      </c>
      <c r="H4" s="9">
        <v>3.5</v>
      </c>
      <c r="I4" s="9">
        <f t="shared" si="0"/>
        <v>1.5432005000000002</v>
      </c>
      <c r="J4" s="9" t="str">
        <f t="shared" si="1"/>
        <v>Over</v>
      </c>
      <c r="K4" s="9">
        <f t="shared" si="2"/>
        <v>-0.58333333333333304</v>
      </c>
      <c r="L4" s="9">
        <v>0.6</v>
      </c>
      <c r="M4" s="9">
        <f t="shared" si="3"/>
        <v>0.66666666666666663</v>
      </c>
      <c r="N4" s="9">
        <f t="shared" si="4"/>
        <v>3</v>
      </c>
      <c r="O4" s="9">
        <f t="shared" si="5"/>
        <v>2</v>
      </c>
      <c r="P4" s="9">
        <f t="shared" si="6"/>
        <v>0</v>
      </c>
      <c r="Q4" s="9">
        <f t="shared" si="7"/>
        <v>2</v>
      </c>
      <c r="R4" s="9">
        <f t="shared" si="8"/>
        <v>7</v>
      </c>
    </row>
    <row r="5" spans="1:18" x14ac:dyDescent="0.3">
      <c r="A5" s="7">
        <v>4</v>
      </c>
      <c r="B5" s="7" t="s">
        <v>307</v>
      </c>
      <c r="C5" s="7" t="s">
        <v>14</v>
      </c>
      <c r="D5" s="7">
        <v>5.083333333333333</v>
      </c>
      <c r="E5" s="7">
        <v>5.347185345584597</v>
      </c>
      <c r="F5" s="7">
        <v>6.0519724000000004</v>
      </c>
      <c r="G5" s="7">
        <v>4.9167762729718003</v>
      </c>
      <c r="H5" s="9">
        <v>6.5</v>
      </c>
      <c r="I5" s="9">
        <f t="shared" si="0"/>
        <v>-1.5832237270281997</v>
      </c>
      <c r="J5" s="9" t="str">
        <f t="shared" si="1"/>
        <v>Under</v>
      </c>
      <c r="K5" s="9">
        <f t="shared" si="2"/>
        <v>-1.416666666666667</v>
      </c>
      <c r="L5" s="9">
        <v>0.5</v>
      </c>
      <c r="M5" s="9">
        <f t="shared" si="3"/>
        <v>1</v>
      </c>
      <c r="N5" s="9">
        <f t="shared" si="4"/>
        <v>3</v>
      </c>
      <c r="O5" s="9">
        <f t="shared" si="5"/>
        <v>3</v>
      </c>
      <c r="P5" s="9">
        <f t="shared" si="6"/>
        <v>2</v>
      </c>
      <c r="Q5" s="9">
        <f t="shared" si="7"/>
        <v>2</v>
      </c>
      <c r="R5" s="9">
        <f t="shared" si="8"/>
        <v>10</v>
      </c>
    </row>
    <row r="6" spans="1:18" x14ac:dyDescent="0.3">
      <c r="A6" s="7">
        <v>5</v>
      </c>
      <c r="B6" s="7" t="s">
        <v>308</v>
      </c>
      <c r="C6" s="7" t="s">
        <v>49</v>
      </c>
      <c r="D6" s="7">
        <v>5.5</v>
      </c>
      <c r="E6" s="7">
        <v>4.9645660392215483</v>
      </c>
      <c r="F6" s="7">
        <v>7.5962953999999998</v>
      </c>
      <c r="G6" s="7">
        <v>3.9263439042592001</v>
      </c>
      <c r="H6" s="9">
        <v>5.5</v>
      </c>
      <c r="I6" s="9">
        <f t="shared" si="0"/>
        <v>2.0962953999999998</v>
      </c>
      <c r="J6" s="9" t="str">
        <f t="shared" si="1"/>
        <v>Over</v>
      </c>
      <c r="K6" s="9">
        <f t="shared" si="2"/>
        <v>0</v>
      </c>
      <c r="L6" s="9">
        <v>0.7</v>
      </c>
      <c r="M6" s="9">
        <f t="shared" si="3"/>
        <v>0.33333333333333331</v>
      </c>
      <c r="N6" s="9">
        <f t="shared" si="4"/>
        <v>3</v>
      </c>
      <c r="O6" s="9">
        <f t="shared" si="5"/>
        <v>1</v>
      </c>
      <c r="P6" s="9">
        <f t="shared" si="6"/>
        <v>0</v>
      </c>
      <c r="Q6" s="9">
        <f t="shared" si="7"/>
        <v>2</v>
      </c>
      <c r="R6" s="9">
        <f t="shared" si="8"/>
        <v>6</v>
      </c>
    </row>
    <row r="7" spans="1:18" x14ac:dyDescent="0.3">
      <c r="A7" s="7">
        <v>6</v>
      </c>
      <c r="B7" s="7" t="s">
        <v>309</v>
      </c>
      <c r="C7" s="7" t="s">
        <v>45</v>
      </c>
      <c r="D7" s="7">
        <v>5.4615384615384617</v>
      </c>
      <c r="E7" s="7">
        <v>5.5936136934624834</v>
      </c>
      <c r="F7" s="7">
        <v>6.7100712105798497</v>
      </c>
      <c r="G7" s="7">
        <v>3.94179580228097</v>
      </c>
      <c r="H7" s="9">
        <v>4.5</v>
      </c>
      <c r="I7" s="9">
        <f t="shared" si="0"/>
        <v>2.2100712105798497</v>
      </c>
      <c r="J7" s="9" t="str">
        <f t="shared" si="1"/>
        <v>Over</v>
      </c>
      <c r="K7" s="9">
        <f t="shared" si="2"/>
        <v>0.96153846153846168</v>
      </c>
      <c r="L7" s="9">
        <v>0.5</v>
      </c>
      <c r="M7" s="9">
        <f t="shared" si="3"/>
        <v>0.66666666666666663</v>
      </c>
      <c r="N7" s="9">
        <f t="shared" si="4"/>
        <v>3</v>
      </c>
      <c r="O7" s="9">
        <f t="shared" si="5"/>
        <v>2</v>
      </c>
      <c r="P7" s="9">
        <f t="shared" si="6"/>
        <v>2</v>
      </c>
      <c r="Q7" s="9">
        <f t="shared" si="7"/>
        <v>0</v>
      </c>
      <c r="R7" s="9">
        <f t="shared" si="8"/>
        <v>7</v>
      </c>
    </row>
    <row r="8" spans="1:18" x14ac:dyDescent="0.3">
      <c r="A8" s="7">
        <v>7</v>
      </c>
      <c r="B8" s="7" t="s">
        <v>310</v>
      </c>
      <c r="C8" s="7" t="s">
        <v>39</v>
      </c>
      <c r="D8" s="7">
        <v>4.615384615384615</v>
      </c>
      <c r="E8" s="7">
        <v>5.6715436819468437</v>
      </c>
      <c r="F8" s="7">
        <v>9.6724969999999999</v>
      </c>
      <c r="G8" s="7">
        <v>3.9066905322108201</v>
      </c>
      <c r="H8" s="9">
        <v>4.5</v>
      </c>
      <c r="I8" s="9">
        <f t="shared" si="0"/>
        <v>5.1724969999999999</v>
      </c>
      <c r="J8" s="9" t="str">
        <f t="shared" si="1"/>
        <v>Over</v>
      </c>
      <c r="K8" s="9">
        <f t="shared" si="2"/>
        <v>0.11538461538461497</v>
      </c>
      <c r="L8" s="9">
        <v>0.33333333333333331</v>
      </c>
      <c r="M8" s="9">
        <f t="shared" si="3"/>
        <v>0.66666666666666663</v>
      </c>
      <c r="N8" s="9">
        <f t="shared" si="4"/>
        <v>3</v>
      </c>
      <c r="O8" s="9">
        <f t="shared" si="5"/>
        <v>2</v>
      </c>
      <c r="P8" s="9">
        <f t="shared" si="6"/>
        <v>2</v>
      </c>
      <c r="Q8" s="9">
        <f t="shared" si="7"/>
        <v>0</v>
      </c>
      <c r="R8" s="9">
        <f t="shared" si="8"/>
        <v>7</v>
      </c>
    </row>
    <row r="9" spans="1:18" x14ac:dyDescent="0.3">
      <c r="A9" s="7">
        <v>8</v>
      </c>
      <c r="B9" s="7" t="s">
        <v>311</v>
      </c>
      <c r="C9" s="7" t="s">
        <v>57</v>
      </c>
      <c r="D9" s="7">
        <v>4</v>
      </c>
      <c r="E9" s="7">
        <v>4.8039613846109281</v>
      </c>
      <c r="F9" s="7">
        <v>5.1167242733565397</v>
      </c>
      <c r="G9" s="7">
        <v>3.2907932</v>
      </c>
      <c r="H9" s="9">
        <v>3.5</v>
      </c>
      <c r="I9" s="9">
        <f t="shared" si="0"/>
        <v>1.6167242733565397</v>
      </c>
      <c r="J9" s="9" t="str">
        <f t="shared" si="1"/>
        <v>Over</v>
      </c>
      <c r="K9" s="9">
        <f t="shared" si="2"/>
        <v>0.5</v>
      </c>
      <c r="L9" s="9">
        <v>0.5</v>
      </c>
      <c r="M9" s="9">
        <f t="shared" si="3"/>
        <v>0.66666666666666663</v>
      </c>
      <c r="N9" s="9">
        <f t="shared" si="4"/>
        <v>3</v>
      </c>
      <c r="O9" s="9">
        <f t="shared" si="5"/>
        <v>2</v>
      </c>
      <c r="P9" s="9">
        <f t="shared" si="6"/>
        <v>2</v>
      </c>
      <c r="Q9" s="9">
        <f t="shared" si="7"/>
        <v>0</v>
      </c>
      <c r="R9" s="9">
        <f t="shared" si="8"/>
        <v>7</v>
      </c>
    </row>
    <row r="10" spans="1:18" x14ac:dyDescent="0.3">
      <c r="A10" s="7">
        <v>9</v>
      </c>
      <c r="B10" s="7" t="s">
        <v>312</v>
      </c>
      <c r="C10" s="7" t="s">
        <v>52</v>
      </c>
      <c r="D10" s="7">
        <v>5.615384615384615</v>
      </c>
      <c r="E10" s="7">
        <v>5.4416610710605671</v>
      </c>
      <c r="F10" s="7">
        <v>7.3064739999999997</v>
      </c>
      <c r="G10" s="7">
        <v>4.9000000000000004</v>
      </c>
      <c r="H10" s="9">
        <v>5.5</v>
      </c>
      <c r="I10" s="9">
        <f t="shared" si="0"/>
        <v>1.8064739999999997</v>
      </c>
      <c r="J10" s="9" t="str">
        <f t="shared" si="1"/>
        <v>Over</v>
      </c>
      <c r="K10" s="9">
        <f t="shared" si="2"/>
        <v>0.11538461538461497</v>
      </c>
      <c r="L10" s="9">
        <v>0.8</v>
      </c>
      <c r="M10" s="9">
        <f t="shared" si="3"/>
        <v>0.33333333333333331</v>
      </c>
      <c r="N10" s="9">
        <f t="shared" si="4"/>
        <v>3</v>
      </c>
      <c r="O10" s="9">
        <f t="shared" si="5"/>
        <v>1</v>
      </c>
      <c r="P10" s="9">
        <f t="shared" si="6"/>
        <v>2</v>
      </c>
      <c r="Q10" s="9">
        <f t="shared" si="7"/>
        <v>2</v>
      </c>
      <c r="R10" s="9">
        <f t="shared" si="8"/>
        <v>8</v>
      </c>
    </row>
    <row r="11" spans="1:18" x14ac:dyDescent="0.3">
      <c r="A11" s="7">
        <v>10</v>
      </c>
      <c r="B11" s="7" t="s">
        <v>313</v>
      </c>
      <c r="C11" s="7" t="s">
        <v>54</v>
      </c>
      <c r="D11" s="7">
        <v>5.8461538461538458</v>
      </c>
      <c r="E11" s="7">
        <v>5.6257332694897908</v>
      </c>
      <c r="F11" s="7">
        <v>5.8154620776455896</v>
      </c>
      <c r="G11" s="7">
        <v>5.2027983251206198</v>
      </c>
      <c r="H11" s="9">
        <v>6.5</v>
      </c>
      <c r="I11" s="9">
        <f t="shared" si="0"/>
        <v>-1.2972016748793802</v>
      </c>
      <c r="J11" s="9" t="str">
        <f t="shared" si="1"/>
        <v>Under</v>
      </c>
      <c r="K11" s="9">
        <f t="shared" si="2"/>
        <v>-0.65384615384615419</v>
      </c>
      <c r="L11" s="9">
        <v>1</v>
      </c>
      <c r="M11" s="9">
        <f t="shared" si="3"/>
        <v>1</v>
      </c>
      <c r="N11" s="9">
        <f t="shared" si="4"/>
        <v>2.5</v>
      </c>
      <c r="O11" s="9">
        <f t="shared" si="5"/>
        <v>3</v>
      </c>
      <c r="P11" s="9">
        <f t="shared" si="6"/>
        <v>2</v>
      </c>
      <c r="Q11" s="9">
        <f t="shared" si="7"/>
        <v>0</v>
      </c>
      <c r="R11" s="9">
        <f t="shared" si="8"/>
        <v>7.5</v>
      </c>
    </row>
    <row r="12" spans="1:18" x14ac:dyDescent="0.3">
      <c r="A12" s="7">
        <v>11</v>
      </c>
      <c r="B12" s="7" t="s">
        <v>314</v>
      </c>
      <c r="C12" s="7" t="s">
        <v>55</v>
      </c>
      <c r="D12" s="7">
        <v>5</v>
      </c>
      <c r="E12" s="7">
        <v>4.9204924027724628</v>
      </c>
      <c r="F12" s="7">
        <v>5.44427710843373</v>
      </c>
      <c r="G12" s="7">
        <v>3.2372326999999999</v>
      </c>
      <c r="H12" s="9">
        <v>3.5</v>
      </c>
      <c r="I12" s="9">
        <f t="shared" si="0"/>
        <v>1.94427710843373</v>
      </c>
      <c r="J12" s="9" t="str">
        <f t="shared" si="1"/>
        <v>Over</v>
      </c>
      <c r="K12" s="9">
        <f t="shared" si="2"/>
        <v>1.5</v>
      </c>
      <c r="L12" s="9">
        <v>0.42857142857142849</v>
      </c>
      <c r="M12" s="9">
        <f t="shared" si="3"/>
        <v>0.66666666666666663</v>
      </c>
      <c r="N12" s="9">
        <f t="shared" si="4"/>
        <v>3</v>
      </c>
      <c r="O12" s="9">
        <f t="shared" si="5"/>
        <v>2</v>
      </c>
      <c r="P12" s="9">
        <f t="shared" si="6"/>
        <v>2</v>
      </c>
      <c r="Q12" s="9">
        <f t="shared" si="7"/>
        <v>0</v>
      </c>
      <c r="R12" s="9">
        <f t="shared" si="8"/>
        <v>7</v>
      </c>
    </row>
    <row r="13" spans="1:18" x14ac:dyDescent="0.3">
      <c r="A13" s="7">
        <v>12</v>
      </c>
      <c r="B13" s="7" t="s">
        <v>315</v>
      </c>
      <c r="C13" s="7" t="s">
        <v>38</v>
      </c>
      <c r="D13" s="7">
        <v>7.1538461538461542</v>
      </c>
      <c r="E13" s="7">
        <v>5.9713696332895232</v>
      </c>
      <c r="F13" s="7">
        <v>8.4779215000000008</v>
      </c>
      <c r="G13" s="7">
        <v>5.0574428559958102</v>
      </c>
      <c r="H13" s="9">
        <v>8.5</v>
      </c>
      <c r="I13" s="9">
        <f t="shared" si="0"/>
        <v>-3.4425571440041898</v>
      </c>
      <c r="J13" s="9" t="str">
        <f t="shared" si="1"/>
        <v>Under</v>
      </c>
      <c r="K13" s="9">
        <f t="shared" si="2"/>
        <v>-1.3461538461538458</v>
      </c>
      <c r="L13" s="9">
        <v>0.25</v>
      </c>
      <c r="M13" s="9">
        <f t="shared" si="3"/>
        <v>1</v>
      </c>
      <c r="N13" s="9">
        <f t="shared" si="4"/>
        <v>3</v>
      </c>
      <c r="O13" s="9">
        <f t="shared" si="5"/>
        <v>3</v>
      </c>
      <c r="P13" s="9">
        <f t="shared" si="6"/>
        <v>2</v>
      </c>
      <c r="Q13" s="9">
        <f t="shared" si="7"/>
        <v>2</v>
      </c>
      <c r="R13" s="9">
        <f t="shared" si="8"/>
        <v>10</v>
      </c>
    </row>
    <row r="14" spans="1:18" x14ac:dyDescent="0.3">
      <c r="A14" s="7">
        <v>13</v>
      </c>
      <c r="B14" s="7" t="s">
        <v>316</v>
      </c>
      <c r="C14" s="7" t="s">
        <v>60</v>
      </c>
      <c r="D14" s="7">
        <v>5.5</v>
      </c>
      <c r="E14" s="7">
        <v>4.4440510469986831</v>
      </c>
      <c r="F14" s="7">
        <v>5.8129233999999999</v>
      </c>
      <c r="G14" s="7">
        <v>4.0419681208730296</v>
      </c>
      <c r="H14" s="9">
        <v>5.5</v>
      </c>
      <c r="I14" s="9">
        <f t="shared" si="0"/>
        <v>-1.4580318791269704</v>
      </c>
      <c r="J14" s="9" t="str">
        <f t="shared" si="1"/>
        <v>Under</v>
      </c>
      <c r="K14" s="9">
        <f t="shared" si="2"/>
        <v>0</v>
      </c>
      <c r="L14" s="9">
        <v>0.4</v>
      </c>
      <c r="M14" s="9">
        <f t="shared" si="3"/>
        <v>0.66666666666666663</v>
      </c>
      <c r="N14" s="9">
        <f t="shared" si="4"/>
        <v>2.5</v>
      </c>
      <c r="O14" s="9">
        <f t="shared" si="5"/>
        <v>2</v>
      </c>
      <c r="P14" s="9">
        <f t="shared" si="6"/>
        <v>2</v>
      </c>
      <c r="Q14" s="9">
        <f t="shared" si="7"/>
        <v>2</v>
      </c>
      <c r="R14" s="9">
        <f t="shared" si="8"/>
        <v>8.5</v>
      </c>
    </row>
    <row r="15" spans="1:18" x14ac:dyDescent="0.3">
      <c r="A15" s="7">
        <v>14</v>
      </c>
      <c r="B15" s="7" t="s">
        <v>317</v>
      </c>
      <c r="C15" s="7" t="s">
        <v>59</v>
      </c>
      <c r="D15" s="7">
        <v>5</v>
      </c>
      <c r="E15" s="7">
        <v>5.1023804779351858</v>
      </c>
      <c r="F15" s="7">
        <v>5.9369592999999998</v>
      </c>
      <c r="G15" s="7">
        <v>4.7080327236611401</v>
      </c>
      <c r="H15" s="9">
        <v>3.5</v>
      </c>
      <c r="I15" s="9">
        <f t="shared" si="0"/>
        <v>2.4369592999999998</v>
      </c>
      <c r="J15" s="9" t="str">
        <f t="shared" si="1"/>
        <v>Over</v>
      </c>
      <c r="K15" s="9">
        <f t="shared" si="2"/>
        <v>1.5</v>
      </c>
      <c r="L15" s="9">
        <v>0.5</v>
      </c>
      <c r="M15" s="9">
        <f t="shared" si="3"/>
        <v>1</v>
      </c>
      <c r="N15" s="9">
        <f t="shared" si="4"/>
        <v>3</v>
      </c>
      <c r="O15" s="9">
        <f t="shared" si="5"/>
        <v>3</v>
      </c>
      <c r="P15" s="9">
        <f t="shared" si="6"/>
        <v>2</v>
      </c>
      <c r="Q15" s="9">
        <f t="shared" si="7"/>
        <v>0</v>
      </c>
      <c r="R15" s="9">
        <f t="shared" si="8"/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153</v>
      </c>
      <c r="B2" s="1">
        <v>6.53</v>
      </c>
      <c r="F2" s="1"/>
      <c r="G2" s="1"/>
      <c r="H2" s="1"/>
    </row>
    <row r="3" spans="1:8" ht="15" thickBot="1" x14ac:dyDescent="0.35">
      <c r="A3" s="1">
        <v>501</v>
      </c>
      <c r="B3" s="1">
        <v>4.96</v>
      </c>
      <c r="F3" s="1"/>
      <c r="G3" s="1"/>
      <c r="H3" s="1"/>
    </row>
    <row r="4" spans="1:8" ht="15" thickBot="1" x14ac:dyDescent="0.35">
      <c r="A4" s="1">
        <v>113</v>
      </c>
      <c r="B4" s="1">
        <v>4.72</v>
      </c>
      <c r="F4" s="1"/>
      <c r="G4" s="1"/>
      <c r="H4" s="1"/>
    </row>
    <row r="5" spans="1:8" ht="15" thickBot="1" x14ac:dyDescent="0.35">
      <c r="A5" s="1">
        <v>164</v>
      </c>
      <c r="B5" s="1">
        <v>4.28</v>
      </c>
      <c r="F5" s="1"/>
      <c r="G5" s="1"/>
      <c r="H5" s="1"/>
    </row>
    <row r="6" spans="1:8" ht="15" thickBot="1" x14ac:dyDescent="0.35">
      <c r="A6" s="1">
        <v>130</v>
      </c>
      <c r="B6" s="1">
        <v>5.03</v>
      </c>
      <c r="F6" s="1"/>
      <c r="G6" s="1"/>
      <c r="H6" s="1"/>
    </row>
    <row r="7" spans="1:8" ht="15" thickBot="1" x14ac:dyDescent="0.35">
      <c r="A7" s="1">
        <v>144</v>
      </c>
      <c r="B7" s="1">
        <v>4.04</v>
      </c>
      <c r="F7" s="1"/>
      <c r="G7" s="1"/>
      <c r="H7" s="1"/>
    </row>
    <row r="8" spans="1:8" ht="15" thickBot="1" x14ac:dyDescent="0.35">
      <c r="A8" s="1">
        <v>155</v>
      </c>
      <c r="B8" s="1">
        <v>4.88</v>
      </c>
      <c r="F8" s="1"/>
      <c r="G8" s="1"/>
      <c r="H8" s="1"/>
    </row>
    <row r="9" spans="1:8" ht="15" thickBot="1" x14ac:dyDescent="0.35">
      <c r="A9" s="1">
        <v>181</v>
      </c>
      <c r="B9" s="1">
        <v>0.38</v>
      </c>
      <c r="F9" s="1"/>
      <c r="G9" s="1"/>
      <c r="H9" s="1"/>
    </row>
    <row r="10" spans="1:8" ht="15" thickBot="1" x14ac:dyDescent="0.35">
      <c r="A10" s="1">
        <v>508</v>
      </c>
      <c r="B10" s="1">
        <v>5.45</v>
      </c>
      <c r="F10" s="1"/>
      <c r="G10" s="1"/>
      <c r="H10" s="1"/>
    </row>
    <row r="11" spans="1:8" ht="15" thickBot="1" x14ac:dyDescent="0.35">
      <c r="A11" s="1">
        <v>157</v>
      </c>
      <c r="B11" s="1">
        <v>5.25</v>
      </c>
      <c r="F11" s="1"/>
      <c r="G11" s="1"/>
      <c r="H11" s="1"/>
    </row>
    <row r="12" spans="1:8" ht="15" thickBot="1" x14ac:dyDescent="0.35">
      <c r="A12" s="1">
        <v>158</v>
      </c>
      <c r="B12" s="1">
        <v>7.2</v>
      </c>
      <c r="F12" s="1"/>
      <c r="G12" s="1"/>
      <c r="H12" s="1"/>
    </row>
    <row r="13" spans="1:8" ht="15" thickBot="1" x14ac:dyDescent="0.35">
      <c r="A13" s="1">
        <v>152</v>
      </c>
      <c r="B13" s="1">
        <v>5.26</v>
      </c>
      <c r="F13" s="1"/>
      <c r="G13" s="1"/>
      <c r="H13" s="1"/>
    </row>
    <row r="14" spans="1:8" ht="15" thickBot="1" x14ac:dyDescent="0.35">
      <c r="A14" s="1">
        <v>107</v>
      </c>
      <c r="B14" s="1">
        <v>4.72</v>
      </c>
      <c r="F14" s="1"/>
      <c r="G14" s="1"/>
      <c r="H14" s="1"/>
    </row>
    <row r="15" spans="1:8" ht="15" thickBot="1" x14ac:dyDescent="0.35">
      <c r="A15" s="1">
        <v>230</v>
      </c>
      <c r="B15" s="1">
        <v>4.24</v>
      </c>
      <c r="F15" s="1"/>
      <c r="G15" s="1"/>
      <c r="H15" s="1"/>
    </row>
    <row r="16" spans="1:8" ht="15" thickBot="1" x14ac:dyDescent="0.35">
      <c r="A16" s="1">
        <v>141</v>
      </c>
      <c r="B16" s="1">
        <v>4.6900000000000004</v>
      </c>
    </row>
    <row r="17" spans="1:2" ht="15" thickBot="1" x14ac:dyDescent="0.35">
      <c r="A17" s="1">
        <v>138</v>
      </c>
      <c r="B17" s="1">
        <v>4.5</v>
      </c>
    </row>
    <row r="18" spans="1:2" ht="15" thickBot="1" x14ac:dyDescent="0.35">
      <c r="A18" s="1">
        <v>112</v>
      </c>
      <c r="B18" s="1">
        <v>4.74</v>
      </c>
    </row>
    <row r="19" spans="1:2" ht="15" thickBot="1" x14ac:dyDescent="0.35">
      <c r="A19" s="1">
        <v>104</v>
      </c>
      <c r="B19" s="1">
        <v>4.91</v>
      </c>
    </row>
    <row r="20" spans="1:2" ht="15" thickBot="1" x14ac:dyDescent="0.35">
      <c r="A20" s="1">
        <v>122</v>
      </c>
      <c r="B20" s="1">
        <v>5.45</v>
      </c>
    </row>
    <row r="21" spans="1:2" ht="15" thickBot="1" x14ac:dyDescent="0.35">
      <c r="A21" s="1">
        <v>519</v>
      </c>
      <c r="B21" s="1">
        <v>3.84</v>
      </c>
    </row>
    <row r="22" spans="1:2" ht="15" thickBot="1" x14ac:dyDescent="0.35">
      <c r="A22" s="1">
        <v>520</v>
      </c>
      <c r="B22" s="1">
        <v>4.6900000000000004</v>
      </c>
    </row>
    <row r="23" spans="1:2" ht="15" thickBot="1" x14ac:dyDescent="0.35">
      <c r="A23" s="1">
        <v>133</v>
      </c>
      <c r="B23" s="1">
        <v>4.58</v>
      </c>
    </row>
    <row r="24" spans="1:2" ht="15" thickBot="1" x14ac:dyDescent="0.35">
      <c r="A24" s="1">
        <v>522</v>
      </c>
      <c r="B24" s="1">
        <v>3.85</v>
      </c>
    </row>
    <row r="25" spans="1:2" ht="15" thickBot="1" x14ac:dyDescent="0.35">
      <c r="A25" s="1">
        <v>105</v>
      </c>
      <c r="B25" s="1">
        <v>5.61</v>
      </c>
    </row>
    <row r="26" spans="1:2" ht="15" thickBot="1" x14ac:dyDescent="0.35">
      <c r="A26" s="1">
        <v>111</v>
      </c>
      <c r="B26" s="1">
        <v>4.82</v>
      </c>
    </row>
    <row r="27" spans="1:2" ht="15" thickBot="1" x14ac:dyDescent="0.35">
      <c r="A27" s="1">
        <v>525</v>
      </c>
      <c r="B27" s="1">
        <v>4.3600000000000003</v>
      </c>
    </row>
    <row r="28" spans="1:2" ht="15" thickBot="1" x14ac:dyDescent="0.35">
      <c r="A28" s="1">
        <v>142</v>
      </c>
      <c r="B28" s="1">
        <v>5.1100000000000003</v>
      </c>
    </row>
    <row r="29" spans="1:2" ht="15" thickBot="1" x14ac:dyDescent="0.35">
      <c r="A29" s="1">
        <v>132</v>
      </c>
      <c r="B29" s="1">
        <v>2.93</v>
      </c>
    </row>
    <row r="30" spans="1:2" ht="15" thickBot="1" x14ac:dyDescent="0.35">
      <c r="A30" s="1">
        <v>147</v>
      </c>
      <c r="B30" s="1">
        <v>3.31</v>
      </c>
    </row>
    <row r="31" spans="1:2" ht="15" thickBot="1" x14ac:dyDescent="0.35">
      <c r="A31" s="1">
        <v>129</v>
      </c>
      <c r="B31" s="1">
        <v>3.91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153</v>
      </c>
      <c r="B2" s="1">
        <v>5.3193495653790901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3.5516970670543699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113</v>
      </c>
      <c r="B4" s="1">
        <v>5.0646908326436897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164</v>
      </c>
      <c r="B5" s="1">
        <v>4.2049363389839103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130</v>
      </c>
      <c r="B6" s="1">
        <v>4.7520556799233296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144</v>
      </c>
      <c r="B7" s="1">
        <v>5.2576105835276596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155</v>
      </c>
      <c r="B8" s="1">
        <v>4.4353181034313396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181</v>
      </c>
      <c r="B9" s="1">
        <v>2.0967908761667302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508</v>
      </c>
      <c r="B10" s="1">
        <v>3.5191253641587599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157</v>
      </c>
      <c r="B11" s="1">
        <v>4.7825807198600501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158</v>
      </c>
      <c r="B12" s="1">
        <v>5.3794561026159204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152</v>
      </c>
      <c r="B13" s="1">
        <v>5.1406040352399396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107</v>
      </c>
      <c r="B14" s="1">
        <v>4.7049865382631504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230</v>
      </c>
      <c r="B15" s="1">
        <v>3.44139724314658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141</v>
      </c>
      <c r="B16" s="1">
        <v>4.7181658882455304</v>
      </c>
    </row>
    <row r="17" spans="1:2" ht="15" thickBot="1" x14ac:dyDescent="0.35">
      <c r="A17" s="1">
        <v>138</v>
      </c>
      <c r="B17" s="1">
        <v>4.9462760713015301</v>
      </c>
    </row>
    <row r="18" spans="1:2" ht="15" thickBot="1" x14ac:dyDescent="0.35">
      <c r="A18" s="1">
        <v>112</v>
      </c>
      <c r="B18" s="1">
        <v>4.7107079143554396</v>
      </c>
    </row>
    <row r="19" spans="1:2" ht="15" thickBot="1" x14ac:dyDescent="0.35">
      <c r="A19" s="1">
        <v>104</v>
      </c>
      <c r="B19" s="1">
        <v>5.3094274059979902</v>
      </c>
    </row>
    <row r="20" spans="1:2" ht="15" thickBot="1" x14ac:dyDescent="0.35">
      <c r="A20" s="1">
        <v>122</v>
      </c>
      <c r="B20" s="1">
        <v>4.9037990666778004</v>
      </c>
    </row>
    <row r="21" spans="1:2" ht="15" thickBot="1" x14ac:dyDescent="0.35">
      <c r="A21" s="1">
        <v>519</v>
      </c>
      <c r="B21" s="1">
        <v>2.9309153976204301</v>
      </c>
    </row>
    <row r="22" spans="1:2" ht="15" thickBot="1" x14ac:dyDescent="0.35">
      <c r="A22" s="1">
        <v>520</v>
      </c>
      <c r="B22" s="1">
        <v>3.3597806226464999</v>
      </c>
    </row>
    <row r="23" spans="1:2" ht="15" thickBot="1" x14ac:dyDescent="0.35">
      <c r="A23" s="1">
        <v>133</v>
      </c>
      <c r="B23" s="1">
        <v>4.4112519517453697</v>
      </c>
    </row>
    <row r="24" spans="1:2" ht="15" thickBot="1" x14ac:dyDescent="0.35">
      <c r="A24" s="1">
        <v>522</v>
      </c>
      <c r="B24" s="1">
        <v>2.6475790632452401</v>
      </c>
    </row>
    <row r="25" spans="1:2" ht="15" thickBot="1" x14ac:dyDescent="0.35">
      <c r="A25" s="1">
        <v>105</v>
      </c>
      <c r="B25" s="1">
        <v>5.7430639903329697</v>
      </c>
    </row>
    <row r="26" spans="1:2" ht="15" thickBot="1" x14ac:dyDescent="0.35">
      <c r="A26" s="1">
        <v>111</v>
      </c>
      <c r="B26" s="1">
        <v>5.0816892590513802</v>
      </c>
    </row>
    <row r="27" spans="1:2" ht="15" thickBot="1" x14ac:dyDescent="0.35">
      <c r="A27" s="1">
        <v>525</v>
      </c>
      <c r="B27" s="1">
        <v>3.0118704416151099</v>
      </c>
    </row>
    <row r="28" spans="1:2" ht="15" thickBot="1" x14ac:dyDescent="0.35">
      <c r="A28" s="1">
        <v>142</v>
      </c>
      <c r="B28" s="1">
        <v>5.2341503711866597</v>
      </c>
    </row>
    <row r="29" spans="1:2" ht="15" thickBot="1" x14ac:dyDescent="0.35">
      <c r="A29" s="1">
        <v>132</v>
      </c>
      <c r="B29" s="1">
        <v>4.7439882723343301</v>
      </c>
    </row>
    <row r="30" spans="1:2" ht="15" thickBot="1" x14ac:dyDescent="0.35">
      <c r="A30" s="1">
        <v>147</v>
      </c>
      <c r="B30" s="1">
        <v>4.4792710724383999</v>
      </c>
    </row>
    <row r="31" spans="1:2" ht="15" thickBot="1" x14ac:dyDescent="0.35">
      <c r="A31" s="1">
        <v>129</v>
      </c>
      <c r="B31" s="1">
        <v>4.5387558567167998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5.3829581816512997</v>
      </c>
    </row>
    <row r="3" spans="1:2" ht="15" thickBot="1" x14ac:dyDescent="0.35">
      <c r="A3" s="1">
        <v>501</v>
      </c>
      <c r="B3" s="1">
        <v>3.8989406025098101</v>
      </c>
    </row>
    <row r="4" spans="1:2" ht="15" thickBot="1" x14ac:dyDescent="0.35">
      <c r="A4" s="1">
        <v>113</v>
      </c>
      <c r="B4" s="1">
        <v>5.1913664405689897</v>
      </c>
    </row>
    <row r="5" spans="1:2" ht="15" thickBot="1" x14ac:dyDescent="0.35">
      <c r="A5" s="1">
        <v>164</v>
      </c>
      <c r="B5" s="1">
        <v>4.2490004626120701</v>
      </c>
    </row>
    <row r="6" spans="1:2" ht="15" thickBot="1" x14ac:dyDescent="0.35">
      <c r="A6" s="1">
        <v>130</v>
      </c>
      <c r="B6" s="1">
        <v>4.8376129232145004</v>
      </c>
    </row>
    <row r="7" spans="1:2" ht="15" thickBot="1" x14ac:dyDescent="0.35">
      <c r="A7" s="1">
        <v>144</v>
      </c>
      <c r="B7" s="1">
        <v>5.3334418508674801</v>
      </c>
    </row>
    <row r="8" spans="1:2" ht="15" thickBot="1" x14ac:dyDescent="0.35">
      <c r="A8" s="1">
        <v>155</v>
      </c>
      <c r="B8" s="1">
        <v>4.5298447407362099</v>
      </c>
    </row>
    <row r="9" spans="1:2" ht="15" thickBot="1" x14ac:dyDescent="0.35">
      <c r="A9" s="1">
        <v>181</v>
      </c>
      <c r="B9" s="1">
        <v>2.0299508113484999</v>
      </c>
    </row>
    <row r="10" spans="1:2" ht="15" thickBot="1" x14ac:dyDescent="0.35">
      <c r="A10" s="1">
        <v>508</v>
      </c>
      <c r="B10" s="1">
        <v>4.0021257902404797</v>
      </c>
    </row>
    <row r="11" spans="1:2" ht="15" thickBot="1" x14ac:dyDescent="0.35">
      <c r="A11" s="1">
        <v>157</v>
      </c>
      <c r="B11" s="1">
        <v>4.7647949330598198</v>
      </c>
    </row>
    <row r="12" spans="1:2" ht="15" thickBot="1" x14ac:dyDescent="0.35">
      <c r="A12" s="1">
        <v>158</v>
      </c>
      <c r="B12" s="1">
        <v>5.4968965505828304</v>
      </c>
    </row>
    <row r="13" spans="1:2" ht="15" thickBot="1" x14ac:dyDescent="0.35">
      <c r="A13" s="1">
        <v>152</v>
      </c>
      <c r="B13" s="1">
        <v>5.1786012493258404</v>
      </c>
    </row>
    <row r="14" spans="1:2" ht="15" thickBot="1" x14ac:dyDescent="0.35">
      <c r="A14" s="1">
        <v>107</v>
      </c>
      <c r="B14" s="1">
        <v>4.6774589339744397</v>
      </c>
    </row>
    <row r="15" spans="1:2" ht="15" thickBot="1" x14ac:dyDescent="0.35">
      <c r="A15" s="1">
        <v>230</v>
      </c>
      <c r="B15" s="1">
        <v>3.4850366273409699</v>
      </c>
    </row>
    <row r="16" spans="1:2" ht="15" thickBot="1" x14ac:dyDescent="0.35">
      <c r="A16" s="1">
        <v>141</v>
      </c>
      <c r="B16" s="1">
        <v>4.8499216016540103</v>
      </c>
    </row>
    <row r="17" spans="1:2" ht="15" thickBot="1" x14ac:dyDescent="0.35">
      <c r="A17" s="1">
        <v>138</v>
      </c>
      <c r="B17" s="1">
        <v>4.9946136969883801</v>
      </c>
    </row>
    <row r="18" spans="1:2" ht="15" thickBot="1" x14ac:dyDescent="0.35">
      <c r="A18" s="1">
        <v>112</v>
      </c>
      <c r="B18" s="1">
        <v>4.7276026954677501</v>
      </c>
    </row>
    <row r="19" spans="1:2" ht="15" thickBot="1" x14ac:dyDescent="0.35">
      <c r="A19" s="1">
        <v>104</v>
      </c>
      <c r="B19" s="1">
        <v>5.2151179855639</v>
      </c>
    </row>
    <row r="20" spans="1:2" ht="15" thickBot="1" x14ac:dyDescent="0.35">
      <c r="A20" s="1">
        <v>122</v>
      </c>
      <c r="B20" s="1">
        <v>4.9514895347882</v>
      </c>
    </row>
    <row r="21" spans="1:2" ht="15" thickBot="1" x14ac:dyDescent="0.35">
      <c r="A21" s="1">
        <v>519</v>
      </c>
      <c r="B21" s="1">
        <v>3.2223069956233301</v>
      </c>
    </row>
    <row r="22" spans="1:2" ht="15" thickBot="1" x14ac:dyDescent="0.35">
      <c r="A22" s="1">
        <v>520</v>
      </c>
      <c r="B22" s="1">
        <v>3.8302123966369099</v>
      </c>
    </row>
    <row r="23" spans="1:2" ht="15" thickBot="1" x14ac:dyDescent="0.35">
      <c r="A23" s="1">
        <v>133</v>
      </c>
      <c r="B23" s="1">
        <v>4.4102004470927003</v>
      </c>
    </row>
    <row r="24" spans="1:2" ht="15" thickBot="1" x14ac:dyDescent="0.35">
      <c r="A24" s="1">
        <v>522</v>
      </c>
      <c r="B24" s="1">
        <v>3.0753378244808798</v>
      </c>
    </row>
    <row r="25" spans="1:2" ht="15" thickBot="1" x14ac:dyDescent="0.35">
      <c r="A25" s="1">
        <v>105</v>
      </c>
      <c r="B25" s="1">
        <v>5.6917341739153997</v>
      </c>
    </row>
    <row r="26" spans="1:2" ht="15" thickBot="1" x14ac:dyDescent="0.35">
      <c r="A26" s="1">
        <v>111</v>
      </c>
      <c r="B26" s="1">
        <v>5.1224687714096602</v>
      </c>
    </row>
    <row r="27" spans="1:2" ht="15" thickBot="1" x14ac:dyDescent="0.35">
      <c r="A27" s="1">
        <v>525</v>
      </c>
      <c r="B27" s="1">
        <v>3.3875126590479598</v>
      </c>
    </row>
    <row r="28" spans="1:2" ht="15" thickBot="1" x14ac:dyDescent="0.35">
      <c r="A28" s="1">
        <v>142</v>
      </c>
      <c r="B28" s="1">
        <v>5.29021236904312</v>
      </c>
    </row>
    <row r="29" spans="1:2" ht="15" thickBot="1" x14ac:dyDescent="0.35">
      <c r="A29" s="1">
        <v>132</v>
      </c>
      <c r="B29" s="1">
        <v>4.68247709983733</v>
      </c>
    </row>
    <row r="30" spans="1:2" ht="15" thickBot="1" x14ac:dyDescent="0.35">
      <c r="A30" s="1">
        <v>147</v>
      </c>
      <c r="B30" s="1">
        <v>4.5642355351270902</v>
      </c>
    </row>
    <row r="31" spans="1:2" ht="15" thickBot="1" x14ac:dyDescent="0.35">
      <c r="A31" s="1">
        <v>129</v>
      </c>
      <c r="B31" s="1">
        <v>4.4555998455648398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5.8382642998027601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5.0207468879667996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113</v>
      </c>
      <c r="B4" s="1">
        <v>5.6987951807228896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164</v>
      </c>
      <c r="B5" s="1">
        <v>4.6901408450704203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130</v>
      </c>
      <c r="B6" s="1">
        <v>5.1954624781849903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144</v>
      </c>
      <c r="B7" s="1">
        <v>5.1948717948717897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155</v>
      </c>
      <c r="B8" s="1">
        <v>4.6980461811722902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181</v>
      </c>
      <c r="B9" s="1">
        <v>1.97826086956521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508</v>
      </c>
      <c r="B10" s="1">
        <v>5.1948717948717897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157</v>
      </c>
      <c r="B11" s="1">
        <v>5.0720221606648197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158</v>
      </c>
      <c r="B12" s="1">
        <v>5.8382642998027601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152</v>
      </c>
      <c r="B13" s="1">
        <v>5.1948717948717897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107</v>
      </c>
      <c r="B14" s="1">
        <v>4.8321775312066499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230</v>
      </c>
      <c r="B15" s="1">
        <v>3.7405247813411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141</v>
      </c>
      <c r="B16" s="1">
        <v>5.46654929577464</v>
      </c>
    </row>
    <row r="17" spans="1:2" ht="15" thickBot="1" x14ac:dyDescent="0.35">
      <c r="A17" s="1">
        <v>138</v>
      </c>
      <c r="B17" s="1">
        <v>5.4573170731707297</v>
      </c>
    </row>
    <row r="18" spans="1:2" ht="15" thickBot="1" x14ac:dyDescent="0.35">
      <c r="A18" s="1">
        <v>112</v>
      </c>
      <c r="B18" s="1">
        <v>4.8321775312066499</v>
      </c>
    </row>
    <row r="19" spans="1:2" ht="15" thickBot="1" x14ac:dyDescent="0.35">
      <c r="A19" s="1">
        <v>104</v>
      </c>
      <c r="B19" s="1">
        <v>4.8321775312066499</v>
      </c>
    </row>
    <row r="20" spans="1:2" ht="15" thickBot="1" x14ac:dyDescent="0.35">
      <c r="A20" s="1">
        <v>122</v>
      </c>
      <c r="B20" s="1">
        <v>5.1948717948717897</v>
      </c>
    </row>
    <row r="21" spans="1:2" ht="15" thickBot="1" x14ac:dyDescent="0.35">
      <c r="A21" s="1">
        <v>519</v>
      </c>
      <c r="B21" s="1">
        <v>4.25</v>
      </c>
    </row>
    <row r="22" spans="1:2" ht="15" thickBot="1" x14ac:dyDescent="0.35">
      <c r="A22" s="1">
        <v>520</v>
      </c>
      <c r="B22" s="1">
        <v>4.8321775312066499</v>
      </c>
    </row>
    <row r="23" spans="1:2" ht="15" thickBot="1" x14ac:dyDescent="0.35">
      <c r="A23" s="1">
        <v>133</v>
      </c>
      <c r="B23" s="1">
        <v>4.6980461811722902</v>
      </c>
    </row>
    <row r="24" spans="1:2" ht="15" thickBot="1" x14ac:dyDescent="0.35">
      <c r="A24" s="1">
        <v>522</v>
      </c>
      <c r="B24" s="1">
        <v>4.25</v>
      </c>
    </row>
    <row r="25" spans="1:2" ht="15" thickBot="1" x14ac:dyDescent="0.35">
      <c r="A25" s="1">
        <v>105</v>
      </c>
      <c r="B25" s="1">
        <v>6.3844856661045499</v>
      </c>
    </row>
    <row r="26" spans="1:2" ht="15" thickBot="1" x14ac:dyDescent="0.35">
      <c r="A26" s="1">
        <v>111</v>
      </c>
      <c r="B26" s="1">
        <v>4.8321775312066499</v>
      </c>
    </row>
    <row r="27" spans="1:2" ht="15" thickBot="1" x14ac:dyDescent="0.35">
      <c r="A27" s="1">
        <v>525</v>
      </c>
      <c r="B27" s="1">
        <v>4.5268817204301</v>
      </c>
    </row>
    <row r="28" spans="1:2" ht="15" thickBot="1" x14ac:dyDescent="0.35">
      <c r="A28" s="1">
        <v>142</v>
      </c>
      <c r="B28" s="1">
        <v>5.6816976127320897</v>
      </c>
    </row>
    <row r="29" spans="1:2" ht="15" thickBot="1" x14ac:dyDescent="0.35">
      <c r="A29" s="1">
        <v>132</v>
      </c>
      <c r="B29" s="1">
        <v>4.6901408450704203</v>
      </c>
    </row>
    <row r="30" spans="1:2" ht="15" thickBot="1" x14ac:dyDescent="0.35">
      <c r="A30" s="1">
        <v>147</v>
      </c>
      <c r="B30" s="1">
        <v>4.6980461811722902</v>
      </c>
    </row>
    <row r="31" spans="1:2" ht="15" thickBot="1" x14ac:dyDescent="0.35">
      <c r="A31" s="1">
        <v>129</v>
      </c>
      <c r="B31" s="1">
        <v>4.6901408450704203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Props</vt:lpstr>
      <vt:lpstr>Sheet2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2024-06-12T17:58:33Z</dcterms:modified>
</cp:coreProperties>
</file>