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50B9A5EF-9F1A-45BD-ABF2-533126542E44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3" sheetId="21" r:id="rId2"/>
    <sheet name="Sheet2" sheetId="20" r:id="rId3"/>
    <sheet name="Props" sheetId="17" r:id="rId4"/>
    <sheet name="Batting_Test_1" sheetId="18" r:id="rId5"/>
    <sheet name="Batting_Test_2" sheetId="19" r:id="rId6"/>
    <sheet name="RF" sheetId="2" r:id="rId7"/>
    <sheet name="Neural" sheetId="3" r:id="rId8"/>
    <sheet name="LR" sheetId="4" r:id="rId9"/>
    <sheet name="Adaboost" sheetId="6" r:id="rId10"/>
    <sheet name="XGBR" sheetId="7" r:id="rId11"/>
    <sheet name="Huber" sheetId="12" r:id="rId12"/>
    <sheet name="BayesRidge" sheetId="16" r:id="rId13"/>
    <sheet name="Elastic" sheetId="15" r:id="rId14"/>
    <sheet name="GBR" sheetId="13" r:id="rId15"/>
  </sheets>
  <definedNames>
    <definedName name="_xlnm._FilterDatabase" localSheetId="0" hidden="1">Sheet1!$D$36:$X$74</definedName>
    <definedName name="_xlnm._FilterDatabase" localSheetId="2" hidden="1">Sheet2!$A$1:$U$31</definedName>
    <definedName name="_xlnm._FilterDatabase" localSheetId="1" hidden="1">Sheet3!$A$1:$T$31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1" l="1"/>
  <c r="K31" i="21"/>
  <c r="P31" i="21" s="1"/>
  <c r="P30" i="21"/>
  <c r="O30" i="21"/>
  <c r="Q30" i="21" s="1"/>
  <c r="M30" i="21"/>
  <c r="L30" i="21"/>
  <c r="S30" i="21" s="1"/>
  <c r="K30" i="21"/>
  <c r="M29" i="21"/>
  <c r="L29" i="21"/>
  <c r="O29" i="21" s="1"/>
  <c r="Q29" i="21" s="1"/>
  <c r="K29" i="21"/>
  <c r="P29" i="21" s="1"/>
  <c r="M28" i="21"/>
  <c r="K28" i="21"/>
  <c r="L28" i="21" s="1"/>
  <c r="P27" i="21"/>
  <c r="M27" i="21"/>
  <c r="K27" i="21"/>
  <c r="L27" i="21" s="1"/>
  <c r="S26" i="21"/>
  <c r="M26" i="21"/>
  <c r="L26" i="21"/>
  <c r="T26" i="21" s="1"/>
  <c r="K26" i="21"/>
  <c r="P26" i="21" s="1"/>
  <c r="M25" i="21"/>
  <c r="K25" i="21"/>
  <c r="P25" i="21" s="1"/>
  <c r="P24" i="21"/>
  <c r="O24" i="21"/>
  <c r="Q24" i="21" s="1"/>
  <c r="M24" i="21"/>
  <c r="L24" i="21"/>
  <c r="S24" i="21" s="1"/>
  <c r="K24" i="21"/>
  <c r="M23" i="21"/>
  <c r="L23" i="21"/>
  <c r="O23" i="21" s="1"/>
  <c r="Q23" i="21" s="1"/>
  <c r="K23" i="21"/>
  <c r="P23" i="21" s="1"/>
  <c r="M22" i="21"/>
  <c r="K22" i="21"/>
  <c r="L22" i="21" s="1"/>
  <c r="P21" i="21"/>
  <c r="M21" i="21"/>
  <c r="K21" i="21"/>
  <c r="L21" i="21" s="1"/>
  <c r="S20" i="21"/>
  <c r="M20" i="21"/>
  <c r="L20" i="21"/>
  <c r="R20" i="21" s="1"/>
  <c r="K20" i="21"/>
  <c r="P20" i="21" s="1"/>
  <c r="M19" i="21"/>
  <c r="K19" i="21"/>
  <c r="P19" i="21" s="1"/>
  <c r="T18" i="21"/>
  <c r="P18" i="21"/>
  <c r="O18" i="21"/>
  <c r="Q18" i="21" s="1"/>
  <c r="M18" i="21"/>
  <c r="L18" i="21"/>
  <c r="S18" i="21" s="1"/>
  <c r="K18" i="21"/>
  <c r="M17" i="21"/>
  <c r="L17" i="21"/>
  <c r="O17" i="21" s="1"/>
  <c r="Q17" i="21" s="1"/>
  <c r="K17" i="21"/>
  <c r="P17" i="21" s="1"/>
  <c r="U17" i="21" s="1"/>
  <c r="M16" i="21"/>
  <c r="K16" i="21"/>
  <c r="L16" i="21" s="1"/>
  <c r="P15" i="21"/>
  <c r="M15" i="21"/>
  <c r="K15" i="21"/>
  <c r="L15" i="21" s="1"/>
  <c r="S14" i="21"/>
  <c r="M14" i="21"/>
  <c r="L14" i="21"/>
  <c r="T14" i="21" s="1"/>
  <c r="K14" i="21"/>
  <c r="P14" i="21" s="1"/>
  <c r="M13" i="21"/>
  <c r="K13" i="21"/>
  <c r="P13" i="21" s="1"/>
  <c r="T12" i="21"/>
  <c r="P12" i="21"/>
  <c r="O12" i="21"/>
  <c r="Q12" i="21" s="1"/>
  <c r="M12" i="21"/>
  <c r="L12" i="21"/>
  <c r="S12" i="21" s="1"/>
  <c r="K12" i="21"/>
  <c r="M11" i="21"/>
  <c r="L11" i="21"/>
  <c r="O11" i="21" s="1"/>
  <c r="Q11" i="21" s="1"/>
  <c r="K11" i="21"/>
  <c r="P11" i="21" s="1"/>
  <c r="M10" i="21"/>
  <c r="K10" i="21"/>
  <c r="L10" i="21" s="1"/>
  <c r="P9" i="21"/>
  <c r="M9" i="21"/>
  <c r="K9" i="21"/>
  <c r="L9" i="21" s="1"/>
  <c r="S8" i="21"/>
  <c r="M8" i="21"/>
  <c r="L8" i="21"/>
  <c r="T8" i="21" s="1"/>
  <c r="K8" i="21"/>
  <c r="P8" i="21" s="1"/>
  <c r="M7" i="21"/>
  <c r="K7" i="21"/>
  <c r="P7" i="21" s="1"/>
  <c r="U7" i="21" s="1"/>
  <c r="P6" i="21"/>
  <c r="M6" i="21"/>
  <c r="K6" i="21"/>
  <c r="L6" i="21" s="1"/>
  <c r="M5" i="21"/>
  <c r="L5" i="21"/>
  <c r="O5" i="21" s="1"/>
  <c r="Q5" i="21" s="1"/>
  <c r="K5" i="21"/>
  <c r="P5" i="21" s="1"/>
  <c r="M4" i="21"/>
  <c r="K4" i="21"/>
  <c r="L4" i="21" s="1"/>
  <c r="P3" i="21"/>
  <c r="M3" i="21"/>
  <c r="K3" i="21"/>
  <c r="L3" i="21" s="1"/>
  <c r="S2" i="21"/>
  <c r="M2" i="21"/>
  <c r="L2" i="21"/>
  <c r="T2" i="21" s="1"/>
  <c r="K2" i="21"/>
  <c r="P2" i="21" s="1"/>
  <c r="O28" i="21" l="1"/>
  <c r="Q28" i="21" s="1"/>
  <c r="T28" i="21"/>
  <c r="S28" i="21"/>
  <c r="R28" i="21"/>
  <c r="O10" i="21"/>
  <c r="Q10" i="21" s="1"/>
  <c r="T10" i="21"/>
  <c r="R10" i="21"/>
  <c r="S10" i="21"/>
  <c r="T21" i="21"/>
  <c r="S21" i="21"/>
  <c r="R21" i="21"/>
  <c r="O21" i="21"/>
  <c r="Q21" i="21" s="1"/>
  <c r="U14" i="21"/>
  <c r="S6" i="21"/>
  <c r="R6" i="21"/>
  <c r="O6" i="21"/>
  <c r="Q6" i="21" s="1"/>
  <c r="T6" i="21"/>
  <c r="T3" i="21"/>
  <c r="S3" i="21"/>
  <c r="R3" i="21"/>
  <c r="O3" i="21"/>
  <c r="Q3" i="21" s="1"/>
  <c r="O22" i="21"/>
  <c r="Q22" i="21" s="1"/>
  <c r="T22" i="21"/>
  <c r="S22" i="21"/>
  <c r="R22" i="21"/>
  <c r="T15" i="21"/>
  <c r="S15" i="21"/>
  <c r="O15" i="21"/>
  <c r="Q15" i="21" s="1"/>
  <c r="R15" i="21"/>
  <c r="O16" i="21"/>
  <c r="Q16" i="21" s="1"/>
  <c r="T16" i="21"/>
  <c r="S16" i="21"/>
  <c r="R16" i="21"/>
  <c r="T9" i="21"/>
  <c r="S9" i="21"/>
  <c r="R9" i="21"/>
  <c r="O9" i="21"/>
  <c r="Q9" i="21" s="1"/>
  <c r="U23" i="21"/>
  <c r="O4" i="21"/>
  <c r="Q4" i="21" s="1"/>
  <c r="T4" i="21"/>
  <c r="R4" i="21"/>
  <c r="S4" i="21"/>
  <c r="T27" i="21"/>
  <c r="S27" i="21"/>
  <c r="O27" i="21"/>
  <c r="Q27" i="21" s="1"/>
  <c r="R27" i="21"/>
  <c r="T20" i="21"/>
  <c r="P4" i="21"/>
  <c r="U4" i="21" s="1"/>
  <c r="R5" i="21"/>
  <c r="U5" i="21" s="1"/>
  <c r="P10" i="21"/>
  <c r="U10" i="21" s="1"/>
  <c r="R11" i="21"/>
  <c r="U11" i="21" s="1"/>
  <c r="P16" i="21"/>
  <c r="R17" i="21"/>
  <c r="P22" i="21"/>
  <c r="R23" i="21"/>
  <c r="T24" i="21"/>
  <c r="P28" i="21"/>
  <c r="R29" i="21"/>
  <c r="T30" i="21"/>
  <c r="S5" i="21"/>
  <c r="T23" i="21"/>
  <c r="T29" i="21"/>
  <c r="O2" i="21"/>
  <c r="Q2" i="21" s="1"/>
  <c r="U2" i="21" s="1"/>
  <c r="L7" i="21"/>
  <c r="O8" i="21"/>
  <c r="Q8" i="21" s="1"/>
  <c r="U8" i="21" s="1"/>
  <c r="L13" i="21"/>
  <c r="O14" i="21"/>
  <c r="Q14" i="21" s="1"/>
  <c r="L19" i="21"/>
  <c r="O20" i="21"/>
  <c r="Q20" i="21" s="1"/>
  <c r="U20" i="21" s="1"/>
  <c r="L25" i="21"/>
  <c r="O26" i="21"/>
  <c r="Q26" i="21" s="1"/>
  <c r="L31" i="21"/>
  <c r="S23" i="21"/>
  <c r="S29" i="21"/>
  <c r="U29" i="21" s="1"/>
  <c r="T11" i="21"/>
  <c r="T17" i="21"/>
  <c r="S11" i="21"/>
  <c r="T5" i="21"/>
  <c r="S17" i="21"/>
  <c r="R2" i="21"/>
  <c r="R8" i="21"/>
  <c r="R14" i="21"/>
  <c r="R26" i="21"/>
  <c r="U26" i="21" s="1"/>
  <c r="R12" i="21"/>
  <c r="U12" i="21" s="1"/>
  <c r="R18" i="21"/>
  <c r="U18" i="21" s="1"/>
  <c r="R24" i="21"/>
  <c r="U24" i="21" s="1"/>
  <c r="R30" i="21"/>
  <c r="U30" i="21" s="1"/>
  <c r="U28" i="21" l="1"/>
  <c r="U27" i="21"/>
  <c r="U15" i="21"/>
  <c r="T13" i="21"/>
  <c r="S13" i="21"/>
  <c r="O13" i="21"/>
  <c r="Q13" i="21" s="1"/>
  <c r="R13" i="21"/>
  <c r="U22" i="21"/>
  <c r="U6" i="21"/>
  <c r="S19" i="21"/>
  <c r="T19" i="21"/>
  <c r="R19" i="21"/>
  <c r="O19" i="21"/>
  <c r="Q19" i="21" s="1"/>
  <c r="T7" i="21"/>
  <c r="S7" i="21"/>
  <c r="R7" i="21"/>
  <c r="O7" i="21"/>
  <c r="Q7" i="21" s="1"/>
  <c r="U16" i="21"/>
  <c r="R31" i="21"/>
  <c r="T31" i="21"/>
  <c r="S31" i="21"/>
  <c r="O31" i="21"/>
  <c r="Q31" i="21" s="1"/>
  <c r="U31" i="21" s="1"/>
  <c r="U3" i="21"/>
  <c r="S25" i="21"/>
  <c r="T25" i="21"/>
  <c r="O25" i="21"/>
  <c r="Q25" i="21" s="1"/>
  <c r="R25" i="21"/>
  <c r="U9" i="21"/>
  <c r="U21" i="21"/>
  <c r="U13" i="21" l="1"/>
  <c r="U25" i="21"/>
  <c r="U19" i="21"/>
  <c r="M19" i="20" l="1"/>
  <c r="K19" i="20"/>
  <c r="P19" i="20" s="1"/>
  <c r="M18" i="20"/>
  <c r="K18" i="20"/>
  <c r="L18" i="20" s="1"/>
  <c r="M17" i="20"/>
  <c r="K17" i="20"/>
  <c r="P17" i="20" s="1"/>
  <c r="M16" i="20"/>
  <c r="K16" i="20"/>
  <c r="P16" i="20" s="1"/>
  <c r="M15" i="20"/>
  <c r="K15" i="20"/>
  <c r="L15" i="20" s="1"/>
  <c r="M14" i="20"/>
  <c r="K14" i="20"/>
  <c r="P14" i="20" s="1"/>
  <c r="M13" i="20"/>
  <c r="K13" i="20"/>
  <c r="P13" i="20" s="1"/>
  <c r="M12" i="20"/>
  <c r="K12" i="20"/>
  <c r="L12" i="20" s="1"/>
  <c r="M11" i="20"/>
  <c r="K11" i="20"/>
  <c r="P11" i="20" s="1"/>
  <c r="M10" i="20"/>
  <c r="K10" i="20"/>
  <c r="L10" i="20" s="1"/>
  <c r="M9" i="20"/>
  <c r="K9" i="20"/>
  <c r="L9" i="20" s="1"/>
  <c r="M8" i="20"/>
  <c r="K8" i="20"/>
  <c r="P8" i="20" s="1"/>
  <c r="M7" i="20"/>
  <c r="K7" i="20"/>
  <c r="P7" i="20" s="1"/>
  <c r="M6" i="20"/>
  <c r="K6" i="20"/>
  <c r="L6" i="20" s="1"/>
  <c r="M5" i="20"/>
  <c r="K5" i="20"/>
  <c r="L5" i="20" s="1"/>
  <c r="S5" i="20" s="1"/>
  <c r="M4" i="20"/>
  <c r="K4" i="20"/>
  <c r="L4" i="20" s="1"/>
  <c r="M3" i="20"/>
  <c r="K3" i="20"/>
  <c r="L3" i="20" s="1"/>
  <c r="M2" i="20"/>
  <c r="K2" i="20"/>
  <c r="P2" i="20" s="1"/>
  <c r="L11" i="20" l="1"/>
  <c r="S11" i="20" s="1"/>
  <c r="P6" i="20"/>
  <c r="P18" i="20"/>
  <c r="U18" i="20" s="1"/>
  <c r="P12" i="20"/>
  <c r="L8" i="20"/>
  <c r="O8" i="20" s="1"/>
  <c r="Q8" i="20" s="1"/>
  <c r="L2" i="20"/>
  <c r="P5" i="20"/>
  <c r="L17" i="20"/>
  <c r="O17" i="20" s="1"/>
  <c r="Q17" i="20" s="1"/>
  <c r="P9" i="20"/>
  <c r="L14" i="20"/>
  <c r="O14" i="20" s="1"/>
  <c r="Q14" i="20" s="1"/>
  <c r="S18" i="20"/>
  <c r="R18" i="20"/>
  <c r="O18" i="20"/>
  <c r="Q18" i="20" s="1"/>
  <c r="T18" i="20"/>
  <c r="T15" i="20"/>
  <c r="O15" i="20"/>
  <c r="Q15" i="20" s="1"/>
  <c r="S15" i="20"/>
  <c r="R15" i="20"/>
  <c r="S12" i="20"/>
  <c r="O12" i="20"/>
  <c r="Q12" i="20" s="1"/>
  <c r="T12" i="20"/>
  <c r="R12" i="20"/>
  <c r="T9" i="20"/>
  <c r="S9" i="20"/>
  <c r="R9" i="20"/>
  <c r="O9" i="20"/>
  <c r="Q9" i="20" s="1"/>
  <c r="S6" i="20"/>
  <c r="O6" i="20"/>
  <c r="Q6" i="20" s="1"/>
  <c r="T6" i="20"/>
  <c r="R6" i="20"/>
  <c r="O10" i="20"/>
  <c r="Q10" i="20" s="1"/>
  <c r="T10" i="20"/>
  <c r="S10" i="20"/>
  <c r="R10" i="20"/>
  <c r="T3" i="20"/>
  <c r="S3" i="20"/>
  <c r="R3" i="20"/>
  <c r="O3" i="20"/>
  <c r="Q3" i="20" s="1"/>
  <c r="O4" i="20"/>
  <c r="Q4" i="20" s="1"/>
  <c r="T4" i="20"/>
  <c r="S4" i="20"/>
  <c r="R4" i="20"/>
  <c r="O5" i="20"/>
  <c r="Q5" i="20" s="1"/>
  <c r="O11" i="20"/>
  <c r="Q11" i="20" s="1"/>
  <c r="L16" i="20"/>
  <c r="P4" i="20"/>
  <c r="R5" i="20"/>
  <c r="P10" i="20"/>
  <c r="R11" i="20"/>
  <c r="P3" i="20"/>
  <c r="T5" i="20"/>
  <c r="T11" i="20"/>
  <c r="P15" i="20"/>
  <c r="O2" i="20"/>
  <c r="Q2" i="20" s="1"/>
  <c r="L7" i="20"/>
  <c r="L13" i="20"/>
  <c r="L19" i="20"/>
  <c r="S17" i="20"/>
  <c r="U6" i="20" l="1"/>
  <c r="R17" i="20"/>
  <c r="U9" i="20"/>
  <c r="U10" i="20"/>
  <c r="U5" i="20"/>
  <c r="U12" i="20"/>
  <c r="R8" i="20"/>
  <c r="S8" i="20"/>
  <c r="T8" i="20"/>
  <c r="R14" i="20"/>
  <c r="T14" i="20"/>
  <c r="S14" i="20"/>
  <c r="U11" i="20"/>
  <c r="T17" i="20"/>
  <c r="R2" i="20"/>
  <c r="T2" i="20"/>
  <c r="S2" i="20"/>
  <c r="T19" i="20"/>
  <c r="R19" i="20"/>
  <c r="O19" i="20"/>
  <c r="Q19" i="20" s="1"/>
  <c r="S19" i="20"/>
  <c r="S13" i="20"/>
  <c r="R13" i="20"/>
  <c r="O13" i="20"/>
  <c r="Q13" i="20" s="1"/>
  <c r="T13" i="20"/>
  <c r="U4" i="20"/>
  <c r="O16" i="20"/>
  <c r="Q16" i="20" s="1"/>
  <c r="T16" i="20"/>
  <c r="S16" i="20"/>
  <c r="R16" i="20"/>
  <c r="S7" i="20"/>
  <c r="O7" i="20"/>
  <c r="Q7" i="20" s="1"/>
  <c r="R7" i="20"/>
  <c r="T7" i="20"/>
  <c r="U15" i="20"/>
  <c r="U3" i="20"/>
  <c r="U17" i="20" l="1"/>
  <c r="U8" i="20"/>
  <c r="U14" i="20"/>
  <c r="U2" i="20"/>
  <c r="U16" i="20"/>
  <c r="U13" i="20"/>
  <c r="U7" i="20"/>
  <c r="U19" i="20"/>
  <c r="R33" i="17" l="1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Z37" i="1"/>
  <c r="N51" i="1" l="1"/>
  <c r="P51" i="1"/>
  <c r="N52" i="1"/>
  <c r="P52" i="1"/>
  <c r="N53" i="1"/>
  <c r="P53" i="1"/>
  <c r="N54" i="1"/>
  <c r="O54" i="1" s="1"/>
  <c r="P54" i="1"/>
  <c r="N55" i="1"/>
  <c r="P55" i="1"/>
  <c r="N56" i="1"/>
  <c r="P56" i="1"/>
  <c r="N57" i="1"/>
  <c r="P57" i="1"/>
  <c r="N58" i="1"/>
  <c r="O58" i="1" s="1"/>
  <c r="P58" i="1"/>
  <c r="N59" i="1"/>
  <c r="O59" i="1" s="1"/>
  <c r="P59" i="1"/>
  <c r="N60" i="1"/>
  <c r="P60" i="1"/>
  <c r="N61" i="1"/>
  <c r="P61" i="1"/>
  <c r="N62" i="1"/>
  <c r="P62" i="1"/>
  <c r="N63" i="1"/>
  <c r="P63" i="1"/>
  <c r="N64" i="1"/>
  <c r="O64" i="1" s="1"/>
  <c r="P64" i="1"/>
  <c r="N65" i="1"/>
  <c r="O65" i="1" s="1"/>
  <c r="P65" i="1"/>
  <c r="N66" i="1"/>
  <c r="O66" i="1" s="1"/>
  <c r="P6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56" i="1" l="1"/>
  <c r="O56" i="1"/>
  <c r="S55" i="1"/>
  <c r="O55" i="1"/>
  <c r="S60" i="1"/>
  <c r="O60" i="1"/>
  <c r="W60" i="1" s="1"/>
  <c r="S62" i="1"/>
  <c r="O62" i="1"/>
  <c r="S53" i="1"/>
  <c r="O53" i="1"/>
  <c r="W53" i="1" s="1"/>
  <c r="S52" i="1"/>
  <c r="O52" i="1"/>
  <c r="S61" i="1"/>
  <c r="O61" i="1"/>
  <c r="W61" i="1" s="1"/>
  <c r="S63" i="1"/>
  <c r="O63" i="1"/>
  <c r="W63" i="1" s="1"/>
  <c r="S57" i="1"/>
  <c r="O57" i="1"/>
  <c r="W57" i="1" s="1"/>
  <c r="S51" i="1"/>
  <c r="O51" i="1"/>
  <c r="W51" i="1" s="1"/>
  <c r="R59" i="1"/>
  <c r="T59" i="1" s="1"/>
  <c r="W59" i="1"/>
  <c r="R65" i="1"/>
  <c r="T65" i="1" s="1"/>
  <c r="W65" i="1"/>
  <c r="R54" i="1"/>
  <c r="T54" i="1" s="1"/>
  <c r="W54" i="1"/>
  <c r="R58" i="1"/>
  <c r="T58" i="1" s="1"/>
  <c r="W58" i="1"/>
  <c r="R66" i="1"/>
  <c r="T66" i="1" s="1"/>
  <c r="W66" i="1"/>
  <c r="R64" i="1"/>
  <c r="T64" i="1" s="1"/>
  <c r="W64" i="1"/>
  <c r="W55" i="1"/>
  <c r="S66" i="1"/>
  <c r="S64" i="1"/>
  <c r="S54" i="1"/>
  <c r="U66" i="1"/>
  <c r="V66" i="1"/>
  <c r="U65" i="1"/>
  <c r="V65" i="1"/>
  <c r="U64" i="1"/>
  <c r="V64" i="1"/>
  <c r="V59" i="1"/>
  <c r="U59" i="1"/>
  <c r="U54" i="1"/>
  <c r="V54" i="1"/>
  <c r="U58" i="1"/>
  <c r="V58" i="1"/>
  <c r="S59" i="1"/>
  <c r="S58" i="1"/>
  <c r="S65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37" i="1"/>
  <c r="S38" i="1" l="1"/>
  <c r="O38" i="1"/>
  <c r="S45" i="1"/>
  <c r="O45" i="1"/>
  <c r="S48" i="1"/>
  <c r="O48" i="1"/>
  <c r="S46" i="1"/>
  <c r="O46" i="1"/>
  <c r="S47" i="1"/>
  <c r="O47" i="1"/>
  <c r="S42" i="1"/>
  <c r="O42" i="1"/>
  <c r="S37" i="1"/>
  <c r="O37" i="1"/>
  <c r="S44" i="1"/>
  <c r="O44" i="1"/>
  <c r="S43" i="1"/>
  <c r="O43" i="1"/>
  <c r="S41" i="1"/>
  <c r="O41" i="1"/>
  <c r="S39" i="1"/>
  <c r="O39" i="1"/>
  <c r="S50" i="1"/>
  <c r="O50" i="1"/>
  <c r="S49" i="1"/>
  <c r="O49" i="1"/>
  <c r="S40" i="1"/>
  <c r="O40" i="1"/>
  <c r="R62" i="1"/>
  <c r="T62" i="1" s="1"/>
  <c r="W62" i="1"/>
  <c r="R56" i="1"/>
  <c r="T56" i="1" s="1"/>
  <c r="W56" i="1"/>
  <c r="R52" i="1"/>
  <c r="T52" i="1" s="1"/>
  <c r="W52" i="1"/>
  <c r="V57" i="1"/>
  <c r="R57" i="1"/>
  <c r="T57" i="1" s="1"/>
  <c r="U53" i="1"/>
  <c r="R53" i="1"/>
  <c r="T53" i="1" s="1"/>
  <c r="R55" i="1"/>
  <c r="T55" i="1" s="1"/>
  <c r="R51" i="1"/>
  <c r="T51" i="1" s="1"/>
  <c r="R63" i="1"/>
  <c r="T63" i="1" s="1"/>
  <c r="R61" i="1"/>
  <c r="T61" i="1" s="1"/>
  <c r="V63" i="1"/>
  <c r="X59" i="1"/>
  <c r="U57" i="1"/>
  <c r="V53" i="1"/>
  <c r="U61" i="1"/>
  <c r="V61" i="1"/>
  <c r="X66" i="1"/>
  <c r="U63" i="1"/>
  <c r="U51" i="1"/>
  <c r="V51" i="1"/>
  <c r="X64" i="1"/>
  <c r="V55" i="1"/>
  <c r="U55" i="1"/>
  <c r="U62" i="1"/>
  <c r="V62" i="1"/>
  <c r="V56" i="1"/>
  <c r="U56" i="1"/>
  <c r="X58" i="1"/>
  <c r="R60" i="1"/>
  <c r="T60" i="1" s="1"/>
  <c r="U60" i="1"/>
  <c r="V60" i="1"/>
  <c r="X65" i="1"/>
  <c r="X54" i="1"/>
  <c r="U52" i="1"/>
  <c r="V52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57" i="1" l="1"/>
  <c r="X56" i="1"/>
  <c r="X61" i="1"/>
  <c r="X53" i="1"/>
  <c r="X55" i="1"/>
  <c r="X62" i="1"/>
  <c r="X63" i="1"/>
  <c r="X51" i="1"/>
  <c r="X60" i="1"/>
  <c r="X52" i="1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CY22" i="18" l="1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P44" i="1" l="1"/>
  <c r="W38" i="1"/>
  <c r="P38" i="1"/>
  <c r="W49" i="1"/>
  <c r="P49" i="1"/>
  <c r="P42" i="1"/>
  <c r="W39" i="1"/>
  <c r="P39" i="1"/>
  <c r="W46" i="1"/>
  <c r="P46" i="1"/>
  <c r="P45" i="1"/>
  <c r="W47" i="1"/>
  <c r="P47" i="1"/>
  <c r="P41" i="1"/>
  <c r="P37" i="1"/>
  <c r="W43" i="1"/>
  <c r="P43" i="1"/>
  <c r="P50" i="1"/>
  <c r="R43" i="1" l="1"/>
  <c r="T43" i="1" s="1"/>
  <c r="R46" i="1"/>
  <c r="T46" i="1" s="1"/>
  <c r="R38" i="1"/>
  <c r="T38" i="1" s="1"/>
  <c r="R47" i="1"/>
  <c r="T47" i="1" s="1"/>
  <c r="R39" i="1"/>
  <c r="T39" i="1" s="1"/>
  <c r="R49" i="1"/>
  <c r="T49" i="1" s="1"/>
  <c r="W50" i="1"/>
  <c r="W37" i="1"/>
  <c r="W45" i="1"/>
  <c r="W41" i="1"/>
  <c r="U47" i="1"/>
  <c r="V43" i="1"/>
  <c r="U39" i="1"/>
  <c r="U38" i="1"/>
  <c r="V38" i="1"/>
  <c r="W44" i="1"/>
  <c r="V46" i="1"/>
  <c r="W42" i="1"/>
  <c r="V39" i="1"/>
  <c r="U43" i="1"/>
  <c r="V49" i="1"/>
  <c r="U46" i="1"/>
  <c r="U49" i="1"/>
  <c r="V47" i="1"/>
  <c r="P48" i="1"/>
  <c r="R45" i="1" l="1"/>
  <c r="T45" i="1" s="1"/>
  <c r="R42" i="1"/>
  <c r="T42" i="1" s="1"/>
  <c r="R50" i="1"/>
  <c r="T50" i="1" s="1"/>
  <c r="R41" i="1"/>
  <c r="T41" i="1" s="1"/>
  <c r="R37" i="1"/>
  <c r="T37" i="1" s="1"/>
  <c r="R44" i="1"/>
  <c r="T44" i="1" s="1"/>
  <c r="X38" i="1"/>
  <c r="X43" i="1"/>
  <c r="X39" i="1"/>
  <c r="X46" i="1"/>
  <c r="X47" i="1"/>
  <c r="X49" i="1"/>
  <c r="V50" i="1"/>
  <c r="U41" i="1"/>
  <c r="U50" i="1"/>
  <c r="U42" i="1"/>
  <c r="U45" i="1"/>
  <c r="V37" i="1"/>
  <c r="U37" i="1"/>
  <c r="V45" i="1"/>
  <c r="V41" i="1"/>
  <c r="V44" i="1"/>
  <c r="U44" i="1"/>
  <c r="V42" i="1"/>
  <c r="W48" i="1"/>
  <c r="P40" i="1"/>
  <c r="R48" i="1" l="1"/>
  <c r="T48" i="1" s="1"/>
  <c r="X37" i="1"/>
  <c r="X45" i="1"/>
  <c r="X50" i="1"/>
  <c r="X41" i="1"/>
  <c r="X44" i="1"/>
  <c r="X42" i="1"/>
  <c r="V48" i="1"/>
  <c r="U48" i="1"/>
  <c r="W40" i="1"/>
  <c r="R40" i="1" l="1"/>
  <c r="T40" i="1" s="1"/>
  <c r="X48" i="1"/>
  <c r="U40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<sst xmlns="http://schemas.openxmlformats.org/spreadsheetml/2006/main" count="4682" uniqueCount="371">
  <si>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</si>
  <si>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</si>
  <si>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</si>
  <si>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</si>
  <si>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</si>
  <si>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</si>
  <si>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</si>
  <si>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</si>
  <si>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</si>
  <si>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</si>
  <si>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</si>
  <si>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</si>
  <si>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</si>
  <si>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</si>
  <si>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</si>
  <si>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</si>
  <si>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</si>
  <si>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</si>
  <si>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</si>
  <si>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</si>
  <si>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</si>
  <si>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</si>
  <si>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</si>
  <si>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</si>
  <si>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</si>
  <si>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</si>
  <si>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</si>
  <si>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</si>
  <si>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</si>
  <si>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</si>
  <si>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</si>
  <si>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</si>
  <si>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</si>
  <si>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</si>
  <si>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</si>
  <si>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</si>
  <si>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</si>
  <si>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TOR</t>
  </si>
  <si>
    <t>BAL</t>
  </si>
  <si>
    <t>CIN</t>
  </si>
  <si>
    <t>COL</t>
  </si>
  <si>
    <t>STL</t>
  </si>
  <si>
    <t>ARI</t>
  </si>
  <si>
    <t>CLE</t>
  </si>
  <si>
    <t>LAD</t>
  </si>
  <si>
    <t>PIT</t>
  </si>
  <si>
    <t>NYY</t>
  </si>
  <si>
    <t>ATL</t>
  </si>
  <si>
    <t>BOS</t>
  </si>
  <si>
    <t>CHC</t>
  </si>
  <si>
    <t>SEA</t>
  </si>
  <si>
    <t>OAK</t>
  </si>
  <si>
    <t>KC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</si>
  <si>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</si>
  <si>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</si>
  <si>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</si>
  <si>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</si>
  <si>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</si>
  <si>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</si>
  <si>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</si>
  <si>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</si>
  <si>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</si>
  <si>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</si>
  <si>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</si>
  <si>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</si>
  <si>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</si>
  <si>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</si>
  <si>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</si>
  <si>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</si>
  <si>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</si>
  <si>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</si>
  <si>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</si>
  <si>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</si>
  <si>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</si>
  <si>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</si>
  <si>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</si>
  <si>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</si>
  <si>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</si>
  <si>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</si>
  <si>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</si>
  <si>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</si>
  <si>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</si>
  <si>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</si>
  <si>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</si>
  <si>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</si>
  <si>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</si>
  <si>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</si>
  <si>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</si>
  <si>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</si>
  <si>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</si>
  <si>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</si>
  <si>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</si>
  <si>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</si>
  <si>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</si>
  <si>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</si>
  <si>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</si>
  <si>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</si>
  <si>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</si>
  <si>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</si>
  <si>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</si>
  <si>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</si>
  <si>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</si>
  <si>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</si>
  <si>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</si>
  <si>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</si>
  <si>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</si>
  <si>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</si>
  <si>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</si>
  <si>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</si>
  <si>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</si>
  <si>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</si>
  <si>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</si>
  <si>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</si>
  <si>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</si>
  <si>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</si>
  <si>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</si>
  <si>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</si>
  <si>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</si>
  <si>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</si>
  <si>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</si>
  <si>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</si>
  <si>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</si>
  <si>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</si>
  <si>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</si>
  <si>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</si>
  <si>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</si>
  <si>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</si>
  <si>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</si>
  <si>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</si>
  <si>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</si>
  <si>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</si>
  <si>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</si>
  <si>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</si>
  <si>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</si>
  <si>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</si>
  <si>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</si>
  <si>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</si>
  <si>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</si>
  <si>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</si>
  <si>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</si>
  <si>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</si>
  <si>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</si>
  <si>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</si>
  <si>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</si>
  <si>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</si>
  <si>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</si>
  <si>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</si>
  <si>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</si>
  <si>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</si>
  <si>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</si>
  <si>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</si>
  <si>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</si>
  <si>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</si>
  <si>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</si>
  <si>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</si>
  <si>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</si>
  <si>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</si>
  <si>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</si>
  <si>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</si>
  <si>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</si>
  <si>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</si>
  <si>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</si>
  <si>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</si>
  <si>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</si>
  <si>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</si>
  <si>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</si>
  <si>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</si>
  <si>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</si>
  <si>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</si>
  <si>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</si>
  <si>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</si>
  <si>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</si>
  <si>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</si>
  <si>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</si>
  <si>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</si>
  <si>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</si>
  <si>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</si>
  <si>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</si>
  <si>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</si>
  <si>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</si>
  <si>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</si>
  <si>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</si>
  <si>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</si>
  <si>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</si>
  <si>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</si>
  <si>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</si>
  <si>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</si>
  <si>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</si>
  <si>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</si>
  <si>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</si>
  <si>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</si>
  <si>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</si>
  <si>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</si>
  <si>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</si>
  <si>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</si>
  <si>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</si>
  <si>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</si>
  <si>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</si>
  <si>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</si>
  <si>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</si>
  <si>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</si>
  <si>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</si>
  <si>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</si>
  <si>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</si>
  <si>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</si>
  <si>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</si>
  <si>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</si>
  <si>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</si>
  <si>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</si>
  <si>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</si>
  <si>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</si>
  <si>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</si>
  <si>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</si>
  <si>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</si>
  <si>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</si>
  <si>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</si>
  <si>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</si>
  <si>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</si>
  <si>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</si>
  <si>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</si>
  <si>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</si>
  <si>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</si>
  <si>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</si>
  <si>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</si>
  <si>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</si>
  <si>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</si>
  <si>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</si>
  <si>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</si>
  <si>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</si>
  <si>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</si>
  <si>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</si>
  <si>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</si>
  <si>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</si>
  <si>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</si>
  <si>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</si>
  <si>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</si>
  <si>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</si>
  <si>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</si>
  <si>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</si>
  <si>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</si>
  <si>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</si>
  <si>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</si>
  <si>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</si>
  <si>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</si>
  <si>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</si>
  <si>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</si>
  <si>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</si>
  <si>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</si>
  <si>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</si>
  <si>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</si>
  <si>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</si>
  <si>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</si>
  <si>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</si>
  <si>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</si>
  <si>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</si>
  <si>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</si>
  <si>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</si>
  <si>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</si>
  <si>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</si>
  <si>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</si>
  <si>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</si>
  <si>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</si>
  <si>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</si>
  <si>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</si>
  <si>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</si>
  <si>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</si>
  <si>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</si>
  <si>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</si>
  <si>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</si>
  <si>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</si>
  <si>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</si>
  <si>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</si>
  <si>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</si>
  <si>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</si>
  <si>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</si>
  <si>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</si>
  <si>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</si>
  <si>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</si>
  <si>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</si>
  <si>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</si>
  <si>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</si>
  <si>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</si>
  <si>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</si>
  <si>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</si>
  <si>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</si>
  <si>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</si>
  <si>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</si>
  <si>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</si>
  <si>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</si>
  <si>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</si>
  <si>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</si>
  <si>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</si>
  <si>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</si>
  <si>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</si>
  <si>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</si>
  <si>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</si>
  <si>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</si>
  <si>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</si>
  <si>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</si>
  <si>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</si>
  <si>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</si>
  <si>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</si>
  <si>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</si>
  <si>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</si>
  <si>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NYM</t>
  </si>
  <si>
    <t>PHI</t>
  </si>
  <si>
    <t>LAA</t>
  </si>
  <si>
    <t>TEX</t>
  </si>
  <si>
    <t/>
  </si>
  <si>
    <t>MIL</t>
  </si>
  <si>
    <t>SD</t>
  </si>
  <si>
    <t>SDP</t>
  </si>
  <si>
    <t>SFG</t>
  </si>
  <si>
    <t>Unlisted</t>
  </si>
  <si>
    <t>Carson Spiers</t>
  </si>
  <si>
    <t>Paul Skenes</t>
  </si>
  <si>
    <t>Randy Vasquez</t>
  </si>
  <si>
    <t>Cristopher Sanchez</t>
  </si>
  <si>
    <t>Sonny Gray</t>
  </si>
  <si>
    <t>Braxton Garrett</t>
  </si>
  <si>
    <t>Nick Pivetta</t>
  </si>
  <si>
    <t>Yusei Kikuchi</t>
  </si>
  <si>
    <t>Reese Olson</t>
  </si>
  <si>
    <t>Max Fried</t>
  </si>
  <si>
    <t>David Peterson</t>
  </si>
  <si>
    <t>Jon Gray</t>
  </si>
  <si>
    <t>Jordan Hicks</t>
  </si>
  <si>
    <t>Javier Assad</t>
  </si>
  <si>
    <t>James Paxton</t>
  </si>
  <si>
    <t>Cal Quantrill</t>
  </si>
  <si>
    <t>Carlos F. Rodriguez</t>
  </si>
  <si>
    <t>Jose Soriano</t>
  </si>
  <si>
    <t>1st Start</t>
  </si>
  <si>
    <t>DNP</t>
  </si>
  <si>
    <t>WSN</t>
  </si>
  <si>
    <t>TBR</t>
  </si>
  <si>
    <t>HOU</t>
  </si>
  <si>
    <t>CHW</t>
  </si>
  <si>
    <t>KCR</t>
  </si>
  <si>
    <t>WSH</t>
  </si>
  <si>
    <t>Hunter Greene</t>
  </si>
  <si>
    <t>Mitch Keller</t>
  </si>
  <si>
    <t>Cole Ragans</t>
  </si>
  <si>
    <t>Joe Ryan</t>
  </si>
  <si>
    <t>Tarik Skubal</t>
  </si>
  <si>
    <t>Tanner Bibee</t>
  </si>
  <si>
    <t>Taj Bradley</t>
  </si>
  <si>
    <t>Hunter Brown</t>
  </si>
  <si>
    <t>Garrett Crochet</t>
  </si>
  <si>
    <t>Kevin Gausman</t>
  </si>
  <si>
    <t>Bobby Miller</t>
  </si>
  <si>
    <t>Freddy Peralta</t>
  </si>
  <si>
    <t>Gerrit Cole</t>
  </si>
  <si>
    <t>Kyle Gibson</t>
  </si>
  <si>
    <t>Reynaldo Lopez</t>
  </si>
  <si>
    <t>Sean Manaea</t>
  </si>
  <si>
    <t>Brandon Pfaadt</t>
  </si>
  <si>
    <t>Tyler Anderson</t>
  </si>
  <si>
    <t>Brayan Bello</t>
  </si>
  <si>
    <t>Ryan Feltner</t>
  </si>
  <si>
    <t>Andrew Heaney</t>
  </si>
  <si>
    <t>Luis Medina</t>
  </si>
  <si>
    <t>Cade Povich</t>
  </si>
  <si>
    <t>Ranger Suarez</t>
  </si>
  <si>
    <t>Matt Waldron</t>
  </si>
  <si>
    <t>Yonny Chirinos</t>
  </si>
  <si>
    <t>Patrick Corbin</t>
  </si>
  <si>
    <t>Kyle Hendricks</t>
  </si>
  <si>
    <t>Bryan Woo</t>
  </si>
  <si>
    <t>Erik Miller</t>
  </si>
  <si>
    <t>1st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</si>
</sst>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2121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0" borderId="2" xfId="0" applyFont="1" applyBorder="1"/>
    <xf numFmtId="164" fontId="0" fillId="4" borderId="2" xfId="0" applyNumberForma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18</xdr:col>
      <xdr:colOff>289560</xdr:colOff>
      <xdr:row>91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7AD21-2850-E4FC-37B0-65DE22E26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065276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B27" zoomScale="80" zoomScaleNormal="80" workbookViewId="0">
      <selection activeCell="M65" sqref="M65:Y65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297</v>
      </c>
      <c r="Q1" s="10" t="s">
        <v>55</v>
      </c>
      <c r="R1" s="6" t="s">
        <v>301</v>
      </c>
    </row>
    <row r="2" spans="1:29" ht="15" thickBot="1" x14ac:dyDescent="0.35">
      <c r="A2" t="s">
        <v>344</v>
      </c>
      <c r="B2" s="18">
        <f>RF!B2</f>
        <v>7.63</v>
      </c>
      <c r="C2" s="18">
        <f>LR!B2</f>
        <v>5.5515254076536502</v>
      </c>
      <c r="D2" s="18">
        <f>Adaboost!B2</f>
        <v>6.8443649373881899</v>
      </c>
      <c r="E2" s="18">
        <f>XGBR!B2</f>
        <v>8.7089009999999991</v>
      </c>
      <c r="F2" s="18">
        <f>Huber!B2</f>
        <v>5.4276797578286304</v>
      </c>
      <c r="G2" s="18">
        <f>BayesRidge!B2</f>
        <v>5.5545627536143503</v>
      </c>
      <c r="H2" s="18">
        <f>Elastic!B2</f>
        <v>5.1122906879056504</v>
      </c>
      <c r="I2" s="18">
        <f>GBR!B2</f>
        <v>5.7874511943326397</v>
      </c>
      <c r="J2" s="19">
        <f t="shared" ref="J2:J35" si="0">AVERAGE(B2:I2,B37)</f>
        <v>6.2431410164896839</v>
      </c>
      <c r="K2" s="20">
        <f t="shared" ref="K2:K31" si="1">MAX(B2:I2,B37)</f>
        <v>8.7089009999999991</v>
      </c>
      <c r="L2" s="20">
        <f t="shared" ref="L2:L31" si="2">MIN(B2:I2,B37)</f>
        <v>5.1122906879056504</v>
      </c>
      <c r="O2" t="s">
        <v>302</v>
      </c>
      <c r="P2">
        <v>9.4</v>
      </c>
      <c r="Q2" t="s">
        <v>47</v>
      </c>
      <c r="R2" s="6">
        <f>P3</f>
        <v>9.1</v>
      </c>
      <c r="AC2" s="6"/>
    </row>
    <row r="3" spans="1:29" ht="15" thickBot="1" x14ac:dyDescent="0.35">
      <c r="A3" t="s">
        <v>354</v>
      </c>
      <c r="B3" s="18">
        <f>RF!B3</f>
        <v>7.93</v>
      </c>
      <c r="C3" s="18">
        <f>LR!B3</f>
        <v>5.4021843802291603</v>
      </c>
      <c r="D3" s="18">
        <f>Adaboost!B3</f>
        <v>5.4145454545454497</v>
      </c>
      <c r="E3" s="18">
        <f>XGBR!B3</f>
        <v>9.150423</v>
      </c>
      <c r="F3" s="18">
        <f>Huber!B3</f>
        <v>5.2004110036376803</v>
      </c>
      <c r="G3" s="18">
        <f>BayesRidge!B3</f>
        <v>5.4020918040954298</v>
      </c>
      <c r="H3" s="18">
        <f>Elastic!B3</f>
        <v>5.0071342105315297</v>
      </c>
      <c r="I3" s="18">
        <f>GBR!B3</f>
        <v>8.9384199506634197</v>
      </c>
      <c r="J3" s="19">
        <f t="shared" si="0"/>
        <v>6.4134952953047035</v>
      </c>
      <c r="K3" s="20">
        <f t="shared" si="1"/>
        <v>9.150423</v>
      </c>
      <c r="L3" s="20">
        <f t="shared" si="2"/>
        <v>5.0071342105315297</v>
      </c>
      <c r="O3" t="s">
        <v>47</v>
      </c>
      <c r="P3">
        <v>9.1</v>
      </c>
      <c r="Q3" t="s">
        <v>302</v>
      </c>
      <c r="R3" s="6">
        <f>P2</f>
        <v>9.4</v>
      </c>
      <c r="AC3" s="6"/>
    </row>
    <row r="4" spans="1:29" ht="15" thickBot="1" x14ac:dyDescent="0.35">
      <c r="A4" t="s">
        <v>340</v>
      </c>
      <c r="B4" s="18">
        <f>RF!B4</f>
        <v>5.18</v>
      </c>
      <c r="C4" s="18">
        <f>LR!B4</f>
        <v>5.28402354481819</v>
      </c>
      <c r="D4" s="18">
        <f>Adaboost!B4</f>
        <v>5.3115151515151497</v>
      </c>
      <c r="E4" s="18">
        <f>XGBR!B4</f>
        <v>6.2234515999999998</v>
      </c>
      <c r="F4" s="18">
        <f>Huber!B4</f>
        <v>5.2385501477774703</v>
      </c>
      <c r="G4" s="18">
        <f>BayesRidge!B4</f>
        <v>5.2916967629567804</v>
      </c>
      <c r="H4" s="18">
        <f>Elastic!B4</f>
        <v>5.0268510500391796</v>
      </c>
      <c r="I4" s="18">
        <f>GBR!B4</f>
        <v>5.7561482016029304</v>
      </c>
      <c r="J4" s="19">
        <f t="shared" si="0"/>
        <v>5.390362825588551</v>
      </c>
      <c r="K4" s="20">
        <f t="shared" si="1"/>
        <v>6.2234515999999998</v>
      </c>
      <c r="L4" s="20">
        <f t="shared" si="2"/>
        <v>5.0268510500391796</v>
      </c>
      <c r="O4" t="s">
        <v>39</v>
      </c>
      <c r="P4">
        <v>8.4</v>
      </c>
      <c r="Q4" t="s">
        <v>45</v>
      </c>
      <c r="R4" s="6">
        <f>P5</f>
        <v>8.8000000000000007</v>
      </c>
      <c r="AC4" s="6"/>
    </row>
    <row r="5" spans="1:29" ht="15" thickBot="1" x14ac:dyDescent="0.35">
      <c r="A5" t="s">
        <v>341</v>
      </c>
      <c r="B5" s="18">
        <f>RF!B5</f>
        <v>5.95</v>
      </c>
      <c r="C5" s="18">
        <f>LR!B5</f>
        <v>5.5262881045595202</v>
      </c>
      <c r="D5" s="18">
        <f>Adaboost!B5</f>
        <v>5.3496042216358797</v>
      </c>
      <c r="E5" s="18">
        <f>XGBR!B5</f>
        <v>6.7824835999999999</v>
      </c>
      <c r="F5" s="18">
        <f>Huber!B5</f>
        <v>5.4834750229278901</v>
      </c>
      <c r="G5" s="18">
        <f>BayesRidge!B5</f>
        <v>5.4984905434913802</v>
      </c>
      <c r="H5" s="18">
        <f>Elastic!B5</f>
        <v>5.1100999279603601</v>
      </c>
      <c r="I5" s="18">
        <f>GBR!B5</f>
        <v>5.5965307308597403</v>
      </c>
      <c r="J5" s="19">
        <f t="shared" si="0"/>
        <v>5.639445138475077</v>
      </c>
      <c r="K5" s="20">
        <f t="shared" si="1"/>
        <v>6.7824835999999999</v>
      </c>
      <c r="L5" s="20">
        <f t="shared" si="2"/>
        <v>5.1100999279603601</v>
      </c>
      <c r="O5" t="s">
        <v>45</v>
      </c>
      <c r="P5">
        <v>8.8000000000000007</v>
      </c>
      <c r="Q5" t="s">
        <v>39</v>
      </c>
      <c r="R5" s="6">
        <f>P4</f>
        <v>8.4</v>
      </c>
      <c r="AC5" s="6"/>
    </row>
    <row r="6" spans="1:29" ht="15" thickBot="1" x14ac:dyDescent="0.35">
      <c r="A6" t="s">
        <v>353</v>
      </c>
      <c r="B6" s="18">
        <f>RF!B6</f>
        <v>5.55</v>
      </c>
      <c r="C6" s="18">
        <f>LR!B6</f>
        <v>5.1554129738244399</v>
      </c>
      <c r="D6" s="18">
        <f>Adaboost!B6</f>
        <v>5.3496042216358797</v>
      </c>
      <c r="E6" s="18">
        <f>XGBR!B6</f>
        <v>6.1329859999999998</v>
      </c>
      <c r="F6" s="18">
        <f>Huber!B6</f>
        <v>5.0446216228719303</v>
      </c>
      <c r="G6" s="18">
        <f>BayesRidge!B6</f>
        <v>5.1926810646210297</v>
      </c>
      <c r="H6" s="18">
        <f>Elastic!B6</f>
        <v>5.0816200486715299</v>
      </c>
      <c r="I6" s="18">
        <f>GBR!B6</f>
        <v>5.1601620569520099</v>
      </c>
      <c r="J6" s="19">
        <f t="shared" si="0"/>
        <v>5.3093847619501169</v>
      </c>
      <c r="K6" s="20">
        <f t="shared" si="1"/>
        <v>6.1329859999999998</v>
      </c>
      <c r="L6" s="20">
        <f t="shared" si="2"/>
        <v>5.0446216228719303</v>
      </c>
      <c r="O6" t="s">
        <v>41</v>
      </c>
      <c r="P6">
        <v>8.6999999999999993</v>
      </c>
      <c r="Q6" t="s">
        <v>303</v>
      </c>
      <c r="R6" s="6">
        <f>P7</f>
        <v>9.6</v>
      </c>
      <c r="AC6" s="6"/>
    </row>
    <row r="7" spans="1:29" ht="15" thickBot="1" x14ac:dyDescent="0.35">
      <c r="A7" t="s">
        <v>365</v>
      </c>
      <c r="B7" s="18">
        <f>RF!B7</f>
        <v>3.69</v>
      </c>
      <c r="C7" s="18">
        <f>LR!B7</f>
        <v>4.0621974034556496</v>
      </c>
      <c r="D7" s="18">
        <f>Adaboost!B7</f>
        <v>3.9811827956989201</v>
      </c>
      <c r="E7" s="18">
        <f>XGBR!B7</f>
        <v>4.463724</v>
      </c>
      <c r="F7" s="18">
        <f>Huber!B7</f>
        <v>3.82768698677837</v>
      </c>
      <c r="G7" s="18">
        <f>BayesRidge!B7</f>
        <v>4.0675398563434797</v>
      </c>
      <c r="H7" s="18">
        <f>Elastic!B7</f>
        <v>4.5872140423507304</v>
      </c>
      <c r="I7" s="18">
        <f>GBR!B7</f>
        <v>4.9233779309866001</v>
      </c>
      <c r="J7" s="19">
        <f t="shared" si="0"/>
        <v>4.2718074898699205</v>
      </c>
      <c r="K7" s="20">
        <f t="shared" si="1"/>
        <v>4.9233779309866001</v>
      </c>
      <c r="L7" s="20">
        <f t="shared" si="2"/>
        <v>3.69</v>
      </c>
      <c r="O7" t="s">
        <v>303</v>
      </c>
      <c r="P7">
        <v>9.6</v>
      </c>
      <c r="Q7" t="s">
        <v>41</v>
      </c>
      <c r="R7" s="6">
        <f>P6</f>
        <v>8.6999999999999993</v>
      </c>
      <c r="AC7" s="6"/>
    </row>
    <row r="8" spans="1:29" ht="15" thickBot="1" x14ac:dyDescent="0.35">
      <c r="A8" t="s">
        <v>364</v>
      </c>
      <c r="B8" s="18">
        <f>RF!B8</f>
        <v>4.84</v>
      </c>
      <c r="C8" s="18">
        <f>LR!B8</f>
        <v>4.9392136184140503</v>
      </c>
      <c r="D8" s="18">
        <f>Adaboost!B8</f>
        <v>5.2764976958525303</v>
      </c>
      <c r="E8" s="18">
        <f>XGBR!B8</f>
        <v>5.2097607000000004</v>
      </c>
      <c r="F8" s="18">
        <f>Huber!B8</f>
        <v>4.8478609747082499</v>
      </c>
      <c r="G8" s="18">
        <f>BayesRidge!B8</f>
        <v>4.9618610960969001</v>
      </c>
      <c r="H8" s="18">
        <f>Elastic!B8</f>
        <v>4.8954054533215201</v>
      </c>
      <c r="I8" s="18">
        <f>GBR!B8</f>
        <v>4.8719417788964297</v>
      </c>
      <c r="J8" s="19">
        <f t="shared" si="0"/>
        <v>4.8627871957760824</v>
      </c>
      <c r="K8" s="20">
        <f t="shared" si="1"/>
        <v>5.2764976958525303</v>
      </c>
      <c r="L8" s="20">
        <f t="shared" si="2"/>
        <v>3.92254344469506</v>
      </c>
      <c r="O8" t="s">
        <v>311</v>
      </c>
      <c r="P8">
        <v>7.2</v>
      </c>
      <c r="Q8" t="s">
        <v>305</v>
      </c>
      <c r="R8" s="6">
        <f>P9</f>
        <v>8.6</v>
      </c>
      <c r="AC8" s="6"/>
    </row>
    <row r="9" spans="1:29" ht="15" thickBot="1" x14ac:dyDescent="0.35">
      <c r="A9" t="s">
        <v>363</v>
      </c>
      <c r="B9" s="18">
        <f>RF!B9</f>
        <v>7</v>
      </c>
      <c r="C9" s="18">
        <f>LR!B9</f>
        <v>5.5960697419731797</v>
      </c>
      <c r="D9" s="18">
        <f>Adaboost!B9</f>
        <v>6.8443649373881899</v>
      </c>
      <c r="E9" s="18">
        <f>XGBR!B9</f>
        <v>6.7732320000000001</v>
      </c>
      <c r="F9" s="18">
        <f>Huber!B9</f>
        <v>5.3709528147002903</v>
      </c>
      <c r="G9" s="18">
        <f>BayesRidge!B9</f>
        <v>5.5985852092544803</v>
      </c>
      <c r="H9" s="18">
        <f>Elastic!B9</f>
        <v>5.12981676746801</v>
      </c>
      <c r="I9" s="18">
        <f>GBR!B9</f>
        <v>9.0332284904146594</v>
      </c>
      <c r="J9" s="19">
        <f t="shared" si="0"/>
        <v>6.3125446753434149</v>
      </c>
      <c r="K9" s="20">
        <f t="shared" si="1"/>
        <v>9.0332284904146594</v>
      </c>
      <c r="L9" s="20">
        <f t="shared" si="2"/>
        <v>5.12981676746801</v>
      </c>
      <c r="O9" t="s">
        <v>305</v>
      </c>
      <c r="P9">
        <v>8.6</v>
      </c>
      <c r="Q9" t="s">
        <v>311</v>
      </c>
      <c r="R9" s="6">
        <f>P8</f>
        <v>7.2</v>
      </c>
      <c r="AC9" s="6"/>
    </row>
    <row r="10" spans="1:29" ht="15" thickBot="1" x14ac:dyDescent="0.35">
      <c r="A10" t="s">
        <v>369</v>
      </c>
      <c r="B10" s="18">
        <f>RF!B10</f>
        <v>1.08</v>
      </c>
      <c r="C10" s="18">
        <f>LR!B10</f>
        <v>1.7191276194329801</v>
      </c>
      <c r="D10" s="18">
        <f>Adaboost!B10</f>
        <v>2.35338345864661</v>
      </c>
      <c r="E10" s="18">
        <f>XGBR!B10</f>
        <v>1.8347329000000001</v>
      </c>
      <c r="F10" s="18">
        <f>Huber!B10</f>
        <v>1.4823275374786999</v>
      </c>
      <c r="G10" s="18">
        <f>BayesRidge!B10</f>
        <v>1.7739659321340899</v>
      </c>
      <c r="H10" s="18">
        <f>Elastic!B10</f>
        <v>3.57788242222153</v>
      </c>
      <c r="I10" s="18">
        <f>GBR!B10</f>
        <v>0.92410514394213805</v>
      </c>
      <c r="J10" s="19">
        <f t="shared" si="0"/>
        <v>1.8761055432973761</v>
      </c>
      <c r="K10" s="20">
        <f t="shared" si="1"/>
        <v>3.57788242222153</v>
      </c>
      <c r="L10" s="20">
        <f t="shared" si="2"/>
        <v>0.92410514394213805</v>
      </c>
      <c r="O10" t="s">
        <v>312</v>
      </c>
      <c r="P10">
        <v>9.1</v>
      </c>
      <c r="Q10" t="s">
        <v>49</v>
      </c>
      <c r="R10" s="6">
        <f>P11</f>
        <v>7.4</v>
      </c>
      <c r="AC10" s="6"/>
    </row>
    <row r="11" spans="1:29" ht="15" thickBot="1" x14ac:dyDescent="0.35">
      <c r="A11" t="s">
        <v>367</v>
      </c>
      <c r="B11" s="18">
        <f>RF!B11</f>
        <v>3.82</v>
      </c>
      <c r="C11" s="18">
        <f>LR!B11</f>
        <v>3.93881680785405</v>
      </c>
      <c r="D11" s="18">
        <f>Adaboost!B11</f>
        <v>4.3937984496124001</v>
      </c>
      <c r="E11" s="18">
        <f>XGBR!B11</f>
        <v>3.7055785999999999</v>
      </c>
      <c r="F11" s="18">
        <f>Huber!B11</f>
        <v>3.85601619755557</v>
      </c>
      <c r="G11" s="18">
        <f>BayesRidge!B11</f>
        <v>3.9160000984486798</v>
      </c>
      <c r="H11" s="18">
        <f>Elastic!B11</f>
        <v>4.5514561419103101</v>
      </c>
      <c r="I11" s="18">
        <f>GBR!B11</f>
        <v>3.6782304137786501</v>
      </c>
      <c r="J11" s="19">
        <f t="shared" si="0"/>
        <v>3.9555497517122284</v>
      </c>
      <c r="K11" s="20">
        <f t="shared" si="1"/>
        <v>4.5514561419103101</v>
      </c>
      <c r="L11" s="20">
        <f t="shared" si="2"/>
        <v>3.6782304137786501</v>
      </c>
      <c r="O11" t="s">
        <v>49</v>
      </c>
      <c r="P11">
        <v>7.4</v>
      </c>
      <c r="Q11" t="s">
        <v>312</v>
      </c>
      <c r="R11" s="6">
        <f>P10</f>
        <v>9.1</v>
      </c>
      <c r="AC11" s="6"/>
    </row>
    <row r="12" spans="1:29" ht="15" thickBot="1" x14ac:dyDescent="0.35">
      <c r="A12" t="s">
        <v>356</v>
      </c>
      <c r="B12" s="18">
        <f>RF!B12</f>
        <v>5.13</v>
      </c>
      <c r="C12" s="18">
        <f>LR!B12</f>
        <v>5.41557389926969</v>
      </c>
      <c r="D12" s="18">
        <f>Adaboost!B12</f>
        <v>5.3155737704917998</v>
      </c>
      <c r="E12" s="18">
        <f>XGBR!B12</f>
        <v>5.8110127</v>
      </c>
      <c r="F12" s="18">
        <f>Huber!B12</f>
        <v>5.3059479634091602</v>
      </c>
      <c r="G12" s="18">
        <f>BayesRidge!B12</f>
        <v>5.4264425066771302</v>
      </c>
      <c r="H12" s="18">
        <f>Elastic!B12</f>
        <v>5.0860015685621196</v>
      </c>
      <c r="I12" s="18">
        <f>GBR!B12</f>
        <v>5.4032274331641101</v>
      </c>
      <c r="J12" s="19">
        <f t="shared" si="0"/>
        <v>5.350251283421712</v>
      </c>
      <c r="K12" s="20">
        <f t="shared" si="1"/>
        <v>5.8110127</v>
      </c>
      <c r="L12" s="20">
        <f t="shared" si="2"/>
        <v>5.0860015685621196</v>
      </c>
      <c r="O12" t="s">
        <v>42</v>
      </c>
      <c r="P12">
        <v>6.7</v>
      </c>
      <c r="Q12" t="s">
        <v>334</v>
      </c>
      <c r="R12" s="6">
        <f>P13</f>
        <v>6.9</v>
      </c>
      <c r="AC12" s="6"/>
    </row>
    <row r="13" spans="1:29" ht="15" thickBot="1" x14ac:dyDescent="0.35">
      <c r="A13" t="s">
        <v>366</v>
      </c>
      <c r="B13" s="18">
        <f>RF!B13</f>
        <v>3.41</v>
      </c>
      <c r="C13" s="18">
        <f>LR!B13</f>
        <v>4.61073282420488</v>
      </c>
      <c r="D13" s="18">
        <f>Adaboost!B13</f>
        <v>4.9745222929936297</v>
      </c>
      <c r="E13" s="18">
        <f>XGBR!B13</f>
        <v>3.2870560000000002</v>
      </c>
      <c r="F13" s="18">
        <f>Huber!B13</f>
        <v>4.5390226751048601</v>
      </c>
      <c r="G13" s="18">
        <f>BayesRidge!B13</f>
        <v>4.6253193173977802</v>
      </c>
      <c r="H13" s="18">
        <f>Elastic!B13</f>
        <v>4.8997869732121098</v>
      </c>
      <c r="I13" s="18">
        <f>GBR!B13</f>
        <v>4.2574309219544704</v>
      </c>
      <c r="J13" s="19">
        <f t="shared" si="0"/>
        <v>4.348102907059177</v>
      </c>
      <c r="K13" s="20">
        <f t="shared" si="1"/>
        <v>4.9745222929936297</v>
      </c>
      <c r="L13" s="20">
        <f t="shared" si="2"/>
        <v>3.2870560000000002</v>
      </c>
      <c r="O13" t="s">
        <v>334</v>
      </c>
      <c r="P13">
        <v>6.9</v>
      </c>
      <c r="Q13" t="s">
        <v>42</v>
      </c>
      <c r="R13" s="6">
        <f>P12</f>
        <v>6.7</v>
      </c>
      <c r="AC13" s="6"/>
    </row>
    <row r="14" spans="1:29" ht="15" thickBot="1" x14ac:dyDescent="0.35">
      <c r="A14" t="s">
        <v>368</v>
      </c>
      <c r="B14" s="18">
        <f>RF!B14</f>
        <v>6.45</v>
      </c>
      <c r="C14" s="18">
        <f>LR!B14</f>
        <v>5.3431765476569302</v>
      </c>
      <c r="D14" s="18">
        <f>Adaboost!B14</f>
        <v>6.3446054750402503</v>
      </c>
      <c r="E14" s="18">
        <f>XGBR!B14</f>
        <v>3.5307643</v>
      </c>
      <c r="F14" s="18">
        <f>Huber!B14</f>
        <v>5.1277281548100797</v>
      </c>
      <c r="G14" s="18">
        <f>BayesRidge!B14</f>
        <v>5.3525870086590404</v>
      </c>
      <c r="H14" s="18">
        <f>Elastic!B14</f>
        <v>4.9560164784746599</v>
      </c>
      <c r="I14" s="18">
        <f>GBR!B14</f>
        <v>5.4816955011525801</v>
      </c>
      <c r="J14" s="19">
        <f t="shared" si="0"/>
        <v>5.3432190432791264</v>
      </c>
      <c r="K14" s="20">
        <f t="shared" si="1"/>
        <v>6.45</v>
      </c>
      <c r="L14" s="20">
        <f t="shared" si="2"/>
        <v>3.5307643</v>
      </c>
      <c r="O14" t="s">
        <v>50</v>
      </c>
      <c r="P14">
        <v>10.6</v>
      </c>
      <c r="Q14" t="s">
        <v>43</v>
      </c>
      <c r="R14" s="6">
        <f>P15</f>
        <v>6.2</v>
      </c>
      <c r="AC14" s="6"/>
    </row>
    <row r="15" spans="1:29" ht="15" thickBot="1" x14ac:dyDescent="0.35">
      <c r="A15" t="s">
        <v>345</v>
      </c>
      <c r="B15" s="18">
        <f>RF!B15</f>
        <v>5.53</v>
      </c>
      <c r="C15" s="18">
        <f>LR!B15</f>
        <v>5.0835727406738203</v>
      </c>
      <c r="D15" s="18">
        <f>Adaboost!B15</f>
        <v>5.3496042216358797</v>
      </c>
      <c r="E15" s="18">
        <f>XGBR!B15</f>
        <v>5.4132284999999998</v>
      </c>
      <c r="F15" s="18">
        <f>Huber!B15</f>
        <v>5.0213496824387098</v>
      </c>
      <c r="G15" s="18">
        <f>BayesRidge!B15</f>
        <v>5.0693598273351901</v>
      </c>
      <c r="H15" s="18">
        <f>Elastic!B15</f>
        <v>4.8734978538685798</v>
      </c>
      <c r="I15" s="18">
        <f>GBR!B15</f>
        <v>5.5546041337814396</v>
      </c>
      <c r="J15" s="19">
        <f t="shared" si="0"/>
        <v>5.2124371546934789</v>
      </c>
      <c r="K15" s="20">
        <f t="shared" si="1"/>
        <v>5.5546041337814396</v>
      </c>
      <c r="L15" s="20">
        <f t="shared" si="2"/>
        <v>4.8734978538685798</v>
      </c>
      <c r="O15" t="s">
        <v>43</v>
      </c>
      <c r="P15">
        <v>6.2</v>
      </c>
      <c r="Q15" t="s">
        <v>50</v>
      </c>
      <c r="R15" s="6">
        <f>P14</f>
        <v>10.6</v>
      </c>
      <c r="AC15" s="6"/>
    </row>
    <row r="16" spans="1:29" ht="15" thickBot="1" x14ac:dyDescent="0.35">
      <c r="A16" t="s">
        <v>362</v>
      </c>
      <c r="B16" s="5">
        <f>RF!B16</f>
        <v>3.4</v>
      </c>
      <c r="C16" s="5">
        <f>LR!B16</f>
        <v>5.1598214984363402</v>
      </c>
      <c r="D16" s="5">
        <f>Adaboost!B16</f>
        <v>5.2562091503267903</v>
      </c>
      <c r="E16" s="5">
        <f>XGBR!B16</f>
        <v>2.9724300000000001</v>
      </c>
      <c r="F16" s="5">
        <f>Huber!B16</f>
        <v>5.0746473504938798</v>
      </c>
      <c r="G16" s="5">
        <f>BayesRidge!B16</f>
        <v>5.1334205699678597</v>
      </c>
      <c r="H16" s="5">
        <f>Elastic!B16</f>
        <v>4.9611282516803499</v>
      </c>
      <c r="I16" s="5">
        <f>GBR!B16</f>
        <v>4.8709857857458898</v>
      </c>
      <c r="J16" s="6">
        <f t="shared" si="0"/>
        <v>4.6592650583112674</v>
      </c>
      <c r="K16">
        <f t="shared" si="1"/>
        <v>5.2562091503267903</v>
      </c>
      <c r="L16">
        <f t="shared" si="2"/>
        <v>2.9724300000000001</v>
      </c>
      <c r="O16" t="s">
        <v>38</v>
      </c>
      <c r="P16">
        <v>8.8000000000000007</v>
      </c>
      <c r="Q16" t="s">
        <v>46</v>
      </c>
      <c r="R16" s="6">
        <f>P17</f>
        <v>8.6999999999999993</v>
      </c>
      <c r="AC16" s="6"/>
    </row>
    <row r="17" spans="1:29" ht="15" thickBot="1" x14ac:dyDescent="0.35">
      <c r="A17" t="s">
        <v>352</v>
      </c>
      <c r="B17" s="5">
        <f>RF!B17</f>
        <v>5.43</v>
      </c>
      <c r="C17" s="5">
        <f>LR!B17</f>
        <v>5.2023386886394496</v>
      </c>
      <c r="D17" s="5">
        <f>Adaboost!B17</f>
        <v>5.2295081967213104</v>
      </c>
      <c r="E17" s="5">
        <f>XGBR!B17</f>
        <v>8.0501299999999993</v>
      </c>
      <c r="F17" s="5">
        <f>Huber!B17</f>
        <v>5.02385170534843</v>
      </c>
      <c r="G17" s="5">
        <f>BayesRidge!B17</f>
        <v>5.1951729166771496</v>
      </c>
      <c r="H17" s="5">
        <f>Elastic!B17</f>
        <v>4.9386018731872996</v>
      </c>
      <c r="I17" s="5">
        <f>GBR!B17</f>
        <v>5.8641822227729499</v>
      </c>
      <c r="J17" s="6">
        <f t="shared" si="0"/>
        <v>5.5475051571320382</v>
      </c>
      <c r="K17">
        <f t="shared" si="1"/>
        <v>8.0501299999999993</v>
      </c>
      <c r="L17">
        <f t="shared" si="2"/>
        <v>4.9386018731872996</v>
      </c>
      <c r="O17" t="s">
        <v>46</v>
      </c>
      <c r="P17">
        <v>8.6999999999999993</v>
      </c>
      <c r="Q17" t="s">
        <v>38</v>
      </c>
      <c r="R17" s="6">
        <f>P16</f>
        <v>8.8000000000000007</v>
      </c>
      <c r="AC17" s="6"/>
    </row>
    <row r="18" spans="1:29" ht="15" thickBot="1" x14ac:dyDescent="0.35">
      <c r="A18" t="s">
        <v>358</v>
      </c>
      <c r="B18" s="5">
        <f>RF!B18</f>
        <v>5.86</v>
      </c>
      <c r="C18" s="5">
        <f>LR!B18</f>
        <v>4.5486835827515897</v>
      </c>
      <c r="D18" s="5">
        <f>Adaboost!B18</f>
        <v>5.0881294964028703</v>
      </c>
      <c r="E18" s="5">
        <f>XGBR!B18</f>
        <v>5.574586</v>
      </c>
      <c r="F18" s="5">
        <f>Huber!B18</f>
        <v>4.4736684840921903</v>
      </c>
      <c r="G18" s="5">
        <f>BayesRidge!B18</f>
        <v>4.5755992402218997</v>
      </c>
      <c r="H18" s="5">
        <f>Elastic!B18</f>
        <v>4.8154427153182802</v>
      </c>
      <c r="I18" s="5">
        <f>GBR!B18</f>
        <v>4.9295607378586999</v>
      </c>
      <c r="J18" s="6">
        <f t="shared" si="0"/>
        <v>4.9215091967982447</v>
      </c>
      <c r="K18">
        <f t="shared" si="1"/>
        <v>5.86</v>
      </c>
      <c r="L18">
        <f t="shared" si="2"/>
        <v>4.4279125145386704</v>
      </c>
      <c r="O18" t="s">
        <v>48</v>
      </c>
      <c r="P18">
        <v>9.6</v>
      </c>
      <c r="Q18" t="s">
        <v>37</v>
      </c>
      <c r="R18" s="6">
        <f>P19</f>
        <v>6.1</v>
      </c>
      <c r="AC18" s="6"/>
    </row>
    <row r="19" spans="1:29" ht="15" thickBot="1" x14ac:dyDescent="0.35">
      <c r="A19" t="s">
        <v>349</v>
      </c>
      <c r="B19" s="5">
        <f>RF!B19</f>
        <v>5.69</v>
      </c>
      <c r="C19" s="5">
        <f>LR!B19</f>
        <v>4.9534293059385499</v>
      </c>
      <c r="D19" s="5">
        <f>Adaboost!B19</f>
        <v>5.3496042216358797</v>
      </c>
      <c r="E19" s="5">
        <f>XGBR!B19</f>
        <v>6.5482440000000004</v>
      </c>
      <c r="F19" s="5">
        <f>Huber!B19</f>
        <v>4.85941772713538</v>
      </c>
      <c r="G19" s="5">
        <f>BayesRidge!B19</f>
        <v>4.9283902533987396</v>
      </c>
      <c r="H19" s="5">
        <f>Elastic!B19</f>
        <v>4.8559717743062203</v>
      </c>
      <c r="I19" s="5">
        <f>GBR!B19</f>
        <v>5.5429333363838502</v>
      </c>
      <c r="J19" s="6">
        <f t="shared" si="0"/>
        <v>5.2976615136806711</v>
      </c>
      <c r="K19">
        <f t="shared" si="1"/>
        <v>6.5482440000000004</v>
      </c>
      <c r="L19">
        <f t="shared" si="2"/>
        <v>4.8559717743062203</v>
      </c>
      <c r="O19" t="s">
        <v>37</v>
      </c>
      <c r="P19">
        <v>6.1</v>
      </c>
      <c r="Q19" t="s">
        <v>48</v>
      </c>
      <c r="R19" s="6">
        <f>P18</f>
        <v>9.6</v>
      </c>
      <c r="AC19" s="6"/>
    </row>
    <row r="20" spans="1:29" ht="15" thickBot="1" x14ac:dyDescent="0.35">
      <c r="A20" t="s">
        <v>346</v>
      </c>
      <c r="B20" s="5">
        <f>RF!B20</f>
        <v>4.78</v>
      </c>
      <c r="C20" s="5">
        <f>LR!B20</f>
        <v>5.0279926238338097</v>
      </c>
      <c r="D20" s="5">
        <f>Adaboost!B20</f>
        <v>5.3496042216358797</v>
      </c>
      <c r="E20" s="5">
        <f>XGBR!B20</f>
        <v>4.6739509999999997</v>
      </c>
      <c r="F20" s="5">
        <f>Huber!B20</f>
        <v>4.9234558012328602</v>
      </c>
      <c r="G20" s="5">
        <f>BayesRidge!B20</f>
        <v>5.0293979466155996</v>
      </c>
      <c r="H20" s="5">
        <f>Elastic!B20</f>
        <v>4.9282668525009301</v>
      </c>
      <c r="I20" s="5">
        <f>GBR!B20</f>
        <v>5.2616484035828099</v>
      </c>
      <c r="J20" s="6">
        <f t="shared" si="0"/>
        <v>4.9912659220738904</v>
      </c>
      <c r="K20">
        <f t="shared" si="1"/>
        <v>5.3496042216358797</v>
      </c>
      <c r="L20">
        <f t="shared" si="2"/>
        <v>4.6739509999999997</v>
      </c>
      <c r="O20" t="s">
        <v>335</v>
      </c>
      <c r="P20">
        <v>9.8000000000000007</v>
      </c>
      <c r="Q20" t="s">
        <v>14</v>
      </c>
      <c r="R20" s="6">
        <f>P21</f>
        <v>5.6</v>
      </c>
      <c r="AC20" s="6"/>
    </row>
    <row r="21" spans="1:29" ht="15" thickBot="1" x14ac:dyDescent="0.35">
      <c r="A21" t="s">
        <v>343</v>
      </c>
      <c r="B21" s="5">
        <f>RF!B21</f>
        <v>6.05</v>
      </c>
      <c r="C21" s="5">
        <f>LR!B21</f>
        <v>5.9078457762874699</v>
      </c>
      <c r="D21" s="5">
        <f>Adaboost!B21</f>
        <v>6.8443649373881899</v>
      </c>
      <c r="E21" s="5">
        <f>XGBR!B21</f>
        <v>7.6311296999999998</v>
      </c>
      <c r="F21" s="5">
        <f>Huber!B21</f>
        <v>5.8511948902906799</v>
      </c>
      <c r="G21" s="5">
        <f>BayesRidge!B21</f>
        <v>5.8932424140137103</v>
      </c>
      <c r="H21" s="5">
        <f>Elastic!B21</f>
        <v>5.1276260075227196</v>
      </c>
      <c r="I21" s="5">
        <f>GBR!B21</f>
        <v>6.1325876623978299</v>
      </c>
      <c r="J21" s="6">
        <f t="shared" si="0"/>
        <v>6.132227560565422</v>
      </c>
      <c r="K21">
        <f t="shared" si="1"/>
        <v>7.6311296999999998</v>
      </c>
      <c r="L21">
        <f t="shared" si="2"/>
        <v>5.1276260075227196</v>
      </c>
      <c r="O21" t="s">
        <v>14</v>
      </c>
      <c r="P21">
        <v>5.6</v>
      </c>
      <c r="Q21" t="s">
        <v>335</v>
      </c>
      <c r="R21" s="6">
        <f>P20</f>
        <v>9.8000000000000007</v>
      </c>
      <c r="AC21" s="6"/>
    </row>
    <row r="22" spans="1:29" ht="15" thickBot="1" x14ac:dyDescent="0.35">
      <c r="A22" t="s">
        <v>355</v>
      </c>
      <c r="B22" s="5">
        <f>RF!B22</f>
        <v>4.67</v>
      </c>
      <c r="C22" s="5">
        <f>LR!B22</f>
        <v>4.5403000633372104</v>
      </c>
      <c r="D22" s="5">
        <f>Adaboost!B22</f>
        <v>4.9745222929936297</v>
      </c>
      <c r="E22" s="5">
        <f>XGBR!B22</f>
        <v>5.4955670000000003</v>
      </c>
      <c r="F22" s="5">
        <f>Huber!B22</f>
        <v>4.4288459231164898</v>
      </c>
      <c r="G22" s="5">
        <f>BayesRidge!B22</f>
        <v>4.5515378348457496</v>
      </c>
      <c r="H22" s="5">
        <f>Elastic!B22</f>
        <v>4.7641283765996496</v>
      </c>
      <c r="I22" s="5">
        <f>GBR!B22</f>
        <v>4.5298779305361396</v>
      </c>
      <c r="J22" s="6">
        <f t="shared" si="0"/>
        <v>4.7231209144510311</v>
      </c>
      <c r="K22">
        <f t="shared" si="1"/>
        <v>5.4955670000000003</v>
      </c>
      <c r="L22">
        <f t="shared" si="2"/>
        <v>4.4288459231164898</v>
      </c>
      <c r="O22" t="s">
        <v>304</v>
      </c>
      <c r="P22">
        <v>7.4</v>
      </c>
      <c r="Q22" t="s">
        <v>307</v>
      </c>
      <c r="R22" s="6">
        <f>P23</f>
        <v>6.8</v>
      </c>
      <c r="AC22" s="6"/>
    </row>
    <row r="23" spans="1:29" ht="15" thickBot="1" x14ac:dyDescent="0.35">
      <c r="A23" t="s">
        <v>360</v>
      </c>
      <c r="B23" s="5">
        <f>RF!B23</f>
        <v>5.29</v>
      </c>
      <c r="C23" s="5">
        <f>LR!B23</f>
        <v>4.7994324946044502</v>
      </c>
      <c r="D23" s="5">
        <f>Adaboost!B23</f>
        <v>5.0881294964028703</v>
      </c>
      <c r="E23" s="5">
        <f>XGBR!B23</f>
        <v>5.5685266999999996</v>
      </c>
      <c r="F23" s="5">
        <f>Huber!B23</f>
        <v>4.7413132139035703</v>
      </c>
      <c r="G23" s="5">
        <f>BayesRidge!B23</f>
        <v>4.7461829304183798</v>
      </c>
      <c r="H23" s="5">
        <f>Elastic!B23</f>
        <v>4.7051463780724996</v>
      </c>
      <c r="I23" s="5">
        <f>GBR!B23</f>
        <v>4.8932686287190998</v>
      </c>
      <c r="J23" s="6">
        <f t="shared" si="0"/>
        <v>4.9545611548031623</v>
      </c>
      <c r="K23">
        <f t="shared" si="1"/>
        <v>5.5685266999999996</v>
      </c>
      <c r="L23">
        <f t="shared" si="2"/>
        <v>4.7051463780724996</v>
      </c>
      <c r="O23" t="s">
        <v>307</v>
      </c>
      <c r="P23">
        <v>6.8</v>
      </c>
      <c r="Q23" t="s">
        <v>304</v>
      </c>
      <c r="R23" s="6">
        <f>P22</f>
        <v>7.4</v>
      </c>
      <c r="AC23" s="6"/>
    </row>
    <row r="24" spans="1:29" ht="15" thickBot="1" x14ac:dyDescent="0.35">
      <c r="A24" t="s">
        <v>347</v>
      </c>
      <c r="B24" s="5">
        <f>RF!B24</f>
        <v>4.6500000000000004</v>
      </c>
      <c r="C24" s="5">
        <f>LR!B24</f>
        <v>4.1537530966896803</v>
      </c>
      <c r="D24" s="5">
        <f>Adaboost!B24</f>
        <v>4.8326359832635903</v>
      </c>
      <c r="E24" s="5">
        <f>XGBR!B24</f>
        <v>6.0262894999999999</v>
      </c>
      <c r="F24" s="5">
        <f>Huber!B24</f>
        <v>4.0532386463072703</v>
      </c>
      <c r="G24" s="5">
        <f>BayesRidge!B24</f>
        <v>4.2049939954924103</v>
      </c>
      <c r="H24" s="5">
        <f>Elastic!B24</f>
        <v>4.7310984574244497</v>
      </c>
      <c r="I24" s="5">
        <f>GBR!B24</f>
        <v>4.6432252504142397</v>
      </c>
      <c r="J24" s="6">
        <f t="shared" si="0"/>
        <v>4.6022841960599044</v>
      </c>
      <c r="K24">
        <f t="shared" si="1"/>
        <v>6.0262894999999999</v>
      </c>
      <c r="L24">
        <f t="shared" si="2"/>
        <v>4.0532386463072703</v>
      </c>
      <c r="O24" t="s">
        <v>336</v>
      </c>
      <c r="P24">
        <v>6.1</v>
      </c>
      <c r="Q24" t="s">
        <v>337</v>
      </c>
      <c r="R24" s="6">
        <f>P25</f>
        <v>9.1999999999999993</v>
      </c>
      <c r="AC24" s="6"/>
    </row>
    <row r="25" spans="1:29" ht="15" thickBot="1" x14ac:dyDescent="0.35">
      <c r="A25" t="s">
        <v>348</v>
      </c>
      <c r="B25" s="5">
        <f>RF!B25</f>
        <v>6</v>
      </c>
      <c r="C25" s="5">
        <f>LR!B25</f>
        <v>5.4702229384909904</v>
      </c>
      <c r="D25" s="5">
        <f>Adaboost!B25</f>
        <v>6.3446054750402503</v>
      </c>
      <c r="E25" s="5">
        <f>XGBR!B25</f>
        <v>5.1887226000000002</v>
      </c>
      <c r="F25" s="5">
        <f>Huber!B25</f>
        <v>5.3957559306396901</v>
      </c>
      <c r="G25" s="5">
        <f>BayesRidge!B25</f>
        <v>5.4418269350491499</v>
      </c>
      <c r="H25" s="5">
        <f>Elastic!B25</f>
        <v>4.9396588042164602</v>
      </c>
      <c r="I25" s="5">
        <f>GBR!B25</f>
        <v>5.9828452528359</v>
      </c>
      <c r="J25" s="6">
        <f t="shared" si="0"/>
        <v>5.5807378847103806</v>
      </c>
      <c r="K25">
        <f t="shared" si="1"/>
        <v>6.3446054750402503</v>
      </c>
      <c r="L25">
        <f t="shared" si="2"/>
        <v>4.9396588042164602</v>
      </c>
      <c r="O25" t="s">
        <v>337</v>
      </c>
      <c r="P25">
        <v>9.1999999999999993</v>
      </c>
      <c r="Q25" t="s">
        <v>336</v>
      </c>
      <c r="R25" s="6">
        <f>P24</f>
        <v>6.1</v>
      </c>
      <c r="AC25" s="6"/>
    </row>
    <row r="26" spans="1:29" ht="15" thickBot="1" x14ac:dyDescent="0.35">
      <c r="A26" t="s">
        <v>350</v>
      </c>
      <c r="B26" s="5">
        <f>RF!B26</f>
        <v>4.18</v>
      </c>
      <c r="C26" s="5">
        <f>LR!B26</f>
        <v>3.6735844094418502</v>
      </c>
      <c r="D26" s="5">
        <f>Adaboost!B26</f>
        <v>3.97196261682243</v>
      </c>
      <c r="E26" s="5">
        <f>XGBR!B26</f>
        <v>3.8554075000000001</v>
      </c>
      <c r="F26" s="5">
        <f>Huber!B26</f>
        <v>3.5024162865785899</v>
      </c>
      <c r="G26" s="5">
        <f>BayesRidge!B26</f>
        <v>3.70464162194442</v>
      </c>
      <c r="H26" s="5">
        <f>Elastic!B26</f>
        <v>4.4039449722604997</v>
      </c>
      <c r="I26" s="5">
        <f>GBR!B26</f>
        <v>4.7678027531590699</v>
      </c>
      <c r="J26" s="6">
        <f t="shared" si="0"/>
        <v>3.9709024441892362</v>
      </c>
      <c r="K26">
        <f t="shared" si="1"/>
        <v>4.7678027531590699</v>
      </c>
      <c r="L26">
        <f t="shared" si="2"/>
        <v>3.5024162865785899</v>
      </c>
      <c r="O26" t="s">
        <v>44</v>
      </c>
      <c r="P26">
        <v>6.9</v>
      </c>
      <c r="Q26" t="s">
        <v>40</v>
      </c>
      <c r="R26" s="6">
        <f>P27</f>
        <v>8.1999999999999993</v>
      </c>
      <c r="AC26" s="6"/>
    </row>
    <row r="27" spans="1:29" ht="15" thickBot="1" x14ac:dyDescent="0.35">
      <c r="A27" t="s">
        <v>359</v>
      </c>
      <c r="B27" s="5">
        <f>RF!B27</f>
        <v>5.37</v>
      </c>
      <c r="C27" s="5">
        <f>LR!B27</f>
        <v>4.7366019702451103</v>
      </c>
      <c r="D27" s="5">
        <f>Adaboost!B27</f>
        <v>5.2562091503267903</v>
      </c>
      <c r="E27" s="5">
        <f>XGBR!B27</f>
        <v>4.6909130000000001</v>
      </c>
      <c r="F27" s="5">
        <f>Huber!B27</f>
        <v>4.6513900722238004</v>
      </c>
      <c r="G27" s="5">
        <f>BayesRidge!B27</f>
        <v>4.7303124351062298</v>
      </c>
      <c r="H27" s="5">
        <f>Elastic!B27</f>
        <v>4.8756886138138702</v>
      </c>
      <c r="I27" s="5">
        <f>GBR!B27</f>
        <v>4.5656168991759598</v>
      </c>
      <c r="J27" s="6">
        <f t="shared" si="0"/>
        <v>4.8382985916013048</v>
      </c>
      <c r="K27">
        <f t="shared" si="1"/>
        <v>5.37</v>
      </c>
      <c r="L27">
        <f t="shared" si="2"/>
        <v>4.5656168991759598</v>
      </c>
      <c r="O27" t="s">
        <v>40</v>
      </c>
      <c r="P27">
        <v>8.1999999999999993</v>
      </c>
      <c r="Q27" t="s">
        <v>44</v>
      </c>
      <c r="R27" s="6">
        <f>P26</f>
        <v>6.9</v>
      </c>
      <c r="AC27" s="6"/>
    </row>
    <row r="28" spans="1:29" ht="15" thickBot="1" x14ac:dyDescent="0.35">
      <c r="A28" t="s">
        <v>351</v>
      </c>
      <c r="B28" s="5">
        <f>RF!B28</f>
        <v>5.7</v>
      </c>
      <c r="C28" s="5">
        <f>LR!B28</f>
        <v>4.9082462218523597</v>
      </c>
      <c r="D28" s="5">
        <f>Adaboost!B28</f>
        <v>5.0267379679144302</v>
      </c>
      <c r="E28" s="5">
        <f>XGBR!B28</f>
        <v>6.8207750000000003</v>
      </c>
      <c r="F28" s="5">
        <f>Huber!B28</f>
        <v>4.8235538797253303</v>
      </c>
      <c r="G28" s="5">
        <f>BayesRidge!B28</f>
        <v>4.9163103097262804</v>
      </c>
      <c r="H28" s="5">
        <f>Elastic!B28</f>
        <v>4.8778793737591597</v>
      </c>
      <c r="I28" s="5">
        <f>GBR!B28</f>
        <v>5.3813080984810702</v>
      </c>
      <c r="J28" s="6">
        <f t="shared" si="0"/>
        <v>5.2548700145750651</v>
      </c>
      <c r="K28">
        <f t="shared" si="1"/>
        <v>6.8207750000000003</v>
      </c>
      <c r="L28">
        <f t="shared" si="2"/>
        <v>4.8235538797253303</v>
      </c>
      <c r="O28" t="s">
        <v>309</v>
      </c>
      <c r="P28">
        <v>8.1</v>
      </c>
      <c r="Q28" t="s">
        <v>306</v>
      </c>
      <c r="R28" s="6">
        <f>P29</f>
        <v>7.3</v>
      </c>
      <c r="AC28" s="6"/>
    </row>
    <row r="29" spans="1:29" ht="15" thickBot="1" x14ac:dyDescent="0.35">
      <c r="A29" t="s">
        <v>357</v>
      </c>
      <c r="B29" s="5">
        <f>RF!B29</f>
        <v>5.26</v>
      </c>
      <c r="C29" s="5">
        <f>LR!B29</f>
        <v>5.6748564894271798</v>
      </c>
      <c r="D29" s="5">
        <f>Adaboost!B29</f>
        <v>5.3496042216358797</v>
      </c>
      <c r="E29" s="5">
        <f>XGBR!B29</f>
        <v>6.3611930000000001</v>
      </c>
      <c r="F29" s="5">
        <f>Huber!B29</f>
        <v>5.6575186018878298</v>
      </c>
      <c r="G29" s="5">
        <f>BayesRidge!B29</f>
        <v>5.6409849707634603</v>
      </c>
      <c r="H29" s="5">
        <f>Elastic!B29</f>
        <v>5.13638904730389</v>
      </c>
      <c r="I29" s="5">
        <f>GBR!B29</f>
        <v>5.64269488995508</v>
      </c>
      <c r="J29" s="6">
        <f t="shared" si="0"/>
        <v>5.6050254828052113</v>
      </c>
      <c r="K29">
        <f t="shared" si="1"/>
        <v>6.3611930000000001</v>
      </c>
      <c r="L29">
        <f t="shared" si="2"/>
        <v>5.13638904730389</v>
      </c>
      <c r="O29" t="s">
        <v>306</v>
      </c>
      <c r="P29">
        <v>7.3</v>
      </c>
      <c r="Q29" t="s">
        <v>309</v>
      </c>
      <c r="R29" s="6">
        <f>P28</f>
        <v>8.1</v>
      </c>
      <c r="AC29" s="6"/>
    </row>
    <row r="30" spans="1:29" ht="15" thickBot="1" x14ac:dyDescent="0.35">
      <c r="A30" t="s">
        <v>342</v>
      </c>
      <c r="B30" s="5">
        <f>RF!B30</f>
        <v>5.58</v>
      </c>
      <c r="C30" s="5">
        <f>LR!B30</f>
        <v>5.1634383734487601</v>
      </c>
      <c r="D30" s="5">
        <f>Adaboost!B30</f>
        <v>5.3496042216358797</v>
      </c>
      <c r="E30" s="5">
        <f>XGBR!B30</f>
        <v>6.4743743</v>
      </c>
      <c r="F30" s="5">
        <f>Huber!B30</f>
        <v>5.0742493527308801</v>
      </c>
      <c r="G30" s="5">
        <f>BayesRidge!B30</f>
        <v>5.1761412574878802</v>
      </c>
      <c r="H30" s="5">
        <f>Elastic!B30</f>
        <v>4.9887318269910601</v>
      </c>
      <c r="I30" s="5">
        <f>GBR!B30</f>
        <v>5.6836087175859697</v>
      </c>
      <c r="J30" s="6">
        <f t="shared" si="0"/>
        <v>5.4025165196378619</v>
      </c>
      <c r="K30">
        <f t="shared" si="1"/>
        <v>6.4743743</v>
      </c>
      <c r="L30">
        <f t="shared" si="2"/>
        <v>4.9887318269910601</v>
      </c>
      <c r="O30" t="s">
        <v>338</v>
      </c>
      <c r="P30">
        <v>6.4</v>
      </c>
      <c r="Q30" t="s">
        <v>51</v>
      </c>
      <c r="R30" s="6">
        <f>P31</f>
        <v>10.5</v>
      </c>
      <c r="AC30" s="6"/>
    </row>
    <row r="31" spans="1:29" ht="15" thickBot="1" x14ac:dyDescent="0.35">
      <c r="A31" t="s">
        <v>361</v>
      </c>
      <c r="B31" s="5">
        <f>RF!B31</f>
        <v>5.0199999999999996</v>
      </c>
      <c r="C31" s="5">
        <f>LR!B31</f>
        <v>5.1167918168793198</v>
      </c>
      <c r="D31" s="5">
        <f>Adaboost!B31</f>
        <v>5.0267379679144302</v>
      </c>
      <c r="E31" s="5">
        <f>XGBR!B31</f>
        <v>3.7062919999999999</v>
      </c>
      <c r="F31" s="5">
        <f>Huber!B31</f>
        <v>5.11493681654418</v>
      </c>
      <c r="G31" s="5">
        <f>BayesRidge!B31</f>
        <v>5.0237616611579297</v>
      </c>
      <c r="H31" s="5">
        <f>Elastic!B31</f>
        <v>4.7310984574244497</v>
      </c>
      <c r="I31" s="5">
        <f>GBR!B31</f>
        <v>4.5161236431112899</v>
      </c>
      <c r="J31" s="6">
        <f t="shared" si="0"/>
        <v>4.8091660355522761</v>
      </c>
      <c r="K31">
        <f t="shared" si="1"/>
        <v>5.1167918168793198</v>
      </c>
      <c r="L31">
        <f t="shared" si="2"/>
        <v>3.7062919999999999</v>
      </c>
      <c r="O31" t="s">
        <v>51</v>
      </c>
      <c r="P31">
        <v>10.5</v>
      </c>
      <c r="Q31" t="s">
        <v>338</v>
      </c>
      <c r="R31" s="6">
        <f>P30</f>
        <v>6.4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299</v>
      </c>
      <c r="H36" s="7" t="s">
        <v>300</v>
      </c>
      <c r="I36" s="7" t="s">
        <v>29</v>
      </c>
      <c r="J36" s="7" t="s">
        <v>15</v>
      </c>
      <c r="K36" s="7" t="s">
        <v>14</v>
      </c>
      <c r="L36" s="7" t="s">
        <v>301</v>
      </c>
      <c r="M36" s="7" t="s">
        <v>28</v>
      </c>
      <c r="N36" s="7" t="s">
        <v>27</v>
      </c>
      <c r="O36" s="7" t="s">
        <v>17</v>
      </c>
      <c r="P36" s="7" t="s">
        <v>33</v>
      </c>
      <c r="Q36" s="7" t="s">
        <v>35</v>
      </c>
      <c r="R36" s="7" t="s">
        <v>18</v>
      </c>
      <c r="S36" s="7" t="s">
        <v>26</v>
      </c>
      <c r="T36" s="7" t="s">
        <v>25</v>
      </c>
      <c r="U36" s="7" t="s">
        <v>36</v>
      </c>
      <c r="V36" s="7" t="s">
        <v>34</v>
      </c>
      <c r="W36" s="7" t="s">
        <v>298</v>
      </c>
      <c r="X36" s="7" t="s">
        <v>24</v>
      </c>
      <c r="Y36" s="7" t="s">
        <v>6</v>
      </c>
      <c r="Z36" s="6" t="s">
        <v>296</v>
      </c>
      <c r="AB36"/>
      <c r="AC36" s="6"/>
    </row>
    <row r="37" spans="1:29" ht="15" thickBot="1" x14ac:dyDescent="0.35">
      <c r="A37" t="str">
        <f>A2</f>
        <v>Tarik Skubal</v>
      </c>
      <c r="B37" s="5">
        <f>Neural!B2</f>
        <v>5.5714934096840496</v>
      </c>
      <c r="D37" s="7">
        <v>1</v>
      </c>
      <c r="E37" s="7" t="s">
        <v>344</v>
      </c>
      <c r="F37" s="7" t="s">
        <v>302</v>
      </c>
      <c r="G37" s="7" t="s">
        <v>47</v>
      </c>
      <c r="H37" s="17">
        <v>7</v>
      </c>
      <c r="I37" s="17">
        <v>6.2431410164896839</v>
      </c>
      <c r="J37" s="17">
        <v>8.7089009999999991</v>
      </c>
      <c r="K37" s="17">
        <v>5.1122906879056504</v>
      </c>
      <c r="L37" s="7">
        <v>9.1</v>
      </c>
      <c r="M37" s="26">
        <v>6.5</v>
      </c>
      <c r="N37" s="26">
        <f>IF(ABS(H37 - M37) &gt; MAX(ABS(I37 - M37), ABS(J37 - M37)), H37 - M37, IF(ABS(I37 - M37) &gt; ABS(J37 - M37), I37 - M37, J37 - M37))</f>
        <v>2.2089009999999991</v>
      </c>
      <c r="O37" s="26" t="str">
        <f>IF(OR(N37&lt;0, AND(H37&lt;M37, K37&lt;M37)), "Under", "Over")</f>
        <v>Over</v>
      </c>
      <c r="P37" s="26">
        <f>H37-M37</f>
        <v>0.5</v>
      </c>
      <c r="Q37" s="26">
        <v>0.5</v>
      </c>
      <c r="R37" s="26">
        <f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0.33333333333333331</v>
      </c>
      <c r="S37" s="26">
        <f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2</v>
      </c>
      <c r="T37" s="26">
        <f>IF(R37=1,3,IF(R37=2/3,2,IF(R37=1/3,1,0)))</f>
        <v>1</v>
      </c>
      <c r="U37" s="26">
        <f>IF(AND(O37="Over", H37&gt;M37), 2, IF(AND(O37="Under", H37&lt;=M37), 2, 0))</f>
        <v>2</v>
      </c>
      <c r="V37" s="26">
        <f>IF(AND(O37="Over", Q37&gt;0.5), 2, IF(AND(O37="Under", Q37&lt;=0.5), 2, 0))</f>
        <v>0</v>
      </c>
      <c r="W37" s="26">
        <f>IF(O37="Over",
    IF(L37&gt;8.6, 1,
        IF(L37&gt;7.5, 0.5, 0)),
    IF(O37="Under",
        IF(L37&gt;8.6, 0,
            IF(L37&gt;7.5, 0.5, 1)),
        "Invalid N37 Value"))</f>
        <v>1</v>
      </c>
      <c r="X37" s="26">
        <f>SUM(S37:W37)</f>
        <v>6</v>
      </c>
      <c r="Y37" s="26">
        <v>7</v>
      </c>
      <c r="Z37" s="6">
        <f t="shared" ref="Z37:Z49" si="5">IF(ABS(H38 - M38) &gt; MAX(ABS(I38 - M38), ABS(J38 - M38), ABS(K38 - M38)), H38, IF(ABS(I38 - M38) &gt; MAX(ABS(J38 - M38), ABS(K38 - M38)), I38, IF(ABS(J38 - M38) &gt; ABS(K38 - M38), J38, K38)))-M38</f>
        <v>3.650423</v>
      </c>
      <c r="AB37"/>
      <c r="AC37" s="6"/>
    </row>
    <row r="38" spans="1:29" ht="15" thickBot="1" x14ac:dyDescent="0.35">
      <c r="A38" t="str">
        <f>A3</f>
        <v>Reynaldo Lopez</v>
      </c>
      <c r="B38" s="5">
        <f>Neural!B3</f>
        <v>5.2762478540396698</v>
      </c>
      <c r="D38" s="7">
        <v>2</v>
      </c>
      <c r="E38" s="21" t="s">
        <v>354</v>
      </c>
      <c r="F38" s="21" t="s">
        <v>47</v>
      </c>
      <c r="G38" s="21" t="s">
        <v>302</v>
      </c>
      <c r="H38" s="23">
        <v>5.833333333333333</v>
      </c>
      <c r="I38" s="23">
        <v>6.4134952953047035</v>
      </c>
      <c r="J38" s="23">
        <v>9.150423</v>
      </c>
      <c r="K38" s="23">
        <v>5.0071342105315297</v>
      </c>
      <c r="L38" s="21">
        <v>9.4</v>
      </c>
      <c r="M38" s="26">
        <v>5.5</v>
      </c>
      <c r="N38" s="26">
        <f>IF(ABS(H38 - M38) &gt; MAX(ABS(I38 - M38), ABS(J38 - M38)), H38 - M38, IF(ABS(I38 - M38) &gt; ABS(J38 - M38), I38 - M38, J38 - M38))</f>
        <v>3.650423</v>
      </c>
      <c r="O38" s="26" t="str">
        <f>IF(OR(N38&lt;0, AND(H38&lt;M38, K38&lt;M38)), "Under", "Over")</f>
        <v>Over</v>
      </c>
      <c r="P38" s="26">
        <f>H38-M38</f>
        <v>0.33333333333333304</v>
      </c>
      <c r="Q38" s="26">
        <v>0.6</v>
      </c>
      <c r="R38" s="26">
        <f>IF(O38="Over", IF(AND(I38&gt;M38, J38&gt;M38, K38&gt;M38), 1, IF(OR(AND(I38&gt;M38, J38&gt;M38), AND(I38&gt;M38, K38&gt;M38), AND(I38&gt;M38, K38&gt;M38)), 2/3, IF(OR(AND(I38&gt;M38, J38&lt;=M38), AND(I38&gt;M38, K38&lt;=M38), AND(J38&gt;M38, K38&lt;=M38), AND(I38&lt;=M38, J38&gt;M38), AND(I38&lt;=M38, K38&gt;M38), AND(J38&lt;=M38, K38&gt;M38)), 1/3, 0))), IF(AND(I38&lt;M38, J38&lt;M38, K38&lt;M38), 1, IF(OR(AND(I38&lt;M38, J38&lt;M38), AND(I38&lt;M38, K38&lt;M38), AND(I38&lt;M38, K38&lt;M38)), 2/3, IF(OR(AND(I38&lt;M38, J38&gt;=M38), AND(I38&lt;M38, K38&gt;=M38), AND(J38&lt;M38, K38&gt;=M38), AND(I38&gt;=M38, J38&lt;M38), AND(I38&gt;=M38, K38&lt;M38), AND(J38&gt;=M38, K38&lt;M38)), 1/3, 0))))</f>
        <v>0.66666666666666663</v>
      </c>
      <c r="S38" s="26">
        <f>IF(OR(N38&gt;1.5,N38&lt;-1.5),2,
IF(OR(AND(N38&lt;=1.5,N38&gt;=1),AND(N38&gt;=-1.5,N38&lt;=-1)),1.5,
IF(OR(AND(N38&lt;=1,N38&gt;=0.75),AND(N38&gt;=-1,N38&lt;=-0.75)),1,
IF(OR(AND(N38&lt;=0.75,N38&gt;=0.5),AND(N38&gt;=-0.75,N38&lt;=-0.5)),0.5,
IF(OR(N38&lt;=0.5,N38&gt;=-0.5),0,"")
)
)
))</f>
        <v>2</v>
      </c>
      <c r="T38" s="26">
        <f>IF(R38=1,3,IF(R38=2/3,2,IF(R38=1/3,1,0)))</f>
        <v>2</v>
      </c>
      <c r="U38" s="26">
        <f>IF(AND(O38="Over", H38&gt;M38), 2, IF(AND(O38="Under", H38&lt;=M38), 2, 0))</f>
        <v>2</v>
      </c>
      <c r="V38" s="26">
        <f>IF(AND(O38="Over", Q38&gt;0.5), 2, IF(AND(O38="Under", Q38&lt;=0.5), 2, 0))</f>
        <v>2</v>
      </c>
      <c r="W38" s="26">
        <f>IF(O38="Over",
    IF(L38&gt;8.6, 1,
        IF(L38&gt;7.5, 0.5, 0)),
    IF(O38="Under",
        IF(L38&gt;8.6, 0,
            IF(L38&gt;7.5, 0.5, 1)),
        "Invalid N37 Value"))</f>
        <v>1</v>
      </c>
      <c r="X38" s="26">
        <f>SUM(S38:W38)</f>
        <v>9</v>
      </c>
      <c r="Y38" s="26">
        <v>6</v>
      </c>
      <c r="Z38" s="6">
        <f t="shared" si="5"/>
        <v>-1.4731489499608204</v>
      </c>
      <c r="AB38"/>
      <c r="AC38" s="6"/>
    </row>
    <row r="39" spans="1:29" ht="15" thickBot="1" x14ac:dyDescent="0.35">
      <c r="A39" t="str">
        <f>A4</f>
        <v>Hunter Greene</v>
      </c>
      <c r="B39" s="5">
        <f>Neural!B4</f>
        <v>5.2010289715872604</v>
      </c>
      <c r="D39" s="7">
        <v>3</v>
      </c>
      <c r="E39" s="7" t="s">
        <v>340</v>
      </c>
      <c r="F39" s="7" t="s">
        <v>39</v>
      </c>
      <c r="G39" s="7" t="s">
        <v>45</v>
      </c>
      <c r="H39" s="17">
        <v>6.3571428571428568</v>
      </c>
      <c r="I39" s="17">
        <v>5.390362825588551</v>
      </c>
      <c r="J39" s="17">
        <v>6.2234515999999998</v>
      </c>
      <c r="K39" s="17">
        <v>5.0268510500391796</v>
      </c>
      <c r="L39" s="7">
        <v>8.8000000000000007</v>
      </c>
      <c r="M39" s="24">
        <v>6.5</v>
      </c>
      <c r="N39" s="24">
        <f>IF(ABS(H39 - M39) &gt; MAX(ABS(I39 - M39), ABS(J39 - M39)), H39 - M39, IF(ABS(I39 - M39) &gt; ABS(J39 - M39), I39 - M39, J39 - M39))</f>
        <v>-1.109637174411449</v>
      </c>
      <c r="O39" s="24" t="str">
        <f>IF(OR(N39&lt;0, AND(H39&lt;M39, K39&lt;M39)), "Under", "Over")</f>
        <v>Under</v>
      </c>
      <c r="P39" s="24">
        <f>H39-M39</f>
        <v>-0.14285714285714324</v>
      </c>
      <c r="Q39" s="24">
        <v>0.2</v>
      </c>
      <c r="R39" s="24">
        <f>IF(O39="Over", IF(AND(I39&gt;M39, J39&gt;M39, K39&gt;M39), 1, IF(OR(AND(I39&gt;M39, J39&gt;M39), AND(I39&gt;M39, K39&gt;M39), AND(I39&gt;M39, K39&gt;M39)), 2/3, IF(OR(AND(I39&gt;M39, J39&lt;=M39), AND(I39&gt;M39, K39&lt;=M39), AND(J39&gt;M39, K39&lt;=M39), AND(I39&lt;=M39, J39&gt;M39), AND(I39&lt;=M39, K39&gt;M39), AND(J39&lt;=M39, K39&gt;M39)), 1/3, 0))), IF(AND(I39&lt;M39, J39&lt;M39, K39&lt;M39), 1, IF(OR(AND(I39&lt;M39, J39&lt;M39), AND(I39&lt;M39, K39&lt;M39), AND(I39&lt;M39, K39&lt;M39)), 2/3, IF(OR(AND(I39&lt;M39, J39&gt;=M39), AND(I39&lt;M39, K39&gt;=M39), AND(J39&lt;M39, K39&gt;=M39), AND(I39&gt;=M39, J39&lt;M39), AND(I39&gt;=M39, K39&lt;M39), AND(J39&gt;=M39, K39&lt;M39)), 1/3, 0))))</f>
        <v>1</v>
      </c>
      <c r="S39" s="24">
        <f>IF(OR(N39&gt;1.5,N39&lt;-1.5),2,
IF(OR(AND(N39&lt;=1.5,N39&gt;=1),AND(N39&gt;=-1.5,N39&lt;=-1)),1.5,
IF(OR(AND(N39&lt;=1,N39&gt;=0.75),AND(N39&gt;=-1,N39&lt;=-0.75)),1,
IF(OR(AND(N39&lt;=0.75,N39&gt;=0.5),AND(N39&gt;=-0.75,N39&lt;=-0.5)),0.5,
IF(OR(N39&lt;=0.5,N39&gt;=-0.5),0,"")
)
)
))</f>
        <v>1.5</v>
      </c>
      <c r="T39" s="24">
        <f>IF(R39=1,3,IF(R39=2/3,2,IF(R39=1/3,1,0)))</f>
        <v>3</v>
      </c>
      <c r="U39" s="24">
        <f>IF(AND(O39="Over", H39&gt;M39), 2, IF(AND(O39="Under", H39&lt;=M39), 2, 0))</f>
        <v>2</v>
      </c>
      <c r="V39" s="24">
        <f>IF(AND(O39="Over", Q39&gt;0.5), 2, IF(AND(O39="Under", Q39&lt;=0.5), 2, 0))</f>
        <v>2</v>
      </c>
      <c r="W39" s="24">
        <f>IF(O39="Over",
    IF(L39&gt;8.6, 1,
        IF(L39&gt;7.5, 0.5, 0)),
    IF(O39="Under",
        IF(L39&gt;8.6, 0,
            IF(L39&gt;7.5, 0.5, 1)),
        "Invalid N37 Value"))</f>
        <v>0</v>
      </c>
      <c r="X39" s="24">
        <f>SUM(S39:W39)</f>
        <v>8.5</v>
      </c>
      <c r="Y39" s="24">
        <v>9</v>
      </c>
      <c r="Z39" s="6">
        <f t="shared" si="5"/>
        <v>1.2824835999999999</v>
      </c>
      <c r="AB39"/>
      <c r="AC39" s="6"/>
    </row>
    <row r="40" spans="1:29" ht="15" thickBot="1" x14ac:dyDescent="0.35">
      <c r="A40" t="str">
        <f>A5</f>
        <v>Mitch Keller</v>
      </c>
      <c r="B40" s="5">
        <f>Neural!B5</f>
        <v>5.4580340948409196</v>
      </c>
      <c r="D40" s="7">
        <v>4</v>
      </c>
      <c r="E40" s="7" t="s">
        <v>341</v>
      </c>
      <c r="F40" s="7" t="s">
        <v>45</v>
      </c>
      <c r="G40" s="7" t="s">
        <v>39</v>
      </c>
      <c r="H40" s="17">
        <v>5.5714285714285712</v>
      </c>
      <c r="I40" s="17">
        <v>5.639445138475077</v>
      </c>
      <c r="J40" s="17">
        <v>6.7824835999999999</v>
      </c>
      <c r="K40" s="17">
        <v>5.1100999279603601</v>
      </c>
      <c r="L40" s="7">
        <v>8.4</v>
      </c>
      <c r="M40" s="26">
        <v>5.5</v>
      </c>
      <c r="N40" s="26">
        <f>IF(ABS(H40 - M40) &gt; MAX(ABS(I40 - M40), ABS(J40 - M40)), H40 - M40, IF(ABS(I40 - M40) &gt; ABS(J40 - M40), I40 - M40, J40 - M40))</f>
        <v>1.2824835999999999</v>
      </c>
      <c r="O40" s="26" t="str">
        <f>IF(OR(N40&lt;0, AND(H40&lt;M40, K40&lt;M40)), "Under", "Over")</f>
        <v>Over</v>
      </c>
      <c r="P40" s="26">
        <f>H40-M40</f>
        <v>7.1428571428571175E-2</v>
      </c>
      <c r="Q40" s="26">
        <v>0.5</v>
      </c>
      <c r="R40" s="26">
        <f>IF(O40="Over", IF(AND(I40&gt;M40, J40&gt;M40, K40&gt;M40), 1, IF(OR(AND(I40&gt;M40, J40&gt;M40), AND(I40&gt;M40, K40&gt;M40), AND(I40&gt;M40, K40&gt;M40)), 2/3, IF(OR(AND(I40&gt;M40, J40&lt;=M40), AND(I40&gt;M40, K40&lt;=M40), AND(J40&gt;M40, K40&lt;=M40), AND(I40&lt;=M40, J40&gt;M40), AND(I40&lt;=M40, K40&gt;M40), AND(J40&lt;=M40, K40&gt;M40)), 1/3, 0))), IF(AND(I40&lt;M40, J40&lt;M40, K40&lt;M40), 1, IF(OR(AND(I40&lt;M40, J40&lt;M40), AND(I40&lt;M40, K40&lt;M40), AND(I40&lt;M40, K40&lt;M40)), 2/3, IF(OR(AND(I40&lt;M40, J40&gt;=M40), AND(I40&lt;M40, K40&gt;=M40), AND(J40&lt;M40, K40&gt;=M40), AND(I40&gt;=M40, J40&lt;M40), AND(I40&gt;=M40, K40&lt;M40), AND(J40&gt;=M40, K40&lt;M40)), 1/3, 0))))</f>
        <v>0.66666666666666663</v>
      </c>
      <c r="S40" s="26">
        <f>IF(OR(N40&gt;1.5,N40&lt;-1.5),2,
IF(OR(AND(N40&lt;=1.5,N40&gt;=1),AND(N40&gt;=-1.5,N40&lt;=-1)),1.5,
IF(OR(AND(N40&lt;=1,N40&gt;=0.75),AND(N40&gt;=-1,N40&lt;=-0.75)),1,
IF(OR(AND(N40&lt;=0.75,N40&gt;=0.5),AND(N40&gt;=-0.75,N40&lt;=-0.5)),0.5,
IF(OR(N40&lt;=0.5,N40&gt;=-0.5),0,"")
)
)
))</f>
        <v>1.5</v>
      </c>
      <c r="T40" s="26">
        <f>IF(R40=1,3,IF(R40=2/3,2,IF(R40=1/3,1,0)))</f>
        <v>2</v>
      </c>
      <c r="U40" s="26">
        <f>IF(AND(O40="Over", H40&gt;M40), 2, IF(AND(O40="Under", H40&lt;=M40), 2, 0))</f>
        <v>2</v>
      </c>
      <c r="V40" s="26">
        <f>IF(AND(O40="Over", Q40&gt;0.5), 2, IF(AND(O40="Under", Q40&lt;=0.5), 2, 0))</f>
        <v>0</v>
      </c>
      <c r="W40" s="26">
        <f>IF(O40="Over",
    IF(L40&gt;8.6, 1,
        IF(L40&gt;7.5, 0.5, 0)),
    IF(O40="Under",
        IF(L40&gt;8.6, 0,
            IF(L40&gt;7.5, 0.5, 1)),
        "Invalid N37 Value"))</f>
        <v>0.5</v>
      </c>
      <c r="X40" s="26">
        <f>SUM(S40:W40)</f>
        <v>6</v>
      </c>
      <c r="Y40" s="26">
        <v>7</v>
      </c>
      <c r="Z40" s="6">
        <f t="shared" si="5"/>
        <v>1.6329859999999998</v>
      </c>
      <c r="AB40"/>
      <c r="AC40" s="6"/>
    </row>
    <row r="41" spans="1:29" ht="15" thickBot="1" x14ac:dyDescent="0.35">
      <c r="A41" t="str">
        <f>A6</f>
        <v>Kyle Gibson</v>
      </c>
      <c r="B41" s="5">
        <f>Neural!B6</f>
        <v>5.1173748689742302</v>
      </c>
      <c r="D41" s="7">
        <v>5</v>
      </c>
      <c r="E41" s="21" t="s">
        <v>353</v>
      </c>
      <c r="F41" s="21" t="s">
        <v>41</v>
      </c>
      <c r="G41" s="21" t="s">
        <v>303</v>
      </c>
      <c r="H41" s="23">
        <v>5.2142857142857144</v>
      </c>
      <c r="I41" s="23">
        <v>5.3093847619501169</v>
      </c>
      <c r="J41" s="23">
        <v>6.1329859999999998</v>
      </c>
      <c r="K41" s="23">
        <v>5.0446216228719303</v>
      </c>
      <c r="L41" s="21">
        <v>9.6</v>
      </c>
      <c r="M41" s="25">
        <v>4.5</v>
      </c>
      <c r="N41" s="25">
        <f>IF(ABS(H41 - M41) &gt; MAX(ABS(I41 - M41), ABS(J41 - M41)), H41 - M41, IF(ABS(I41 - M41) &gt; ABS(J41 - M41), I41 - M41, J41 - M41))</f>
        <v>1.6329859999999998</v>
      </c>
      <c r="O41" s="25" t="str">
        <f>IF(OR(N41&lt;0, AND(H41&lt;M41, K41&lt;M41)), "Under", "Over")</f>
        <v>Over</v>
      </c>
      <c r="P41" s="25">
        <f>H41-M41</f>
        <v>0.71428571428571441</v>
      </c>
      <c r="Q41" s="25">
        <v>0.7</v>
      </c>
      <c r="R41" s="25">
        <f>IF(O41="Over", IF(AND(I41&gt;M41, J41&gt;M41, K41&gt;M41), 1, IF(OR(AND(I41&gt;M41, J41&gt;M41), AND(I41&gt;M41, K41&gt;M41), AND(I41&gt;M41, K41&gt;M41)), 2/3, IF(OR(AND(I41&gt;M41, J41&lt;=M41), AND(I41&gt;M41, K41&lt;=M41), AND(J41&gt;M41, K41&lt;=M41), AND(I41&lt;=M41, J41&gt;M41), AND(I41&lt;=M41, K41&gt;M41), AND(J41&lt;=M41, K41&gt;M41)), 1/3, 0))), IF(AND(I41&lt;M41, J41&lt;M41, K41&lt;M41), 1, IF(OR(AND(I41&lt;M41, J41&lt;M41), AND(I41&lt;M41, K41&lt;M41), AND(I41&lt;M41, K41&lt;M41)), 2/3, IF(OR(AND(I41&lt;M41, J41&gt;=M41), AND(I41&lt;M41, K41&gt;=M41), AND(J41&lt;M41, K41&gt;=M41), AND(I41&gt;=M41, J41&lt;M41), AND(I41&gt;=M41, K41&lt;M41), AND(J41&gt;=M41, K41&lt;M41)), 1/3, 0))))</f>
        <v>1</v>
      </c>
      <c r="S41" s="25">
        <f>IF(OR(N41&gt;1.5,N41&lt;-1.5),2,
IF(OR(AND(N41&lt;=1.5,N41&gt;=1),AND(N41&gt;=-1.5,N41&lt;=-1)),1.5,
IF(OR(AND(N41&lt;=1,N41&gt;=0.75),AND(N41&gt;=-1,N41&lt;=-0.75)),1,
IF(OR(AND(N41&lt;=0.75,N41&gt;=0.5),AND(N41&gt;=-0.75,N41&lt;=-0.5)),0.5,
IF(OR(N41&lt;=0.5,N41&gt;=-0.5),0,"")
)
)
))</f>
        <v>2</v>
      </c>
      <c r="T41" s="25">
        <f>IF(R41=1,3,IF(R41=2/3,2,IF(R41=1/3,1,0)))</f>
        <v>3</v>
      </c>
      <c r="U41" s="25">
        <f>IF(AND(O41="Over", H41&gt;M41), 2, IF(AND(O41="Under", H41&lt;=M41), 2, 0))</f>
        <v>2</v>
      </c>
      <c r="V41" s="25">
        <f>IF(AND(O41="Over", Q41&gt;0.5), 2, IF(AND(O41="Under", Q41&lt;=0.5), 2, 0))</f>
        <v>2</v>
      </c>
      <c r="W41" s="25">
        <f>IF(O41="Over",
    IF(L41&gt;8.6, 1,
        IF(L41&gt;7.5, 0.5, 0)),
    IF(O41="Under",
        IF(L41&gt;8.6, 0,
            IF(L41&gt;7.5, 0.5, 1)),
        "Invalid N37 Value"))</f>
        <v>1</v>
      </c>
      <c r="X41" s="25">
        <f>SUM(S41:W41)</f>
        <v>10</v>
      </c>
      <c r="Y41" s="9" t="s">
        <v>333</v>
      </c>
      <c r="Z41" s="6" t="e">
        <f t="shared" si="5"/>
        <v>#VALUE!</v>
      </c>
      <c r="AB41"/>
      <c r="AC41" s="6"/>
    </row>
    <row r="42" spans="1:29" ht="15" thickBot="1" x14ac:dyDescent="0.35">
      <c r="A42" t="str">
        <f>A8</f>
        <v>Matt Waldron</v>
      </c>
      <c r="B42" s="5">
        <f>Neural!B8</f>
        <v>4.8433443932155296</v>
      </c>
      <c r="D42" s="7">
        <v>6</v>
      </c>
      <c r="E42" s="7" t="s">
        <v>365</v>
      </c>
      <c r="F42" s="7" t="s">
        <v>303</v>
      </c>
      <c r="G42" s="7" t="s">
        <v>41</v>
      </c>
      <c r="H42" s="9" t="s">
        <v>370</v>
      </c>
      <c r="I42" s="9" t="s">
        <v>370</v>
      </c>
      <c r="J42" s="9" t="s">
        <v>370</v>
      </c>
      <c r="K42" s="9" t="s">
        <v>370</v>
      </c>
      <c r="L42" s="7">
        <v>8.6999999999999993</v>
      </c>
      <c r="M42" s="9">
        <v>3.5</v>
      </c>
      <c r="N42" s="9" t="e">
        <f>IF(ABS(H42 - M42) &gt; MAX(ABS(I42 - M42), ABS(J42 - M42)), H42 - M42, IF(ABS(I42 - M42) &gt; ABS(J42 - M42), I42 - M42, J42 - M42))</f>
        <v>#VALUE!</v>
      </c>
      <c r="O42" s="9" t="e">
        <f>IF(OR(N42&lt;0, AND(H42&lt;M42, K42&lt;M42)), "Under", "Over")</f>
        <v>#VALUE!</v>
      </c>
      <c r="P42" s="9" t="e">
        <f>H42-M42</f>
        <v>#VALUE!</v>
      </c>
      <c r="Q42" s="9" t="s">
        <v>370</v>
      </c>
      <c r="R42" s="9" t="e">
        <f>IF(O42="Over", IF(AND(I42&gt;M42, J42&gt;M42, K42&gt;M42), 1, IF(OR(AND(I42&gt;M42, J42&gt;M42), AND(I42&gt;M42, K42&gt;M42), AND(I42&gt;M42, K42&gt;M42)), 2/3, IF(OR(AND(I42&gt;M42, J42&lt;=M42), AND(I42&gt;M42, K42&lt;=M42), AND(J42&gt;M42, K42&lt;=M42), AND(I42&lt;=M42, J42&gt;M42), AND(I42&lt;=M42, K42&gt;M42), AND(J42&lt;=M42, K42&gt;M42)), 1/3, 0))), IF(AND(I42&lt;M42, J42&lt;M42, K42&lt;M42), 1, IF(OR(AND(I42&lt;M42, J42&lt;M42), AND(I42&lt;M42, K42&lt;M42), AND(I42&lt;M42, K42&lt;M42)), 2/3, IF(OR(AND(I42&lt;M42, J42&gt;=M42), AND(I42&lt;M42, K42&gt;=M42), AND(J42&lt;M42, K42&gt;=M42), AND(I42&gt;=M42, J42&lt;M42), AND(I42&gt;=M42, K42&lt;M42), AND(J42&gt;=M42, K42&lt;M42)), 1/3, 0))))</f>
        <v>#VALUE!</v>
      </c>
      <c r="S42" s="9" t="e">
        <f>IF(OR(N42&gt;1.5,N42&lt;-1.5),2,
IF(OR(AND(N42&lt;=1.5,N42&gt;=1),AND(N42&gt;=-1.5,N42&lt;=-1)),1.5,
IF(OR(AND(N42&lt;=1,N42&gt;=0.75),AND(N42&gt;=-1,N42&lt;=-0.75)),1,
IF(OR(AND(N42&lt;=0.75,N42&gt;=0.5),AND(N42&gt;=-0.75,N42&lt;=-0.5)),0.5,
IF(OR(N42&lt;=0.5,N42&gt;=-0.5),0,"")
)
)
))</f>
        <v>#VALUE!</v>
      </c>
      <c r="T42" s="9" t="e">
        <f>IF(R42=1,3,IF(R42=2/3,2,IF(R42=1/3,1,0)))</f>
        <v>#VALUE!</v>
      </c>
      <c r="U42" s="9" t="e">
        <f>IF(AND(O42="Over", H42&gt;M42), 2, IF(AND(O42="Under", H42&lt;=M42), 2, 0))</f>
        <v>#VALUE!</v>
      </c>
      <c r="V42" s="9" t="e">
        <f>IF(AND(O42="Over", Q42&gt;0.5), 2, IF(AND(O42="Under", Q42&lt;=0.5), 2, 0))</f>
        <v>#VALUE!</v>
      </c>
      <c r="W42" s="9" t="e">
        <f>IF(O42="Over",
    IF(L42&gt;8.6, 1,
        IF(L42&gt;7.5, 0.5, 0)),
    IF(O42="Under",
        IF(L42&gt;8.6, 0,
            IF(L42&gt;7.5, 0.5, 1)),
        "Invalid N37 Value"))</f>
        <v>#VALUE!</v>
      </c>
      <c r="X42" s="9" t="e">
        <f>SUM(S42:W42)</f>
        <v>#VALUE!</v>
      </c>
      <c r="Y42" s="9">
        <v>6</v>
      </c>
      <c r="Z42" s="6">
        <f t="shared" si="5"/>
        <v>0.77649769585253026</v>
      </c>
      <c r="AB42"/>
      <c r="AC42" s="6"/>
    </row>
    <row r="43" spans="1:29" ht="15" thickBot="1" x14ac:dyDescent="0.35">
      <c r="A43" t="str">
        <f>A7</f>
        <v>Yonny Chirinos</v>
      </c>
      <c r="B43" s="5">
        <f>Neural!B7</f>
        <v>3.92254344469506</v>
      </c>
      <c r="D43" s="7">
        <v>7</v>
      </c>
      <c r="E43" s="7" t="s">
        <v>364</v>
      </c>
      <c r="F43" s="7" t="s">
        <v>311</v>
      </c>
      <c r="G43" s="7" t="s">
        <v>305</v>
      </c>
      <c r="H43" s="17">
        <v>5</v>
      </c>
      <c r="I43" s="17">
        <v>4.8627871957760824</v>
      </c>
      <c r="J43" s="17">
        <v>5.2764976958525303</v>
      </c>
      <c r="K43" s="17">
        <v>3.92254344469506</v>
      </c>
      <c r="L43" s="7">
        <v>8.6</v>
      </c>
      <c r="M43" s="26">
        <v>4.5</v>
      </c>
      <c r="N43" s="26">
        <f>IF(ABS(H43 - M43) &gt; MAX(ABS(I43 - M43), ABS(J43 - M43)), H43 - M43, IF(ABS(I43 - M43) &gt; ABS(J43 - M43), I43 - M43, J43 - M43))</f>
        <v>0.77649769585253026</v>
      </c>
      <c r="O43" s="26" t="str">
        <f>IF(OR(N43&lt;0, AND(H43&lt;M43, K43&lt;M43)), "Under", "Over")</f>
        <v>Over</v>
      </c>
      <c r="P43" s="26">
        <f>H43-M43</f>
        <v>0.5</v>
      </c>
      <c r="Q43" s="26">
        <v>0.5</v>
      </c>
      <c r="R43" s="26">
        <f>IF(O43="Over", IF(AND(I43&gt;M43, J43&gt;M43, K43&gt;M43), 1, IF(OR(AND(I43&gt;M43, J43&gt;M43), AND(I43&gt;M43, K43&gt;M43), AND(I43&gt;M43, K43&gt;M43)), 2/3, IF(OR(AND(I43&gt;M43, J43&lt;=M43), AND(I43&gt;M43, K43&lt;=M43), AND(J43&gt;M43, K43&lt;=M43), AND(I43&lt;=M43, J43&gt;M43), AND(I43&lt;=M43, K43&gt;M43), AND(J43&lt;=M43, K43&gt;M43)), 1/3, 0))), IF(AND(I43&lt;M43, J43&lt;M43, K43&lt;M43), 1, IF(OR(AND(I43&lt;M43, J43&lt;M43), AND(I43&lt;M43, K43&lt;M43), AND(I43&lt;M43, K43&lt;M43)), 2/3, IF(OR(AND(I43&lt;M43, J43&gt;=M43), AND(I43&lt;M43, K43&gt;=M43), AND(J43&lt;M43, K43&gt;=M43), AND(I43&gt;=M43, J43&lt;M43), AND(I43&gt;=M43, K43&lt;M43), AND(J43&gt;=M43, K43&lt;M43)), 1/3, 0))))</f>
        <v>0.66666666666666663</v>
      </c>
      <c r="S43" s="26">
        <f>IF(OR(N43&gt;1.5,N43&lt;-1.5),2,
IF(OR(AND(N43&lt;=1.5,N43&gt;=1),AND(N43&gt;=-1.5,N43&lt;=-1)),1.5,
IF(OR(AND(N43&lt;=1,N43&gt;=0.75),AND(N43&gt;=-1,N43&lt;=-0.75)),1,
IF(OR(AND(N43&lt;=0.75,N43&gt;=0.5),AND(N43&gt;=-0.75,N43&lt;=-0.5)),0.5,
IF(OR(N43&lt;=0.5,N43&gt;=-0.5),0,"")
)
)
))</f>
        <v>1</v>
      </c>
      <c r="T43" s="26">
        <f>IF(R43=1,3,IF(R43=2/3,2,IF(R43=1/3,1,0)))</f>
        <v>2</v>
      </c>
      <c r="U43" s="26">
        <f>IF(AND(O43="Over", H43&gt;M43), 2, IF(AND(O43="Under", H43&lt;=M43), 2, 0))</f>
        <v>2</v>
      </c>
      <c r="V43" s="26">
        <f>IF(AND(O43="Over", Q43&gt;0.5), 2, IF(AND(O43="Under", Q43&lt;=0.5), 2, 0))</f>
        <v>0</v>
      </c>
      <c r="W43" s="26">
        <f>IF(O43="Over",
    IF(L43&gt;8.6, 1,
        IF(L43&gt;7.5, 0.5, 0)),
    IF(O43="Under",
        IF(L43&gt;8.6, 0,
            IF(L43&gt;7.5, 0.5, 1)),
        "Invalid N37 Value"))</f>
        <v>0.5</v>
      </c>
      <c r="X43" s="26">
        <f>SUM(S43:W43)</f>
        <v>5.5</v>
      </c>
      <c r="Y43" s="26">
        <v>6</v>
      </c>
      <c r="Z43" s="6">
        <f t="shared" si="5"/>
        <v>4.5332284904146594</v>
      </c>
      <c r="AB43"/>
      <c r="AC43" s="6"/>
    </row>
    <row r="44" spans="1:29" ht="15" thickBot="1" x14ac:dyDescent="0.35">
      <c r="A44" t="str">
        <f t="shared" ref="A44:A70" si="6">A9</f>
        <v>Ranger Suarez</v>
      </c>
      <c r="B44" s="5">
        <f>Neural!B9</f>
        <v>5.4666521168919298</v>
      </c>
      <c r="D44" s="7">
        <v>8</v>
      </c>
      <c r="E44" s="21" t="s">
        <v>363</v>
      </c>
      <c r="F44" s="21" t="s">
        <v>305</v>
      </c>
      <c r="G44" s="21" t="s">
        <v>311</v>
      </c>
      <c r="H44" s="23">
        <v>6.5</v>
      </c>
      <c r="I44" s="23">
        <v>6.3125446753434149</v>
      </c>
      <c r="J44" s="23">
        <v>9.0332284904146594</v>
      </c>
      <c r="K44" s="23">
        <v>5.12981676746801</v>
      </c>
      <c r="L44" s="21">
        <v>7.2</v>
      </c>
      <c r="M44" s="24">
        <v>4.5</v>
      </c>
      <c r="N44" s="24">
        <f>IF(ABS(H44 - M44) &gt; MAX(ABS(I44 - M44), ABS(J44 - M44)), H44 - M44, IF(ABS(I44 - M44) &gt; ABS(J44 - M44), I44 - M44, J44 - M44))</f>
        <v>4.5332284904146594</v>
      </c>
      <c r="O44" s="24" t="str">
        <f>IF(OR(N44&lt;0, AND(H44&lt;M44, K44&lt;M44)), "Under", "Over")</f>
        <v>Over</v>
      </c>
      <c r="P44" s="24">
        <f>H44-M44</f>
        <v>2</v>
      </c>
      <c r="Q44" s="24">
        <v>0.8</v>
      </c>
      <c r="R44" s="24">
        <f>IF(O44="Over", IF(AND(I44&gt;M44, J44&gt;M44, K44&gt;M44), 1, IF(OR(AND(I44&gt;M44, J44&gt;M44), AND(I44&gt;M44, K44&gt;M44), AND(I44&gt;M44, K44&gt;M44)), 2/3, IF(OR(AND(I44&gt;M44, J44&lt;=M44), AND(I44&gt;M44, K44&lt;=M44), AND(J44&gt;M44, K44&lt;=M44), AND(I44&lt;=M44, J44&gt;M44), AND(I44&lt;=M44, K44&gt;M44), AND(J44&lt;=M44, K44&gt;M44)), 1/3, 0))), IF(AND(I44&lt;M44, J44&lt;M44, K44&lt;M44), 1, IF(OR(AND(I44&lt;M44, J44&lt;M44), AND(I44&lt;M44, K44&lt;M44), AND(I44&lt;M44, K44&lt;M44)), 2/3, IF(OR(AND(I44&lt;M44, J44&gt;=M44), AND(I44&lt;M44, K44&gt;=M44), AND(J44&lt;M44, K44&gt;=M44), AND(I44&gt;=M44, J44&lt;M44), AND(I44&gt;=M44, K44&lt;M44), AND(J44&gt;=M44, K44&lt;M44)), 1/3, 0))))</f>
        <v>1</v>
      </c>
      <c r="S44" s="24">
        <f>IF(OR(N44&gt;1.5,N44&lt;-1.5),2,
IF(OR(AND(N44&lt;=1.5,N44&gt;=1),AND(N44&gt;=-1.5,N44&lt;=-1)),1.5,
IF(OR(AND(N44&lt;=1,N44&gt;=0.75),AND(N44&gt;=-1,N44&lt;=-0.75)),1,
IF(OR(AND(N44&lt;=0.75,N44&gt;=0.5),AND(N44&gt;=-0.75,N44&lt;=-0.5)),0.5,
IF(OR(N44&lt;=0.5,N44&gt;=-0.5),0,"")
)
)
))</f>
        <v>2</v>
      </c>
      <c r="T44" s="24">
        <f>IF(R44=1,3,IF(R44=2/3,2,IF(R44=1/3,1,0)))</f>
        <v>3</v>
      </c>
      <c r="U44" s="24">
        <f>IF(AND(O44="Over", H44&gt;M44), 2, IF(AND(O44="Under", H44&lt;=M44), 2, 0))</f>
        <v>2</v>
      </c>
      <c r="V44" s="24">
        <f>IF(AND(O44="Over", Q44&gt;0.5), 2, IF(AND(O44="Under", Q44&lt;=0.5), 2, 0))</f>
        <v>2</v>
      </c>
      <c r="W44" s="24">
        <f>IF(O44="Over",
    IF(L44&gt;8.6, 1,
        IF(L44&gt;7.5, 0.5, 0)),
    IF(O44="Under",
        IF(L44&gt;8.6, 0,
            IF(L44&gt;7.5, 0.5, 1)),
        "Invalid N37 Value"))</f>
        <v>0</v>
      </c>
      <c r="X44" s="24">
        <f>SUM(S44:W44)</f>
        <v>9</v>
      </c>
      <c r="Y44" s="24">
        <v>4</v>
      </c>
      <c r="Z44" s="6" t="e">
        <f t="shared" si="5"/>
        <v>#VALUE!</v>
      </c>
      <c r="AB44"/>
      <c r="AC44" s="6"/>
    </row>
    <row r="45" spans="1:29" ht="15" thickBot="1" x14ac:dyDescent="0.35">
      <c r="A45" t="str">
        <f t="shared" si="6"/>
        <v>Erik Miller</v>
      </c>
      <c r="B45" s="5">
        <f>Neural!B10</f>
        <v>2.1394248758203398</v>
      </c>
      <c r="D45" s="7">
        <v>9</v>
      </c>
      <c r="E45" s="7" t="s">
        <v>369</v>
      </c>
      <c r="F45" s="7" t="s">
        <v>312</v>
      </c>
      <c r="G45" s="7" t="s">
        <v>49</v>
      </c>
      <c r="H45" s="17">
        <v>1.2</v>
      </c>
      <c r="I45" s="17">
        <v>1.8761055432973761</v>
      </c>
      <c r="J45" s="17">
        <v>3.57788242222153</v>
      </c>
      <c r="K45" s="17">
        <v>0.92410514394213805</v>
      </c>
      <c r="L45" s="7">
        <v>7.4</v>
      </c>
      <c r="M45" s="9" t="s">
        <v>313</v>
      </c>
      <c r="N45" s="9" t="e">
        <f>IF(ABS(H45 - M45) &gt; MAX(ABS(I45 - M45), ABS(J45 - M45)), H45 - M45, IF(ABS(I45 - M45) &gt; ABS(J45 - M45), I45 - M45, J45 - M45))</f>
        <v>#VALUE!</v>
      </c>
      <c r="O45" s="9" t="e">
        <f>IF(OR(N45&lt;0, AND(H45&lt;M45, K45&lt;M45)), "Under", "Over")</f>
        <v>#VALUE!</v>
      </c>
      <c r="P45" s="9" t="e">
        <f>H45-M45</f>
        <v>#VALUE!</v>
      </c>
      <c r="Q45" s="9">
        <v>0</v>
      </c>
      <c r="R45" s="9" t="e">
        <f>IF(O45="Over", IF(AND(I45&gt;M45, J45&gt;M45, K45&gt;M45), 1, IF(OR(AND(I45&gt;M45, J45&gt;M45), AND(I45&gt;M45, K45&gt;M45), AND(I45&gt;M45, K45&gt;M45)), 2/3, IF(OR(AND(I45&gt;M45, J45&lt;=M45), AND(I45&gt;M45, K45&lt;=M45), AND(J45&gt;M45, K45&lt;=M45), AND(I45&lt;=M45, J45&gt;M45), AND(I45&lt;=M45, K45&gt;M45), AND(J45&lt;=M45, K45&gt;M45)), 1/3, 0))), IF(AND(I45&lt;M45, J45&lt;M45, K45&lt;M45), 1, IF(OR(AND(I45&lt;M45, J45&lt;M45), AND(I45&lt;M45, K45&lt;M45), AND(I45&lt;M45, K45&lt;M45)), 2/3, IF(OR(AND(I45&lt;M45, J45&gt;=M45), AND(I45&lt;M45, K45&gt;=M45), AND(J45&lt;M45, K45&gt;=M45), AND(I45&gt;=M45, J45&lt;M45), AND(I45&gt;=M45, K45&lt;M45), AND(J45&gt;=M45, K45&lt;M45)), 1/3, 0))))</f>
        <v>#VALUE!</v>
      </c>
      <c r="S45" s="9" t="e">
        <f>IF(OR(N45&gt;1.5,N45&lt;-1.5),2,
IF(OR(AND(N45&lt;=1.5,N45&gt;=1),AND(N45&gt;=-1.5,N45&lt;=-1)),1.5,
IF(OR(AND(N45&lt;=1,N45&gt;=0.75),AND(N45&gt;=-1,N45&lt;=-0.75)),1,
IF(OR(AND(N45&lt;=0.75,N45&gt;=0.5),AND(N45&gt;=-0.75,N45&lt;=-0.5)),0.5,
IF(OR(N45&lt;=0.5,N45&gt;=-0.5),0,"")
)
)
))</f>
        <v>#VALUE!</v>
      </c>
      <c r="T45" s="9" t="e">
        <f>IF(R45=1,3,IF(R45=2/3,2,IF(R45=1/3,1,0)))</f>
        <v>#VALUE!</v>
      </c>
      <c r="U45" s="9" t="e">
        <f>IF(AND(O45="Over", H45&gt;M45), 2, IF(AND(O45="Under", H45&lt;=M45), 2, 0))</f>
        <v>#VALUE!</v>
      </c>
      <c r="V45" s="9" t="e">
        <f>IF(AND(O45="Over", Q45&gt;0.5), 2, IF(AND(O45="Under", Q45&lt;=0.5), 2, 0))</f>
        <v>#VALUE!</v>
      </c>
      <c r="W45" s="9" t="e">
        <f>IF(O45="Over",
    IF(L45&gt;8.6, 1,
        IF(L45&gt;7.5, 0.5, 0)),
    IF(O45="Under",
        IF(L45&gt;8.6, 0,
            IF(L45&gt;7.5, 0.5, 1)),
        "Invalid N37 Value"))</f>
        <v>#VALUE!</v>
      </c>
      <c r="X45" s="9" t="e">
        <f>SUM(S45:W45)</f>
        <v>#VALUE!</v>
      </c>
      <c r="Y45" s="9">
        <v>2</v>
      </c>
      <c r="Z45" s="6">
        <f t="shared" si="5"/>
        <v>1.0514561419103101</v>
      </c>
      <c r="AB45"/>
      <c r="AC45" s="6"/>
    </row>
    <row r="46" spans="1:29" ht="15" thickBot="1" x14ac:dyDescent="0.35">
      <c r="A46" t="str">
        <f t="shared" si="6"/>
        <v>Kyle Hendricks</v>
      </c>
      <c r="B46" s="5">
        <f>Neural!B11</f>
        <v>3.7400510562504001</v>
      </c>
      <c r="D46" s="7">
        <v>10</v>
      </c>
      <c r="E46" s="21" t="s">
        <v>367</v>
      </c>
      <c r="F46" s="21" t="s">
        <v>49</v>
      </c>
      <c r="G46" s="21" t="s">
        <v>312</v>
      </c>
      <c r="H46" s="23">
        <v>3.5714285714285721</v>
      </c>
      <c r="I46" s="23">
        <v>3.9555497517122284</v>
      </c>
      <c r="J46" s="23">
        <v>4.5514561419103101</v>
      </c>
      <c r="K46" s="23">
        <v>3.6782304137786501</v>
      </c>
      <c r="L46" s="21">
        <v>9.1</v>
      </c>
      <c r="M46" s="26">
        <v>3.5</v>
      </c>
      <c r="N46" s="26">
        <f>IF(ABS(H46 - M46) &gt; MAX(ABS(I46 - M46), ABS(J46 - M46)), H46 - M46, IF(ABS(I46 - M46) &gt; ABS(J46 - M46), I46 - M46, J46 - M46))</f>
        <v>1.0514561419103101</v>
      </c>
      <c r="O46" s="26" t="str">
        <f>IF(OR(N46&lt;0, AND(H46&lt;M46, K46&lt;M46)), "Under", "Over")</f>
        <v>Over</v>
      </c>
      <c r="P46" s="26">
        <f>H46-M46</f>
        <v>7.1428571428572063E-2</v>
      </c>
      <c r="Q46" s="26">
        <v>0.5714285714285714</v>
      </c>
      <c r="R46" s="26">
        <f>IF(O46="Over", IF(AND(I46&gt;M46, J46&gt;M46, K46&gt;M46), 1, IF(OR(AND(I46&gt;M46, J46&gt;M46), AND(I46&gt;M46, K46&gt;M46), AND(I46&gt;M46, K46&gt;M46)), 2/3, IF(OR(AND(I46&gt;M46, J46&lt;=M46), AND(I46&gt;M46, K46&lt;=M46), AND(J46&gt;M46, K46&lt;=M46), AND(I46&lt;=M46, J46&gt;M46), AND(I46&lt;=M46, K46&gt;M46), AND(J46&lt;=M46, K46&gt;M46)), 1/3, 0))), IF(AND(I46&lt;M46, J46&lt;M46, K46&lt;M46), 1, IF(OR(AND(I46&lt;M46, J46&lt;M46), AND(I46&lt;M46, K46&lt;M46), AND(I46&lt;M46, K46&lt;M46)), 2/3, IF(OR(AND(I46&lt;M46, J46&gt;=M46), AND(I46&lt;M46, K46&gt;=M46), AND(J46&lt;M46, K46&gt;=M46), AND(I46&gt;=M46, J46&lt;M46), AND(I46&gt;=M46, K46&lt;M46), AND(J46&gt;=M46, K46&lt;M46)), 1/3, 0))))</f>
        <v>1</v>
      </c>
      <c r="S46" s="26">
        <f>IF(OR(N46&gt;1.5,N46&lt;-1.5),2,
IF(OR(AND(N46&lt;=1.5,N46&gt;=1),AND(N46&gt;=-1.5,N46&lt;=-1)),1.5,
IF(OR(AND(N46&lt;=1,N46&gt;=0.75),AND(N46&gt;=-1,N46&lt;=-0.75)),1,
IF(OR(AND(N46&lt;=0.75,N46&gt;=0.5),AND(N46&gt;=-0.75,N46&lt;=-0.5)),0.5,
IF(OR(N46&lt;=0.5,N46&gt;=-0.5),0,"")
)
)
))</f>
        <v>1.5</v>
      </c>
      <c r="T46" s="26">
        <f>IF(R46=1,3,IF(R46=2/3,2,IF(R46=1/3,1,0)))</f>
        <v>3</v>
      </c>
      <c r="U46" s="26">
        <f>IF(AND(O46="Over", H46&gt;M46), 2, IF(AND(O46="Under", H46&lt;=M46), 2, 0))</f>
        <v>2</v>
      </c>
      <c r="V46" s="26">
        <f>IF(AND(O46="Over", Q46&gt;0.5), 2, IF(AND(O46="Under", Q46&lt;=0.5), 2, 0))</f>
        <v>2</v>
      </c>
      <c r="W46" s="26">
        <f>IF(O46="Over",
    IF(L46&gt;8.6, 1,
        IF(L46&gt;7.5, 0.5, 0)),
    IF(O46="Under",
        IF(L46&gt;8.6, 0,
            IF(L46&gt;7.5, 0.5, 1)),
        "Invalid N37 Value"))</f>
        <v>1</v>
      </c>
      <c r="X46" s="26">
        <f>SUM(S46:W46)</f>
        <v>9.5</v>
      </c>
      <c r="Y46" s="26">
        <v>8</v>
      </c>
      <c r="Z46" s="6">
        <f t="shared" si="5"/>
        <v>0.5</v>
      </c>
      <c r="AB46"/>
      <c r="AC46" s="6"/>
    </row>
    <row r="47" spans="1:29" ht="15" thickBot="1" x14ac:dyDescent="0.35">
      <c r="A47" t="str">
        <f t="shared" si="6"/>
        <v>Brandon Pfaadt</v>
      </c>
      <c r="B47" s="5">
        <f>Neural!B12</f>
        <v>5.2584817092213996</v>
      </c>
      <c r="D47" s="7">
        <v>11</v>
      </c>
      <c r="E47" s="7" t="s">
        <v>356</v>
      </c>
      <c r="F47" s="7" t="s">
        <v>42</v>
      </c>
      <c r="G47" s="7" t="s">
        <v>334</v>
      </c>
      <c r="H47" s="17">
        <v>6</v>
      </c>
      <c r="I47" s="17">
        <v>5.350251283421712</v>
      </c>
      <c r="J47" s="17">
        <v>5.8110127</v>
      </c>
      <c r="K47" s="17">
        <v>5.0860015685621196</v>
      </c>
      <c r="L47" s="7">
        <v>6.9</v>
      </c>
      <c r="M47" s="24">
        <v>5.5</v>
      </c>
      <c r="N47" s="24">
        <f>IF(ABS(H47 - M47) &gt; MAX(ABS(I47 - M47), ABS(J47 - M47)), H47 - M47, IF(ABS(I47 - M47) &gt; ABS(J47 - M47), I47 - M47, J47 - M47))</f>
        <v>0.5</v>
      </c>
      <c r="O47" s="24" t="str">
        <f>IF(OR(N47&lt;0, AND(H47&lt;M47, K47&lt;M47)), "Under", "Over")</f>
        <v>Over</v>
      </c>
      <c r="P47" s="24">
        <f>H47-M47</f>
        <v>0.5</v>
      </c>
      <c r="Q47" s="24">
        <v>0.5</v>
      </c>
      <c r="R47" s="24">
        <f>IF(O47="Over", IF(AND(I47&gt;M47, J47&gt;M47, K47&gt;M47), 1, IF(OR(AND(I47&gt;M47, J47&gt;M47), AND(I47&gt;M47, K47&gt;M47), AND(I47&gt;M47, K47&gt;M47)), 2/3, IF(OR(AND(I47&gt;M47, J47&lt;=M47), AND(I47&gt;M47, K47&lt;=M47), AND(J47&gt;M47, K47&lt;=M47), AND(I47&lt;=M47, J47&gt;M47), AND(I47&lt;=M47, K47&gt;M47), AND(J47&lt;=M47, K47&gt;M47)), 1/3, 0))), IF(AND(I47&lt;M47, J47&lt;M47, K47&lt;M47), 1, IF(OR(AND(I47&lt;M47, J47&lt;M47), AND(I47&lt;M47, K47&lt;M47), AND(I47&lt;M47, K47&lt;M47)), 2/3, IF(OR(AND(I47&lt;M47, J47&gt;=M47), AND(I47&lt;M47, K47&gt;=M47), AND(J47&lt;M47, K47&gt;=M47), AND(I47&gt;=M47, J47&lt;M47), AND(I47&gt;=M47, K47&lt;M47), AND(J47&gt;=M47, K47&lt;M47)), 1/3, 0))))</f>
        <v>0.33333333333333331</v>
      </c>
      <c r="S47" s="24">
        <f>IF(OR(N47&gt;1.5,N47&lt;-1.5),2,
IF(OR(AND(N47&lt;=1.5,N47&gt;=1),AND(N47&gt;=-1.5,N47&lt;=-1)),1.5,
IF(OR(AND(N47&lt;=1,N47&gt;=0.75),AND(N47&gt;=-1,N47&lt;=-0.75)),1,
IF(OR(AND(N47&lt;=0.75,N47&gt;=0.5),AND(N47&gt;=-0.75,N47&lt;=-0.5)),0.5,
IF(OR(N47&lt;=0.5,N47&gt;=-0.5),0,"")
)
)
))</f>
        <v>0.5</v>
      </c>
      <c r="T47" s="24">
        <f>IF(R47=1,3,IF(R47=2/3,2,IF(R47=1/3,1,0)))</f>
        <v>1</v>
      </c>
      <c r="U47" s="24">
        <f>IF(AND(O47="Over", H47&gt;M47), 2, IF(AND(O47="Under", H47&lt;=M47), 2, 0))</f>
        <v>2</v>
      </c>
      <c r="V47" s="24">
        <f>IF(AND(O47="Over", Q47&gt;0.5), 2, IF(AND(O47="Under", Q47&lt;=0.5), 2, 0))</f>
        <v>0</v>
      </c>
      <c r="W47" s="24">
        <f>IF(O47="Over",
    IF(L47&gt;8.6, 1,
        IF(L47&gt;7.5, 0.5, 0)),
    IF(O47="Under",
        IF(L47&gt;8.6, 0,
            IF(L47&gt;7.5, 0.5, 1)),
        "Invalid N37 Value"))</f>
        <v>0</v>
      </c>
      <c r="X47" s="24">
        <f>SUM(S47:W47)</f>
        <v>3.5</v>
      </c>
      <c r="Y47" s="24">
        <v>0</v>
      </c>
      <c r="Z47" s="6">
        <f t="shared" si="5"/>
        <v>2.4745222929936297</v>
      </c>
      <c r="AB47"/>
      <c r="AC47" s="6"/>
    </row>
    <row r="48" spans="1:29" ht="15" thickBot="1" x14ac:dyDescent="0.35">
      <c r="A48" t="str">
        <f t="shared" si="6"/>
        <v>Patrick Corbin</v>
      </c>
      <c r="B48" s="5">
        <f>Neural!B13</f>
        <v>4.5290551586648604</v>
      </c>
      <c r="D48" s="7">
        <v>12</v>
      </c>
      <c r="E48" s="21" t="s">
        <v>366</v>
      </c>
      <c r="F48" s="21" t="s">
        <v>334</v>
      </c>
      <c r="G48" s="21" t="s">
        <v>42</v>
      </c>
      <c r="H48" s="23">
        <v>3.4285714285714279</v>
      </c>
      <c r="I48" s="23">
        <v>4.348102907059177</v>
      </c>
      <c r="J48" s="23">
        <v>4.9745222929936297</v>
      </c>
      <c r="K48" s="23">
        <v>3.2870560000000002</v>
      </c>
      <c r="L48" s="21">
        <v>6.7</v>
      </c>
      <c r="M48" s="26">
        <v>2.5</v>
      </c>
      <c r="N48" s="26">
        <f>IF(ABS(H48 - M48) &gt; MAX(ABS(I48 - M48), ABS(J48 - M48)), H48 - M48, IF(ABS(I48 - M48) &gt; ABS(J48 - M48), I48 - M48, J48 - M48))</f>
        <v>2.4745222929936297</v>
      </c>
      <c r="O48" s="26" t="str">
        <f>IF(OR(N48&lt;0, AND(H48&lt;M48, K48&lt;M48)), "Under", "Over")</f>
        <v>Over</v>
      </c>
      <c r="P48" s="26">
        <f>H48-M48</f>
        <v>0.92857142857142794</v>
      </c>
      <c r="Q48" s="26">
        <v>0.9</v>
      </c>
      <c r="R48" s="26">
        <f>IF(O48="Over", IF(AND(I48&gt;M48, J48&gt;M48, K48&gt;M48), 1, IF(OR(AND(I48&gt;M48, J48&gt;M48), AND(I48&gt;M48, K48&gt;M48), AND(I48&gt;M48, K48&gt;M48)), 2/3, IF(OR(AND(I48&gt;M48, J48&lt;=M48), AND(I48&gt;M48, K48&lt;=M48), AND(J48&gt;M48, K48&lt;=M48), AND(I48&lt;=M48, J48&gt;M48), AND(I48&lt;=M48, K48&gt;M48), AND(J48&lt;=M48, K48&gt;M48)), 1/3, 0))), IF(AND(I48&lt;M48, J48&lt;M48, K48&lt;M48), 1, IF(OR(AND(I48&lt;M48, J48&lt;M48), AND(I48&lt;M48, K48&lt;M48), AND(I48&lt;M48, K48&lt;M48)), 2/3, IF(OR(AND(I48&lt;M48, J48&gt;=M48), AND(I48&lt;M48, K48&gt;=M48), AND(J48&lt;M48, K48&gt;=M48), AND(I48&gt;=M48, J48&lt;M48), AND(I48&gt;=M48, K48&lt;M48), AND(J48&gt;=M48, K48&lt;M48)), 1/3, 0))))</f>
        <v>1</v>
      </c>
      <c r="S48" s="26">
        <f>IF(OR(N48&gt;1.5,N48&lt;-1.5),2,
IF(OR(AND(N48&lt;=1.5,N48&gt;=1),AND(N48&gt;=-1.5,N48&lt;=-1)),1.5,
IF(OR(AND(N48&lt;=1,N48&gt;=0.75),AND(N48&gt;=-1,N48&lt;=-0.75)),1,
IF(OR(AND(N48&lt;=0.75,N48&gt;=0.5),AND(N48&gt;=-0.75,N48&lt;=-0.5)),0.5,
IF(OR(N48&lt;=0.5,N48&gt;=-0.5),0,"")
)
)
))</f>
        <v>2</v>
      </c>
      <c r="T48" s="26">
        <f>IF(R48=1,3,IF(R48=2/3,2,IF(R48=1/3,1,0)))</f>
        <v>3</v>
      </c>
      <c r="U48" s="26">
        <f>IF(AND(O48="Over", H48&gt;M48), 2, IF(AND(O48="Under", H48&lt;=M48), 2, 0))</f>
        <v>2</v>
      </c>
      <c r="V48" s="26">
        <f>IF(AND(O48="Over", Q48&gt;0.5), 2, IF(AND(O48="Under", Q48&lt;=0.5), 2, 0))</f>
        <v>2</v>
      </c>
      <c r="W48" s="26">
        <f>IF(O48="Over",
    IF(L48&gt;8.6, 1,
        IF(L48&gt;7.5, 0.5, 0)),
    IF(O48="Under",
        IF(L48&gt;8.6, 0,
            IF(L48&gt;7.5, 0.5, 1)),
        "Invalid N37 Value"))</f>
        <v>0</v>
      </c>
      <c r="X48" s="26">
        <f>SUM(S48:W48)</f>
        <v>9</v>
      </c>
      <c r="Y48" s="26">
        <v>7</v>
      </c>
      <c r="Z48" s="6">
        <f t="shared" si="5"/>
        <v>2.95</v>
      </c>
      <c r="AB48"/>
      <c r="AC48" s="6"/>
    </row>
    <row r="49" spans="1:29" ht="15" thickBot="1" x14ac:dyDescent="0.35">
      <c r="A49" t="str">
        <f t="shared" si="6"/>
        <v>Bryan Woo</v>
      </c>
      <c r="B49" s="5">
        <f>Neural!B14</f>
        <v>5.5023979237185996</v>
      </c>
      <c r="D49" s="7">
        <v>13</v>
      </c>
      <c r="E49" s="7" t="s">
        <v>368</v>
      </c>
      <c r="F49" s="7" t="s">
        <v>50</v>
      </c>
      <c r="G49" s="7" t="s">
        <v>43</v>
      </c>
      <c r="H49" s="17">
        <v>4</v>
      </c>
      <c r="I49" s="17">
        <v>5.3432190432791264</v>
      </c>
      <c r="J49" s="17">
        <v>6.45</v>
      </c>
      <c r="K49" s="17">
        <v>3.5307643</v>
      </c>
      <c r="L49" s="7">
        <v>6.2</v>
      </c>
      <c r="M49" s="24">
        <v>3.5</v>
      </c>
      <c r="N49" s="24">
        <f>IF(ABS(H49 - M49) &gt; MAX(ABS(I49 - M49), ABS(J49 - M49)), H49 - M49, IF(ABS(I49 - M49) &gt; ABS(J49 - M49), I49 - M49, J49 - M49))</f>
        <v>2.95</v>
      </c>
      <c r="O49" s="24" t="str">
        <f>IF(OR(N49&lt;0, AND(H49&lt;M49, K49&lt;M49)), "Under", "Over")</f>
        <v>Over</v>
      </c>
      <c r="P49" s="24">
        <f>H49-M49</f>
        <v>0.5</v>
      </c>
      <c r="Q49" s="24">
        <v>0.5</v>
      </c>
      <c r="R49" s="24">
        <f>IF(O49="Over", IF(AND(I49&gt;M49, J49&gt;M49, K49&gt;M49), 1, IF(OR(AND(I49&gt;M49, J49&gt;M49), AND(I49&gt;M49, K49&gt;M49), AND(I49&gt;M49, K49&gt;M49)), 2/3, IF(OR(AND(I49&gt;M49, J49&lt;=M49), AND(I49&gt;M49, K49&lt;=M49), AND(J49&gt;M49, K49&lt;=M49), AND(I49&lt;=M49, J49&gt;M49), AND(I49&lt;=M49, K49&gt;M49), AND(J49&lt;=M49, K49&gt;M49)), 1/3, 0))), IF(AND(I49&lt;M49, J49&lt;M49, K49&lt;M49), 1, IF(OR(AND(I49&lt;M49, J49&lt;M49), AND(I49&lt;M49, K49&lt;M49), AND(I49&lt;M49, K49&lt;M49)), 2/3, IF(OR(AND(I49&lt;M49, J49&gt;=M49), AND(I49&lt;M49, K49&gt;=M49), AND(J49&lt;M49, K49&gt;=M49), AND(I49&gt;=M49, J49&lt;M49), AND(I49&gt;=M49, K49&lt;M49), AND(J49&gt;=M49, K49&lt;M49)), 1/3, 0))))</f>
        <v>1</v>
      </c>
      <c r="S49" s="24">
        <f>IF(OR(N49&gt;1.5,N49&lt;-1.5),2,
IF(OR(AND(N49&lt;=1.5,N49&gt;=1),AND(N49&gt;=-1.5,N49&lt;=-1)),1.5,
IF(OR(AND(N49&lt;=1,N49&gt;=0.75),AND(N49&gt;=-1,N49&lt;=-0.75)),1,
IF(OR(AND(N49&lt;=0.75,N49&gt;=0.5),AND(N49&gt;=-0.75,N49&lt;=-0.5)),0.5,
IF(OR(N49&lt;=0.5,N49&gt;=-0.5),0,"")
)
)
))</f>
        <v>2</v>
      </c>
      <c r="T49" s="24">
        <f>IF(R49=1,3,IF(R49=2/3,2,IF(R49=1/3,1,0)))</f>
        <v>3</v>
      </c>
      <c r="U49" s="24">
        <f>IF(AND(O49="Over", H49&gt;M49), 2, IF(AND(O49="Under", H49&lt;=M49), 2, 0))</f>
        <v>2</v>
      </c>
      <c r="V49" s="24">
        <f>IF(AND(O49="Over", Q49&gt;0.5), 2, IF(AND(O49="Under", Q49&lt;=0.5), 2, 0))</f>
        <v>0</v>
      </c>
      <c r="W49" s="24">
        <f>IF(O49="Over",
    IF(L49&gt;8.6, 1,
        IF(L49&gt;7.5, 0.5, 0)),
    IF(O49="Under",
        IF(L49&gt;8.6, 0,
            IF(L49&gt;7.5, 0.5, 1)),
        "Invalid N37 Value"))</f>
        <v>0</v>
      </c>
      <c r="X49" s="24">
        <f>SUM(S49:W49)</f>
        <v>7</v>
      </c>
      <c r="Y49" s="24">
        <v>1</v>
      </c>
      <c r="Z49" s="6">
        <f t="shared" si="5"/>
        <v>-1.6265021461314202</v>
      </c>
      <c r="AB49"/>
      <c r="AC49" s="6"/>
    </row>
    <row r="50" spans="1:29" ht="15" thickBot="1" x14ac:dyDescent="0.35">
      <c r="A50" t="str">
        <f t="shared" si="6"/>
        <v>Tanner Bibee</v>
      </c>
      <c r="B50" s="5">
        <f>Neural!B15</f>
        <v>5.01671743250769</v>
      </c>
      <c r="D50" s="7">
        <v>14</v>
      </c>
      <c r="E50" s="7" t="s">
        <v>345</v>
      </c>
      <c r="F50" s="7" t="s">
        <v>43</v>
      </c>
      <c r="G50" s="7" t="s">
        <v>50</v>
      </c>
      <c r="H50" s="17">
        <v>6.2142857142857144</v>
      </c>
      <c r="I50" s="17">
        <v>5.2124371546934789</v>
      </c>
      <c r="J50" s="17">
        <v>5.5546041337814396</v>
      </c>
      <c r="K50" s="17">
        <v>4.8734978538685798</v>
      </c>
      <c r="L50" s="7">
        <v>10.6</v>
      </c>
      <c r="M50" s="24">
        <v>6.5</v>
      </c>
      <c r="N50" s="24">
        <f>IF(ABS(H50 - M50) &gt; MAX(ABS(I50 - M50), ABS(J50 - M50)), H50 - M50, IF(ABS(I50 - M50) &gt; ABS(J50 - M50), I50 - M50, J50 - M50))</f>
        <v>-1.2875628453065211</v>
      </c>
      <c r="O50" s="24" t="str">
        <f>IF(OR(N50&lt;0, AND(H50&lt;M50, K50&lt;M50)), "Under", "Over")</f>
        <v>Under</v>
      </c>
      <c r="P50" s="24">
        <f>H50-M50</f>
        <v>-0.28571428571428559</v>
      </c>
      <c r="Q50" s="24">
        <v>0.6</v>
      </c>
      <c r="R50" s="24">
        <f>IF(O50="Over", IF(AND(I50&gt;M50, J50&gt;M50, K50&gt;M50), 1, IF(OR(AND(I50&gt;M50, J50&gt;M50), AND(I50&gt;M50, K50&gt;M50), AND(I50&gt;M50, K50&gt;M50)), 2/3, IF(OR(AND(I50&gt;M50, J50&lt;=M50), AND(I50&gt;M50, K50&lt;=M50), AND(J50&gt;M50, K50&lt;=M50), AND(I50&lt;=M50, J50&gt;M50), AND(I50&lt;=M50, K50&gt;M50), AND(J50&lt;=M50, K50&gt;M50)), 1/3, 0))), IF(AND(I50&lt;M50, J50&lt;M50, K50&lt;M50), 1, IF(OR(AND(I50&lt;M50, J50&lt;M50), AND(I50&lt;M50, K50&lt;M50), AND(I50&lt;M50, K50&lt;M50)), 2/3, IF(OR(AND(I50&lt;M50, J50&gt;=M50), AND(I50&lt;M50, K50&gt;=M50), AND(J50&lt;M50, K50&gt;=M50), AND(I50&gt;=M50, J50&lt;M50), AND(I50&gt;=M50, K50&lt;M50), AND(J50&gt;=M50, K50&lt;M50)), 1/3, 0))))</f>
        <v>1</v>
      </c>
      <c r="S50" s="24">
        <f>IF(OR(N50&gt;1.5,N50&lt;-1.5),2,
IF(OR(AND(N50&lt;=1.5,N50&gt;=1),AND(N50&gt;=-1.5,N50&lt;=-1)),1.5,
IF(OR(AND(N50&lt;=1,N50&gt;=0.75),AND(N50&gt;=-1,N50&lt;=-0.75)),1,
IF(OR(AND(N50&lt;=0.75,N50&gt;=0.5),AND(N50&gt;=-0.75,N50&lt;=-0.5)),0.5,
IF(OR(N50&lt;=0.5,N50&gt;=-0.5),0,"")
)
)
))</f>
        <v>1.5</v>
      </c>
      <c r="T50" s="24">
        <f>IF(R50=1,3,IF(R50=2/3,2,IF(R50=1/3,1,0)))</f>
        <v>3</v>
      </c>
      <c r="U50" s="24">
        <f>IF(AND(O50="Over", H50&gt;M50), 2, IF(AND(O50="Under", H50&lt;=M50), 2, 0))</f>
        <v>2</v>
      </c>
      <c r="V50" s="24">
        <f>IF(AND(O50="Over", Q50&gt;0.5), 2, IF(AND(O50="Under", Q50&lt;=0.5), 2, 0))</f>
        <v>0</v>
      </c>
      <c r="W50" s="24">
        <f>IF(O50="Over",
    IF(L50&gt;8.6, 1,
        IF(L50&gt;7.5, 0.5, 0)),
    IF(O50="Under",
        IF(L50&gt;8.6, 0,
            IF(L50&gt;7.5, 0.5, 1)),
        "Invalid N37 Value"))</f>
        <v>0</v>
      </c>
      <c r="X50" s="24">
        <f>SUM(S50:W50)</f>
        <v>6.5</v>
      </c>
      <c r="Y50" s="24">
        <v>12</v>
      </c>
      <c r="Z50" s="6">
        <f>IF(ABS(H51 - M51) &gt; MAX(ABS(J51 - M51), ABS(K51 - M51), ABS(R16 - M51)), H51, IF(ABS(J51 - M51) &gt; MAX(ABS(K51 - M51), ABS(R16 - M51)), J51, IF(ABS(K51 - M51) &gt; ABS(R16 - M51), K51, R16)))-M51</f>
        <v>4.1999999999999993</v>
      </c>
      <c r="AB50"/>
      <c r="AC50" s="6"/>
    </row>
    <row r="51" spans="1:29" ht="15" thickBot="1" x14ac:dyDescent="0.35">
      <c r="A51" t="str">
        <f t="shared" si="6"/>
        <v>Cade Povich</v>
      </c>
      <c r="B51" s="5">
        <f>Neural!B16</f>
        <v>5.1047429181502997</v>
      </c>
      <c r="D51" s="7">
        <v>15</v>
      </c>
      <c r="E51" s="7" t="s">
        <v>362</v>
      </c>
      <c r="F51" s="7" t="s">
        <v>38</v>
      </c>
      <c r="G51" s="7" t="s">
        <v>46</v>
      </c>
      <c r="H51" s="7">
        <v>4</v>
      </c>
      <c r="I51" s="7">
        <v>4.6592650583112674</v>
      </c>
      <c r="J51" s="7">
        <v>5.2562091503267903</v>
      </c>
      <c r="K51" s="7">
        <v>2.9724300000000001</v>
      </c>
      <c r="L51" s="7">
        <v>8.6999999999999993</v>
      </c>
      <c r="M51" s="26">
        <v>4.5</v>
      </c>
      <c r="N51" s="26">
        <f>IF(ABS(H51 - M51) &gt; MAX(ABS(I51 - M51), ABS(J51 - M51)), H51 - M51, IF(ABS(I51 - M51) &gt; ABS(J51 - M51), I51 - M51, J51 - M51))</f>
        <v>0.75620915032679026</v>
      </c>
      <c r="O51" s="26" t="str">
        <f>IF(OR(N51&lt;0, AND(H51&lt;M51, K51&lt;M51)), "Under", "Over")</f>
        <v>Under</v>
      </c>
      <c r="P51" s="26">
        <f>H51-M51</f>
        <v>-0.5</v>
      </c>
      <c r="Q51" s="26">
        <v>0.5</v>
      </c>
      <c r="R51" s="26">
        <f>IF(O51="Over", IF(AND(I51&gt;M51, J51&gt;M51, K51&gt;M51), 1, IF(OR(AND(I51&gt;M51, J51&gt;M51), AND(I51&gt;M51, K51&gt;M51), AND(I51&gt;M51, K51&gt;M51)), 2/3, IF(OR(AND(I51&gt;M51, J51&lt;=M51), AND(I51&gt;M51, K51&lt;=M51), AND(J51&gt;M51, K51&lt;=M51), AND(I51&lt;=M51, J51&gt;M51), AND(I51&lt;=M51, K51&gt;M51), AND(J51&lt;=M51, K51&gt;M51)), 1/3, 0))), IF(AND(I51&lt;M51, J51&lt;M51, K51&lt;M51), 1, IF(OR(AND(I51&lt;M51, J51&lt;M51), AND(I51&lt;M51, K51&lt;M51), AND(I51&lt;M51, K51&lt;M51)), 2/3, IF(OR(AND(I51&lt;M51, J51&gt;=M51), AND(I51&lt;M51, K51&gt;=M51), AND(J51&lt;M51, K51&gt;=M51), AND(I51&gt;=M51, J51&lt;M51), AND(I51&gt;=M51, K51&lt;M51), AND(J51&gt;=M51, K51&lt;M51)), 1/3, 0))))</f>
        <v>0.33333333333333331</v>
      </c>
      <c r="S51" s="26">
        <f>IF(OR(N51&gt;1.5,N51&lt;-1.5),2,
IF(OR(AND(N51&lt;=1.5,N51&gt;=1),AND(N51&gt;=-1.5,N51&lt;=-1)),1.5,
IF(OR(AND(N51&lt;=1,N51&gt;=0.75),AND(N51&gt;=-1,N51&lt;=-0.75)),1,
IF(OR(AND(N51&lt;=0.75,N51&gt;=0.5),AND(N51&gt;=-0.75,N51&lt;=-0.5)),0.5,
IF(OR(N51&lt;=0.5,N51&gt;=-0.5),0,"")
)
)
))</f>
        <v>1</v>
      </c>
      <c r="T51" s="26">
        <f>IF(R51=1,3,IF(R51=2/3,2,IF(R51=1/3,1,0)))</f>
        <v>1</v>
      </c>
      <c r="U51" s="26">
        <f>IF(AND(O51="Over", H51&gt;M51), 2, IF(AND(O51="Under", H51&lt;=M51), 2, 0))</f>
        <v>2</v>
      </c>
      <c r="V51" s="26">
        <f>IF(AND(O51="Over", Q51&gt;0.5), 2, IF(AND(O51="Under", Q51&lt;=0.5), 2, 0))</f>
        <v>2</v>
      </c>
      <c r="W51" s="26">
        <f>IF(O51="Over",
    IF(L51&gt;8.6, 1,
        IF(L51&gt;7.5, 0.5, 0)),
    IF(O51="Under",
        IF(L51&gt;8.6, 0,
            IF(L51&gt;7.5, 0.5, 1)),
        "Invalid N37 Value"))</f>
        <v>0</v>
      </c>
      <c r="X51" s="26">
        <f>SUM(S51:W51)</f>
        <v>6</v>
      </c>
      <c r="Y51" s="26">
        <v>1</v>
      </c>
      <c r="Z51" s="6">
        <f t="shared" ref="Z51:Z64" si="7">IF(ABS(H51 - M51) &gt; MAX(ABS(J51 - M51), ABS(K51 - M51)), H51 - M51, IF(ABS(J51 - M51) &gt; ABS(K51 - M51), J51 - M51, K51 - M51))</f>
        <v>-1.5275699999999999</v>
      </c>
      <c r="AB51"/>
      <c r="AC51" s="6"/>
    </row>
    <row r="52" spans="1:29" ht="15" thickBot="1" x14ac:dyDescent="0.35">
      <c r="A52" t="str">
        <f t="shared" si="6"/>
        <v>Gerrit Cole</v>
      </c>
      <c r="B52" s="5">
        <f>Neural!B17</f>
        <v>4.9937608108417502</v>
      </c>
      <c r="D52" s="7">
        <v>16</v>
      </c>
      <c r="E52" s="7" t="s">
        <v>352</v>
      </c>
      <c r="F52" s="7" t="s">
        <v>46</v>
      </c>
      <c r="G52" s="7" t="s">
        <v>38</v>
      </c>
      <c r="H52" s="9" t="s">
        <v>370</v>
      </c>
      <c r="I52" s="9" t="s">
        <v>370</v>
      </c>
      <c r="J52" s="9" t="s">
        <v>370</v>
      </c>
      <c r="K52" s="9" t="s">
        <v>370</v>
      </c>
      <c r="L52" s="7">
        <v>8.8000000000000007</v>
      </c>
      <c r="M52" s="9">
        <v>5.5</v>
      </c>
      <c r="N52" s="9" t="e">
        <f>IF(ABS(H52 - M52) &gt; MAX(ABS(I52 - M52), ABS(J52 - M52)), H52 - M52, IF(ABS(I52 - M52) &gt; ABS(J52 - M52), I52 - M52, J52 - M52))</f>
        <v>#VALUE!</v>
      </c>
      <c r="O52" s="9" t="e">
        <f>IF(OR(N52&lt;0, AND(H52&lt;M52, K52&lt;M52)), "Under", "Over")</f>
        <v>#VALUE!</v>
      </c>
      <c r="P52" s="9" t="e">
        <f>H52-M52</f>
        <v>#VALUE!</v>
      </c>
      <c r="Q52" s="9" t="s">
        <v>370</v>
      </c>
      <c r="R52" s="9" t="e">
        <f>IF(O52="Over", IF(AND(I52&gt;M52, J52&gt;M52, K52&gt;M52), 1, IF(OR(AND(I52&gt;M52, J52&gt;M52), AND(I52&gt;M52, K52&gt;M52), AND(I52&gt;M52, K52&gt;M52)), 2/3, IF(OR(AND(I52&gt;M52, J52&lt;=M52), AND(I52&gt;M52, K52&lt;=M52), AND(J52&gt;M52, K52&lt;=M52), AND(I52&lt;=M52, J52&gt;M52), AND(I52&lt;=M52, K52&gt;M52), AND(J52&lt;=M52, K52&gt;M52)), 1/3, 0))), IF(AND(I52&lt;M52, J52&lt;M52, K52&lt;M52), 1, IF(OR(AND(I52&lt;M52, J52&lt;M52), AND(I52&lt;M52, K52&lt;M52), AND(I52&lt;M52, K52&lt;M52)), 2/3, IF(OR(AND(I52&lt;M52, J52&gt;=M52), AND(I52&lt;M52, K52&gt;=M52), AND(J52&lt;M52, K52&gt;=M52), AND(I52&gt;=M52, J52&lt;M52), AND(I52&gt;=M52, K52&lt;M52), AND(J52&gt;=M52, K52&lt;M52)), 1/3, 0))))</f>
        <v>#VALUE!</v>
      </c>
      <c r="S52" s="9" t="e">
        <f>IF(OR(N52&gt;1.5,N52&lt;-1.5),2,
IF(OR(AND(N52&lt;=1.5,N52&gt;=1),AND(N52&gt;=-1.5,N52&lt;=-1)),1.5,
IF(OR(AND(N52&lt;=1,N52&gt;=0.75),AND(N52&gt;=-1,N52&lt;=-0.75)),1,
IF(OR(AND(N52&lt;=0.75,N52&gt;=0.5),AND(N52&gt;=-0.75,N52&lt;=-0.5)),0.5,
IF(OR(N52&lt;=0.5,N52&gt;=-0.5),0,"")
)
)
))</f>
        <v>#VALUE!</v>
      </c>
      <c r="T52" s="9" t="e">
        <f>IF(R52=1,3,IF(R52=2/3,2,IF(R52=1/3,1,0)))</f>
        <v>#VALUE!</v>
      </c>
      <c r="U52" s="9" t="e">
        <f>IF(AND(O52="Over", H52&gt;M52), 2, IF(AND(O52="Under", H52&lt;=M52), 2, 0))</f>
        <v>#VALUE!</v>
      </c>
      <c r="V52" s="9" t="e">
        <f>IF(AND(O52="Over", Q52&gt;0.5), 2, IF(AND(O52="Under", Q52&lt;=0.5), 2, 0))</f>
        <v>#VALUE!</v>
      </c>
      <c r="W52" s="9" t="e">
        <f>IF(O52="Over",
    IF(L52&gt;8.6, 1,
        IF(L52&gt;7.5, 0.5, 0)),
    IF(O52="Under",
        IF(L52&gt;8.6, 0,
            IF(L52&gt;7.5, 0.5, 1)),
        "Invalid N37 Value"))</f>
        <v>#VALUE!</v>
      </c>
      <c r="X52" s="9" t="e">
        <f>SUM(S52:W52)</f>
        <v>#VALUE!</v>
      </c>
      <c r="Y52" s="9">
        <v>5</v>
      </c>
      <c r="Z52" s="6" t="e">
        <f t="shared" si="7"/>
        <v>#VALUE!</v>
      </c>
      <c r="AB52"/>
      <c r="AC52" s="6"/>
    </row>
    <row r="53" spans="1:29" ht="15" thickBot="1" x14ac:dyDescent="0.35">
      <c r="A53" t="str">
        <f t="shared" si="6"/>
        <v>Brayan Bello</v>
      </c>
      <c r="B53" s="5">
        <f>Neural!B18</f>
        <v>4.4279125145386704</v>
      </c>
      <c r="D53" s="7">
        <v>17</v>
      </c>
      <c r="E53" s="7" t="s">
        <v>358</v>
      </c>
      <c r="F53" s="7" t="s">
        <v>48</v>
      </c>
      <c r="G53" s="7" t="s">
        <v>37</v>
      </c>
      <c r="H53" s="7">
        <v>4.666666666666667</v>
      </c>
      <c r="I53" s="7">
        <v>4.9215091967982447</v>
      </c>
      <c r="J53" s="7">
        <v>5.86</v>
      </c>
      <c r="K53" s="7">
        <v>4.4279125145386704</v>
      </c>
      <c r="L53" s="7">
        <v>6.1</v>
      </c>
      <c r="M53" s="26">
        <v>4.5</v>
      </c>
      <c r="N53" s="26">
        <f>IF(ABS(H53 - M53) &gt; MAX(ABS(I53 - M53), ABS(J53 - M53)), H53 - M53, IF(ABS(I53 - M53) &gt; ABS(J53 - M53), I53 - M53, J53 - M53))</f>
        <v>1.3600000000000003</v>
      </c>
      <c r="O53" s="26" t="str">
        <f>IF(OR(N53&lt;0, AND(H53&lt;M53, K53&lt;M53)), "Under", "Over")</f>
        <v>Over</v>
      </c>
      <c r="P53" s="26">
        <f>H53-M53</f>
        <v>0.16666666666666696</v>
      </c>
      <c r="Q53" s="26">
        <v>0.6</v>
      </c>
      <c r="R53" s="26">
        <f>IF(O53="Over", IF(AND(I53&gt;M53, J53&gt;M53, K53&gt;M53), 1, IF(OR(AND(I53&gt;M53, J53&gt;M53), AND(I53&gt;M53, K53&gt;M53), AND(I53&gt;M53, K53&gt;M53)), 2/3, IF(OR(AND(I53&gt;M53, J53&lt;=M53), AND(I53&gt;M53, K53&lt;=M53), AND(J53&gt;M53, K53&lt;=M53), AND(I53&lt;=M53, J53&gt;M53), AND(I53&lt;=M53, K53&gt;M53), AND(J53&lt;=M53, K53&gt;M53)), 1/3, 0))), IF(AND(I53&lt;M53, J53&lt;M53, K53&lt;M53), 1, IF(OR(AND(I53&lt;M53, J53&lt;M53), AND(I53&lt;M53, K53&lt;M53), AND(I53&lt;M53, K53&lt;M53)), 2/3, IF(OR(AND(I53&lt;M53, J53&gt;=M53), AND(I53&lt;M53, K53&gt;=M53), AND(J53&lt;M53, K53&gt;=M53), AND(I53&gt;=M53, J53&lt;M53), AND(I53&gt;=M53, K53&lt;M53), AND(J53&gt;=M53, K53&lt;M53)), 1/3, 0))))</f>
        <v>0.66666666666666663</v>
      </c>
      <c r="S53" s="26">
        <f>IF(OR(N53&gt;1.5,N53&lt;-1.5),2,
IF(OR(AND(N53&lt;=1.5,N53&gt;=1),AND(N53&gt;=-1.5,N53&lt;=-1)),1.5,
IF(OR(AND(N53&lt;=1,N53&gt;=0.75),AND(N53&gt;=-1,N53&lt;=-0.75)),1,
IF(OR(AND(N53&lt;=0.75,N53&gt;=0.5),AND(N53&gt;=-0.75,N53&lt;=-0.5)),0.5,
IF(OR(N53&lt;=0.5,N53&gt;=-0.5),0,"")
)
)
))</f>
        <v>1.5</v>
      </c>
      <c r="T53" s="26">
        <f>IF(R53=1,3,IF(R53=2/3,2,IF(R53=1/3,1,0)))</f>
        <v>2</v>
      </c>
      <c r="U53" s="26">
        <f>IF(AND(O53="Over", H53&gt;M53), 2, IF(AND(O53="Under", H53&lt;=M53), 2, 0))</f>
        <v>2</v>
      </c>
      <c r="V53" s="26">
        <f>IF(AND(O53="Over", Q53&gt;0.5), 2, IF(AND(O53="Under", Q53&lt;=0.5), 2, 0))</f>
        <v>2</v>
      </c>
      <c r="W53" s="26">
        <f>IF(O53="Over",
    IF(L53&gt;8.6, 1,
        IF(L53&gt;7.5, 0.5, 0)),
    IF(O53="Under",
        IF(L53&gt;8.6, 0,
            IF(L53&gt;7.5, 0.5, 1)),
        "Invalid N37 Value"))</f>
        <v>0</v>
      </c>
      <c r="X53" s="26">
        <f>SUM(S53:W53)</f>
        <v>7.5</v>
      </c>
      <c r="Y53" s="26">
        <v>6</v>
      </c>
      <c r="Z53" s="6">
        <f t="shared" si="7"/>
        <v>1.3600000000000003</v>
      </c>
      <c r="AB53"/>
      <c r="AC53" s="6"/>
    </row>
    <row r="54" spans="1:29" ht="15" thickBot="1" x14ac:dyDescent="0.35">
      <c r="A54" t="str">
        <f t="shared" si="6"/>
        <v>Kevin Gausman</v>
      </c>
      <c r="B54" s="5">
        <f>Neural!B19</f>
        <v>4.9509630043274298</v>
      </c>
      <c r="D54" s="7">
        <v>18</v>
      </c>
      <c r="E54" s="7" t="s">
        <v>349</v>
      </c>
      <c r="F54" s="7" t="s">
        <v>37</v>
      </c>
      <c r="G54" s="7" t="s">
        <v>48</v>
      </c>
      <c r="H54" s="7">
        <v>5.3571428571428568</v>
      </c>
      <c r="I54" s="7">
        <v>5.2976615136806711</v>
      </c>
      <c r="J54" s="7">
        <v>6.5482440000000004</v>
      </c>
      <c r="K54" s="7">
        <v>4.8559717743062203</v>
      </c>
      <c r="L54" s="7">
        <v>9.6</v>
      </c>
      <c r="M54" s="26">
        <v>6.5</v>
      </c>
      <c r="N54" s="26">
        <f>IF(ABS(H54 - M54) &gt; MAX(ABS(I54 - M54), ABS(J54 - M54)), H54 - M54, IF(ABS(I54 - M54) &gt; ABS(J54 - M54), I54 - M54, J54 - M54))</f>
        <v>-1.2023384863193289</v>
      </c>
      <c r="O54" s="26" t="str">
        <f>IF(OR(N54&lt;0, AND(H54&lt;M54, K54&lt;M54)), "Under", "Over")</f>
        <v>Under</v>
      </c>
      <c r="P54" s="26">
        <f>H54-M54</f>
        <v>-1.1428571428571432</v>
      </c>
      <c r="Q54" s="26">
        <v>0.3</v>
      </c>
      <c r="R54" s="26">
        <f>IF(O54="Over", IF(AND(I54&gt;M54, J54&gt;M54, K54&gt;M54), 1, IF(OR(AND(I54&gt;M54, J54&gt;M54), AND(I54&gt;M54, K54&gt;M54), AND(I54&gt;M54, K54&gt;M54)), 2/3, IF(OR(AND(I54&gt;M54, J54&lt;=M54), AND(I54&gt;M54, K54&lt;=M54), AND(J54&gt;M54, K54&lt;=M54), AND(I54&lt;=M54, J54&gt;M54), AND(I54&lt;=M54, K54&gt;M54), AND(J54&lt;=M54, K54&gt;M54)), 1/3, 0))), IF(AND(I54&lt;M54, J54&lt;M54, K54&lt;M54), 1, IF(OR(AND(I54&lt;M54, J54&lt;M54), AND(I54&lt;M54, K54&lt;M54), AND(I54&lt;M54, K54&lt;M54)), 2/3, IF(OR(AND(I54&lt;M54, J54&gt;=M54), AND(I54&lt;M54, K54&gt;=M54), AND(J54&lt;M54, K54&gt;=M54), AND(I54&gt;=M54, J54&lt;M54), AND(I54&gt;=M54, K54&lt;M54), AND(J54&gt;=M54, K54&lt;M54)), 1/3, 0))))</f>
        <v>0.66666666666666663</v>
      </c>
      <c r="S54" s="26">
        <f>IF(OR(N54&gt;1.5,N54&lt;-1.5),2,
IF(OR(AND(N54&lt;=1.5,N54&gt;=1),AND(N54&gt;=-1.5,N54&lt;=-1)),1.5,
IF(OR(AND(N54&lt;=1,N54&gt;=0.75),AND(N54&gt;=-1,N54&lt;=-0.75)),1,
IF(OR(AND(N54&lt;=0.75,N54&gt;=0.5),AND(N54&gt;=-0.75,N54&lt;=-0.5)),0.5,
IF(OR(N54&lt;=0.5,N54&gt;=-0.5),0,"")
)
)
))</f>
        <v>1.5</v>
      </c>
      <c r="T54" s="26">
        <f>IF(R54=1,3,IF(R54=2/3,2,IF(R54=1/3,1,0)))</f>
        <v>2</v>
      </c>
      <c r="U54" s="26">
        <f>IF(AND(O54="Over", H54&gt;M54), 2, IF(AND(O54="Under", H54&lt;=M54), 2, 0))</f>
        <v>2</v>
      </c>
      <c r="V54" s="26">
        <f>IF(AND(O54="Over", Q54&gt;0.5), 2, IF(AND(O54="Under", Q54&lt;=0.5), 2, 0))</f>
        <v>2</v>
      </c>
      <c r="W54" s="26">
        <f>IF(O54="Over",
    IF(L54&gt;8.6, 1,
        IF(L54&gt;7.5, 0.5, 0)),
    IF(O54="Under",
        IF(L54&gt;8.6, 0,
            IF(L54&gt;7.5, 0.5, 1)),
        "Invalid N37 Value"))</f>
        <v>0</v>
      </c>
      <c r="X54" s="26">
        <f>SUM(S54:W54)</f>
        <v>7.5</v>
      </c>
      <c r="Y54" s="26">
        <v>4</v>
      </c>
      <c r="Z54" s="6">
        <f t="shared" si="7"/>
        <v>-1.6440282256937797</v>
      </c>
      <c r="AB54"/>
      <c r="AC54" s="6"/>
    </row>
    <row r="55" spans="1:29" ht="15" thickBot="1" x14ac:dyDescent="0.35">
      <c r="A55" t="str">
        <f t="shared" si="6"/>
        <v>Taj Bradley</v>
      </c>
      <c r="B55" s="5">
        <f>Neural!B20</f>
        <v>4.9470764492631298</v>
      </c>
      <c r="D55" s="7">
        <v>19</v>
      </c>
      <c r="E55" s="7" t="s">
        <v>346</v>
      </c>
      <c r="F55" s="7" t="s">
        <v>335</v>
      </c>
      <c r="G55" s="7" t="s">
        <v>14</v>
      </c>
      <c r="H55" s="7">
        <v>7.1428571428571432</v>
      </c>
      <c r="I55" s="7">
        <v>4.9912659220738904</v>
      </c>
      <c r="J55" s="7">
        <v>5.3496042216358797</v>
      </c>
      <c r="K55" s="7">
        <v>4.6739509999999997</v>
      </c>
      <c r="L55" s="7">
        <v>5.6</v>
      </c>
      <c r="M55" s="24">
        <v>5.5</v>
      </c>
      <c r="N55" s="24">
        <f>IF(ABS(H55 - M55) &gt; MAX(ABS(I55 - M55), ABS(J55 - M55)), H55 - M55, IF(ABS(I55 - M55) &gt; ABS(J55 - M55), I55 - M55, J55 - M55))</f>
        <v>1.6428571428571432</v>
      </c>
      <c r="O55" s="24" t="str">
        <f>IF(OR(N55&lt;0, AND(H55&lt;M55, K55&lt;M55)), "Under", "Over")</f>
        <v>Over</v>
      </c>
      <c r="P55" s="24">
        <f>H55-M55</f>
        <v>1.6428571428571432</v>
      </c>
      <c r="Q55" s="24">
        <v>0.8571428571428571</v>
      </c>
      <c r="R55" s="24">
        <f>IF(O55="Over", IF(AND(I55&gt;M55, J55&gt;M55, K55&gt;M55), 1, IF(OR(AND(I55&gt;M55, J55&gt;M55), AND(I55&gt;M55, K55&gt;M55), AND(I55&gt;M55, K55&gt;M55)), 2/3, IF(OR(AND(I55&gt;M55, J55&lt;=M55), AND(I55&gt;M55, K55&lt;=M55), AND(J55&gt;M55, K55&lt;=M55), AND(I55&lt;=M55, J55&gt;M55), AND(I55&lt;=M55, K55&gt;M55), AND(J55&lt;=M55, K55&gt;M55)), 1/3, 0))), IF(AND(I55&lt;M55, J55&lt;M55, K55&lt;M55), 1, IF(OR(AND(I55&lt;M55, J55&lt;M55), AND(I55&lt;M55, K55&lt;M55), AND(I55&lt;M55, K55&lt;M55)), 2/3, IF(OR(AND(I55&lt;M55, J55&gt;=M55), AND(I55&lt;M55, K55&gt;=M55), AND(J55&lt;M55, K55&gt;=M55), AND(I55&gt;=M55, J55&lt;M55), AND(I55&gt;=M55, K55&lt;M55), AND(J55&gt;=M55, K55&lt;M55)), 1/3, 0))))</f>
        <v>0</v>
      </c>
      <c r="S55" s="24">
        <f>IF(OR(N55&gt;1.5,N55&lt;-1.5),2,
IF(OR(AND(N55&lt;=1.5,N55&gt;=1),AND(N55&gt;=-1.5,N55&lt;=-1)),1.5,
IF(OR(AND(N55&lt;=1,N55&gt;=0.75),AND(N55&gt;=-1,N55&lt;=-0.75)),1,
IF(OR(AND(N55&lt;=0.75,N55&gt;=0.5),AND(N55&gt;=-0.75,N55&lt;=-0.5)),0.5,
IF(OR(N55&lt;=0.5,N55&gt;=-0.5),0,"")
)
)
))</f>
        <v>2</v>
      </c>
      <c r="T55" s="24">
        <f>IF(R55=1,3,IF(R55=2/3,2,IF(R55=1/3,1,0)))</f>
        <v>0</v>
      </c>
      <c r="U55" s="24">
        <f>IF(AND(O55="Over", H55&gt;M55), 2, IF(AND(O55="Under", H55&lt;=M55), 2, 0))</f>
        <v>2</v>
      </c>
      <c r="V55" s="24">
        <f>IF(AND(O55="Over", Q55&gt;0.5), 2, IF(AND(O55="Under", Q55&lt;=0.5), 2, 0))</f>
        <v>2</v>
      </c>
      <c r="W55" s="24">
        <f>IF(O55="Over",
    IF(L55&gt;8.6, 1,
        IF(L55&gt;7.5, 0.5, 0)),
    IF(O55="Under",
        IF(L55&gt;8.6, 0,
            IF(L55&gt;7.5, 0.5, 1)),
        "Invalid N37 Value"))</f>
        <v>0</v>
      </c>
      <c r="X55" s="24">
        <f>SUM(S55:W55)</f>
        <v>6</v>
      </c>
      <c r="Y55" s="24">
        <v>3</v>
      </c>
      <c r="Z55" s="6">
        <f t="shared" si="7"/>
        <v>1.6428571428571432</v>
      </c>
      <c r="AB55"/>
      <c r="AC55" s="6"/>
    </row>
    <row r="56" spans="1:29" ht="15" thickBot="1" x14ac:dyDescent="0.35">
      <c r="A56" t="str">
        <f t="shared" si="6"/>
        <v>Joe Ryan</v>
      </c>
      <c r="B56" s="5">
        <f>Neural!B21</f>
        <v>5.7520566571882004</v>
      </c>
      <c r="D56" s="7">
        <v>20</v>
      </c>
      <c r="E56" s="7" t="s">
        <v>343</v>
      </c>
      <c r="F56" s="7" t="s">
        <v>14</v>
      </c>
      <c r="G56" s="7" t="s">
        <v>335</v>
      </c>
      <c r="H56" s="7">
        <v>6.4285714285714288</v>
      </c>
      <c r="I56" s="7">
        <v>6.132227560565422</v>
      </c>
      <c r="J56" s="7">
        <v>7.6311296999999998</v>
      </c>
      <c r="K56" s="7">
        <v>5.1276260075227196</v>
      </c>
      <c r="L56" s="7">
        <v>9.8000000000000007</v>
      </c>
      <c r="M56" s="26">
        <v>7.5</v>
      </c>
      <c r="N56" s="26">
        <f>IF(ABS(H56 - M56) &gt; MAX(ABS(I56 - M56), ABS(J56 - M56)), H56 - M56, IF(ABS(I56 - M56) &gt; ABS(J56 - M56), I56 - M56, J56 - M56))</f>
        <v>-1.367772439434578</v>
      </c>
      <c r="O56" s="26" t="str">
        <f>IF(OR(N56&lt;0, AND(H56&lt;M56, K56&lt;M56)), "Under", "Over")</f>
        <v>Under</v>
      </c>
      <c r="P56" s="26">
        <f>H56-M56</f>
        <v>-1.0714285714285712</v>
      </c>
      <c r="Q56" s="26">
        <v>0.3</v>
      </c>
      <c r="R56" s="26">
        <f>IF(O56="Over", IF(AND(I56&gt;M56, J56&gt;M56, K56&gt;M56), 1, IF(OR(AND(I56&gt;M56, J56&gt;M56), AND(I56&gt;M56, K56&gt;M56), AND(I56&gt;M56, K56&gt;M56)), 2/3, IF(OR(AND(I56&gt;M56, J56&lt;=M56), AND(I56&gt;M56, K56&lt;=M56), AND(J56&gt;M56, K56&lt;=M56), AND(I56&lt;=M56, J56&gt;M56), AND(I56&lt;=M56, K56&gt;M56), AND(J56&lt;=M56, K56&gt;M56)), 1/3, 0))), IF(AND(I56&lt;M56, J56&lt;M56, K56&lt;M56), 1, IF(OR(AND(I56&lt;M56, J56&lt;M56), AND(I56&lt;M56, K56&lt;M56), AND(I56&lt;M56, K56&lt;M56)), 2/3, IF(OR(AND(I56&lt;M56, J56&gt;=M56), AND(I56&lt;M56, K56&gt;=M56), AND(J56&lt;M56, K56&gt;=M56), AND(I56&gt;=M56, J56&lt;M56), AND(I56&gt;=M56, K56&lt;M56), AND(J56&gt;=M56, K56&lt;M56)), 1/3, 0))))</f>
        <v>0.66666666666666663</v>
      </c>
      <c r="S56" s="26">
        <f>IF(OR(N56&gt;1.5,N56&lt;-1.5),2,
IF(OR(AND(N56&lt;=1.5,N56&gt;=1),AND(N56&gt;=-1.5,N56&lt;=-1)),1.5,
IF(OR(AND(N56&lt;=1,N56&gt;=0.75),AND(N56&gt;=-1,N56&lt;=-0.75)),1,
IF(OR(AND(N56&lt;=0.75,N56&gt;=0.5),AND(N56&gt;=-0.75,N56&lt;=-0.5)),0.5,
IF(OR(N56&lt;=0.5,N56&gt;=-0.5),0,"")
)
)
))</f>
        <v>1.5</v>
      </c>
      <c r="T56" s="26">
        <f>IF(R56=1,3,IF(R56=2/3,2,IF(R56=1/3,1,0)))</f>
        <v>2</v>
      </c>
      <c r="U56" s="26">
        <f>IF(AND(O56="Over", H56&gt;M56), 2, IF(AND(O56="Under", H56&lt;=M56), 2, 0))</f>
        <v>2</v>
      </c>
      <c r="V56" s="26">
        <f>IF(AND(O56="Over", Q56&gt;0.5), 2, IF(AND(O56="Under", Q56&lt;=0.5), 2, 0))</f>
        <v>2</v>
      </c>
      <c r="W56" s="26">
        <f>IF(O56="Over",
    IF(L56&gt;8.6, 1,
        IF(L56&gt;7.5, 0.5, 0)),
    IF(O56="Under",
        IF(L56&gt;8.6, 0,
            IF(L56&gt;7.5, 0.5, 1)),
        "Invalid N37 Value"))</f>
        <v>0</v>
      </c>
      <c r="X56" s="26">
        <f>SUM(S56:W56)</f>
        <v>7.5</v>
      </c>
      <c r="Y56" s="26">
        <v>5</v>
      </c>
      <c r="Z56" s="6">
        <f t="shared" si="7"/>
        <v>-2.3723739924772804</v>
      </c>
      <c r="AB56"/>
      <c r="AC56" s="6"/>
    </row>
    <row r="57" spans="1:29" ht="15" thickBot="1" x14ac:dyDescent="0.35">
      <c r="A57" t="str">
        <f t="shared" si="6"/>
        <v>Sean Manaea</v>
      </c>
      <c r="B57" s="5">
        <f>Neural!B22</f>
        <v>4.5533088086304101</v>
      </c>
      <c r="D57" s="7">
        <v>21</v>
      </c>
      <c r="E57" s="21" t="s">
        <v>355</v>
      </c>
      <c r="F57" s="21" t="s">
        <v>304</v>
      </c>
      <c r="G57" s="21" t="s">
        <v>307</v>
      </c>
      <c r="H57" s="21">
        <v>5.1538461538461542</v>
      </c>
      <c r="I57" s="21">
        <v>4.7231209144510311</v>
      </c>
      <c r="J57" s="21">
        <v>5.4955670000000003</v>
      </c>
      <c r="K57" s="21">
        <v>4.4288459231164898</v>
      </c>
      <c r="L57" s="21">
        <v>6.8</v>
      </c>
      <c r="M57" s="24">
        <v>5.5</v>
      </c>
      <c r="N57" s="24">
        <f>IF(ABS(H57 - M57) &gt; MAX(ABS(I57 - M57), ABS(J57 - M57)), H57 - M57, IF(ABS(I57 - M57) &gt; ABS(J57 - M57), I57 - M57, J57 - M57))</f>
        <v>-0.7768790855489689</v>
      </c>
      <c r="O57" s="24" t="str">
        <f>IF(OR(N57&lt;0, AND(H57&lt;M57, K57&lt;M57)), "Under", "Over")</f>
        <v>Under</v>
      </c>
      <c r="P57" s="24">
        <f>H57-M57</f>
        <v>-0.34615384615384581</v>
      </c>
      <c r="Q57" s="24">
        <v>0.5</v>
      </c>
      <c r="R57" s="24">
        <f>IF(O57="Over", IF(AND(I57&gt;M57, J57&gt;M57, K57&gt;M57), 1, IF(OR(AND(I57&gt;M57, J57&gt;M57), AND(I57&gt;M57, K57&gt;M57), AND(I57&gt;M57, K57&gt;M57)), 2/3, IF(OR(AND(I57&gt;M57, J57&lt;=M57), AND(I57&gt;M57, K57&lt;=M57), AND(J57&gt;M57, K57&lt;=M57), AND(I57&lt;=M57, J57&gt;M57), AND(I57&lt;=M57, K57&gt;M57), AND(J57&lt;=M57, K57&gt;M57)), 1/3, 0))), IF(AND(I57&lt;M57, J57&lt;M57, K57&lt;M57), 1, IF(OR(AND(I57&lt;M57, J57&lt;M57), AND(I57&lt;M57, K57&lt;M57), AND(I57&lt;M57, K57&lt;M57)), 2/3, IF(OR(AND(I57&lt;M57, J57&gt;=M57), AND(I57&lt;M57, K57&gt;=M57), AND(J57&lt;M57, K57&gt;=M57), AND(I57&gt;=M57, J57&lt;M57), AND(I57&gt;=M57, K57&lt;M57), AND(J57&gt;=M57, K57&lt;M57)), 1/3, 0))))</f>
        <v>1</v>
      </c>
      <c r="S57" s="24">
        <f>IF(OR(N57&gt;1.5,N57&lt;-1.5),2,
IF(OR(AND(N57&lt;=1.5,N57&gt;=1),AND(N57&gt;=-1.5,N57&lt;=-1)),1.5,
IF(OR(AND(N57&lt;=1,N57&gt;=0.75),AND(N57&gt;=-1,N57&lt;=-0.75)),1,
IF(OR(AND(N57&lt;=0.75,N57&gt;=0.5),AND(N57&gt;=-0.75,N57&lt;=-0.5)),0.5,
IF(OR(N57&lt;=0.5,N57&gt;=-0.5),0,"")
)
)
))</f>
        <v>1</v>
      </c>
      <c r="T57" s="24">
        <f>IF(R57=1,3,IF(R57=2/3,2,IF(R57=1/3,1,0)))</f>
        <v>3</v>
      </c>
      <c r="U57" s="24">
        <f>IF(AND(O57="Over", H57&gt;M57), 2, IF(AND(O57="Under", H57&lt;=M57), 2, 0))</f>
        <v>2</v>
      </c>
      <c r="V57" s="24">
        <f>IF(AND(O57="Over", Q57&gt;0.5), 2, IF(AND(O57="Under", Q57&lt;=0.5), 2, 0))</f>
        <v>2</v>
      </c>
      <c r="W57" s="24">
        <f>IF(O57="Over",
    IF(L57&gt;8.6, 1,
        IF(L57&gt;7.5, 0.5, 0)),
    IF(O57="Under",
        IF(L57&gt;8.6, 0,
            IF(L57&gt;7.5, 0.5, 1)),
        "Invalid N37 Value"))</f>
        <v>1</v>
      </c>
      <c r="X57" s="24">
        <f>SUM(S57:W57)</f>
        <v>9</v>
      </c>
      <c r="Y57" s="24">
        <v>6</v>
      </c>
      <c r="Z57" s="6">
        <f t="shared" si="7"/>
        <v>-1.0711540768835102</v>
      </c>
      <c r="AB57"/>
      <c r="AC57" s="6"/>
    </row>
    <row r="58" spans="1:29" ht="15" thickBot="1" x14ac:dyDescent="0.35">
      <c r="A58" t="str">
        <f t="shared" si="6"/>
        <v>Andrew Heaney</v>
      </c>
      <c r="B58" s="5">
        <f>Neural!B23</f>
        <v>4.75905055110759</v>
      </c>
      <c r="D58" s="7">
        <v>22</v>
      </c>
      <c r="E58" s="7" t="s">
        <v>360</v>
      </c>
      <c r="F58" s="7" t="s">
        <v>307</v>
      </c>
      <c r="G58" s="7" t="s">
        <v>304</v>
      </c>
      <c r="H58" s="7">
        <v>4.6923076923076934</v>
      </c>
      <c r="I58" s="7">
        <v>4.9545611548031623</v>
      </c>
      <c r="J58" s="7">
        <v>5.5685266999999996</v>
      </c>
      <c r="K58" s="7">
        <v>4.7051463780724996</v>
      </c>
      <c r="L58" s="7">
        <v>7.4</v>
      </c>
      <c r="M58" s="26">
        <v>4.5</v>
      </c>
      <c r="N58" s="26">
        <f>IF(ABS(H58 - M58) &gt; MAX(ABS(I58 - M58), ABS(J58 - M58)), H58 - M58, IF(ABS(I58 - M58) &gt; ABS(J58 - M58), I58 - M58, J58 - M58))</f>
        <v>1.0685266999999996</v>
      </c>
      <c r="O58" s="26" t="str">
        <f>IF(OR(N58&lt;0, AND(H58&lt;M58, K58&lt;M58)), "Under", "Over")</f>
        <v>Over</v>
      </c>
      <c r="P58" s="26">
        <f>H58-M58</f>
        <v>0.1923076923076934</v>
      </c>
      <c r="Q58" s="26">
        <v>0.7</v>
      </c>
      <c r="R58" s="26">
        <f>IF(O58="Over", IF(AND(I58&gt;M58, J58&gt;M58, K58&gt;M58), 1, IF(OR(AND(I58&gt;M58, J58&gt;M58), AND(I58&gt;M58, K58&gt;M58), AND(I58&gt;M58, K58&gt;M58)), 2/3, IF(OR(AND(I58&gt;M58, J58&lt;=M58), AND(I58&gt;M58, K58&lt;=M58), AND(J58&gt;M58, K58&lt;=M58), AND(I58&lt;=M58, J58&gt;M58), AND(I58&lt;=M58, K58&gt;M58), AND(J58&lt;=M58, K58&gt;M58)), 1/3, 0))), IF(AND(I58&lt;M58, J58&lt;M58, K58&lt;M58), 1, IF(OR(AND(I58&lt;M58, J58&lt;M58), AND(I58&lt;M58, K58&lt;M58), AND(I58&lt;M58, K58&lt;M58)), 2/3, IF(OR(AND(I58&lt;M58, J58&gt;=M58), AND(I58&lt;M58, K58&gt;=M58), AND(J58&lt;M58, K58&gt;=M58), AND(I58&gt;=M58, J58&lt;M58), AND(I58&gt;=M58, K58&lt;M58), AND(J58&gt;=M58, K58&lt;M58)), 1/3, 0))))</f>
        <v>1</v>
      </c>
      <c r="S58" s="26">
        <f>IF(OR(N58&gt;1.5,N58&lt;-1.5),2,
IF(OR(AND(N58&lt;=1.5,N58&gt;=1),AND(N58&gt;=-1.5,N58&lt;=-1)),1.5,
IF(OR(AND(N58&lt;=1,N58&gt;=0.75),AND(N58&gt;=-1,N58&lt;=-0.75)),1,
IF(OR(AND(N58&lt;=0.75,N58&gt;=0.5),AND(N58&gt;=-0.75,N58&lt;=-0.5)),0.5,
IF(OR(N58&lt;=0.5,N58&gt;=-0.5),0,"")
)
)
))</f>
        <v>1.5</v>
      </c>
      <c r="T58" s="26">
        <f>IF(R58=1,3,IF(R58=2/3,2,IF(R58=1/3,1,0)))</f>
        <v>3</v>
      </c>
      <c r="U58" s="26">
        <f>IF(AND(O58="Over", H58&gt;M58), 2, IF(AND(O58="Under", H58&lt;=M58), 2, 0))</f>
        <v>2</v>
      </c>
      <c r="V58" s="26">
        <f>IF(AND(O58="Over", Q58&gt;0.5), 2, IF(AND(O58="Under", Q58&lt;=0.5), 2, 0))</f>
        <v>2</v>
      </c>
      <c r="W58" s="26">
        <f>IF(O58="Over",
    IF(L58&gt;8.6, 1,
        IF(L58&gt;7.5, 0.5, 0)),
    IF(O58="Under",
        IF(L58&gt;8.6, 0,
            IF(L58&gt;7.5, 0.5, 1)),
        "Invalid N37 Value"))</f>
        <v>0</v>
      </c>
      <c r="X58" s="26">
        <f>SUM(S58:W58)</f>
        <v>8.5</v>
      </c>
      <c r="Y58" s="26">
        <v>9</v>
      </c>
      <c r="Z58" s="6">
        <f t="shared" si="7"/>
        <v>1.0685266999999996</v>
      </c>
      <c r="AB58"/>
      <c r="AC58" s="6"/>
    </row>
    <row r="59" spans="1:29" ht="15" thickBot="1" x14ac:dyDescent="0.35">
      <c r="A59" t="str">
        <f t="shared" si="6"/>
        <v>Hunter Brown</v>
      </c>
      <c r="B59" s="5">
        <f>Neural!B24</f>
        <v>4.1253228349475002</v>
      </c>
      <c r="D59" s="7">
        <v>23</v>
      </c>
      <c r="E59" s="7" t="s">
        <v>347</v>
      </c>
      <c r="F59" s="7" t="s">
        <v>336</v>
      </c>
      <c r="G59" s="7" t="s">
        <v>337</v>
      </c>
      <c r="H59" s="7">
        <v>5.3076923076923066</v>
      </c>
      <c r="I59" s="7">
        <v>4.6022841960599044</v>
      </c>
      <c r="J59" s="7">
        <v>6.0262894999999999</v>
      </c>
      <c r="K59" s="7">
        <v>4.0532386463072703</v>
      </c>
      <c r="L59" s="7">
        <v>9.1999999999999993</v>
      </c>
      <c r="M59" s="24">
        <v>5.5</v>
      </c>
      <c r="N59" s="24">
        <f>IF(ABS(H59 - M59) &gt; MAX(ABS(I59 - M59), ABS(J59 - M59)), H59 - M59, IF(ABS(I59 - M59) &gt; ABS(J59 - M59), I59 - M59, J59 - M59))</f>
        <v>-0.89771580394009565</v>
      </c>
      <c r="O59" s="24" t="str">
        <f>IF(OR(N59&lt;0, AND(H59&lt;M59, K59&lt;M59)), "Under", "Over")</f>
        <v>Under</v>
      </c>
      <c r="P59" s="24">
        <f>H59-M59</f>
        <v>-0.1923076923076934</v>
      </c>
      <c r="Q59" s="24">
        <v>0.6</v>
      </c>
      <c r="R59" s="24">
        <f>IF(O59="Over", IF(AND(I59&gt;M59, J59&gt;M59, K59&gt;M59), 1, IF(OR(AND(I59&gt;M59, J59&gt;M59), AND(I59&gt;M59, K59&gt;M59), AND(I59&gt;M59, K59&gt;M59)), 2/3, IF(OR(AND(I59&gt;M59, J59&lt;=M59), AND(I59&gt;M59, K59&lt;=M59), AND(J59&gt;M59, K59&lt;=M59), AND(I59&lt;=M59, J59&gt;M59), AND(I59&lt;=M59, K59&gt;M59), AND(J59&lt;=M59, K59&gt;M59)), 1/3, 0))), IF(AND(I59&lt;M59, J59&lt;M59, K59&lt;M59), 1, IF(OR(AND(I59&lt;M59, J59&lt;M59), AND(I59&lt;M59, K59&lt;M59), AND(I59&lt;M59, K59&lt;M59)), 2/3, IF(OR(AND(I59&lt;M59, J59&gt;=M59), AND(I59&lt;M59, K59&gt;=M59), AND(J59&lt;M59, K59&gt;=M59), AND(I59&gt;=M59, J59&lt;M59), AND(I59&gt;=M59, K59&lt;M59), AND(J59&gt;=M59, K59&lt;M59)), 1/3, 0))))</f>
        <v>0.66666666666666663</v>
      </c>
      <c r="S59" s="24">
        <f>IF(OR(N59&gt;1.5,N59&lt;-1.5),2,
IF(OR(AND(N59&lt;=1.5,N59&gt;=1),AND(N59&gt;=-1.5,N59&lt;=-1)),1.5,
IF(OR(AND(N59&lt;=1,N59&gt;=0.75),AND(N59&gt;=-1,N59&lt;=-0.75)),1,
IF(OR(AND(N59&lt;=0.75,N59&gt;=0.5),AND(N59&gt;=-0.75,N59&lt;=-0.5)),0.5,
IF(OR(N59&lt;=0.5,N59&gt;=-0.5),0,"")
)
)
))</f>
        <v>1</v>
      </c>
      <c r="T59" s="24">
        <f>IF(R59=1,3,IF(R59=2/3,2,IF(R59=1/3,1,0)))</f>
        <v>2</v>
      </c>
      <c r="U59" s="24">
        <f>IF(AND(O59="Over", H59&gt;M59), 2, IF(AND(O59="Under", H59&lt;=M59), 2, 0))</f>
        <v>2</v>
      </c>
      <c r="V59" s="24">
        <f>IF(AND(O59="Over", Q59&gt;0.5), 2, IF(AND(O59="Under", Q59&lt;=0.5), 2, 0))</f>
        <v>0</v>
      </c>
      <c r="W59" s="24">
        <f>IF(O59="Over",
    IF(L59&gt;8.6, 1,
        IF(L59&gt;7.5, 0.5, 0)),
    IF(O59="Under",
        IF(L59&gt;8.6, 0,
            IF(L59&gt;7.5, 0.5, 1)),
        "Invalid N37 Value"))</f>
        <v>0</v>
      </c>
      <c r="X59" s="24">
        <f>SUM(S59:W59)</f>
        <v>5</v>
      </c>
      <c r="Y59" s="24">
        <v>6</v>
      </c>
      <c r="Z59" s="6">
        <f t="shared" si="7"/>
        <v>-1.4467613536927297</v>
      </c>
      <c r="AB59"/>
      <c r="AC59" s="6"/>
    </row>
    <row r="60" spans="1:29" ht="15" thickBot="1" x14ac:dyDescent="0.35">
      <c r="A60" t="str">
        <f t="shared" si="6"/>
        <v>Garrett Crochet</v>
      </c>
      <c r="B60" s="5">
        <f>Neural!B25</f>
        <v>5.4630030261209797</v>
      </c>
      <c r="D60" s="7">
        <v>24</v>
      </c>
      <c r="E60" s="7" t="s">
        <v>348</v>
      </c>
      <c r="F60" s="7" t="s">
        <v>337</v>
      </c>
      <c r="G60" s="7" t="s">
        <v>336</v>
      </c>
      <c r="H60" s="7">
        <v>7.7333333333333334</v>
      </c>
      <c r="I60" s="7">
        <v>5.5807378847103806</v>
      </c>
      <c r="J60" s="7">
        <v>6.3446054750402503</v>
      </c>
      <c r="K60" s="7">
        <v>4.9396588042164602</v>
      </c>
      <c r="L60" s="7">
        <v>6.1</v>
      </c>
      <c r="M60" s="26">
        <v>6.5</v>
      </c>
      <c r="N60" s="26">
        <f>IF(ABS(H60 - M60) &gt; MAX(ABS(I60 - M60), ABS(J60 - M60)), H60 - M60, IF(ABS(I60 - M60) &gt; ABS(J60 - M60), I60 - M60, J60 - M60))</f>
        <v>1.2333333333333334</v>
      </c>
      <c r="O60" s="26" t="str">
        <f>IF(OR(N60&lt;0, AND(H60&lt;M60, K60&lt;M60)), "Under", "Over")</f>
        <v>Over</v>
      </c>
      <c r="P60" s="26">
        <f>H60-M60</f>
        <v>1.2333333333333334</v>
      </c>
      <c r="Q60" s="26">
        <v>0.6</v>
      </c>
      <c r="R60" s="26">
        <f>IF(O60="Over", IF(AND(I60&gt;M60, J60&gt;M60, K60&gt;M60), 1, IF(OR(AND(I60&gt;M60, J60&gt;M60), AND(I60&gt;M60, K60&gt;M60), AND(I60&gt;M60, K60&gt;M60)), 2/3, IF(OR(AND(I60&gt;M60, J60&lt;=M60), AND(I60&gt;M60, K60&lt;=M60), AND(J60&gt;M60, K60&lt;=M60), AND(I60&lt;=M60, J60&gt;M60), AND(I60&lt;=M60, K60&gt;M60), AND(J60&lt;=M60, K60&gt;M60)), 1/3, 0))), IF(AND(I60&lt;M60, J60&lt;M60, K60&lt;M60), 1, IF(OR(AND(I60&lt;M60, J60&lt;M60), AND(I60&lt;M60, K60&lt;M60), AND(I60&lt;M60, K60&lt;M60)), 2/3, IF(OR(AND(I60&lt;M60, J60&gt;=M60), AND(I60&lt;M60, K60&gt;=M60), AND(J60&lt;M60, K60&gt;=M60), AND(I60&gt;=M60, J60&lt;M60), AND(I60&gt;=M60, K60&lt;M60), AND(J60&gt;=M60, K60&lt;M60)), 1/3, 0))))</f>
        <v>0</v>
      </c>
      <c r="S60" s="26">
        <f>IF(OR(N60&gt;1.5,N60&lt;-1.5),2,
IF(OR(AND(N60&lt;=1.5,N60&gt;=1),AND(N60&gt;=-1.5,N60&lt;=-1)),1.5,
IF(OR(AND(N60&lt;=1,N60&gt;=0.75),AND(N60&gt;=-1,N60&lt;=-0.75)),1,
IF(OR(AND(N60&lt;=0.75,N60&gt;=0.5),AND(N60&gt;=-0.75,N60&lt;=-0.5)),0.5,
IF(OR(N60&lt;=0.5,N60&gt;=-0.5),0,"")
)
)
))</f>
        <v>1.5</v>
      </c>
      <c r="T60" s="26">
        <f>IF(R60=1,3,IF(R60=2/3,2,IF(R60=1/3,1,0)))</f>
        <v>0</v>
      </c>
      <c r="U60" s="26">
        <f>IF(AND(O60="Over", H60&gt;M60), 2, IF(AND(O60="Under", H60&lt;=M60), 2, 0))</f>
        <v>2</v>
      </c>
      <c r="V60" s="26">
        <f>IF(AND(O60="Over", Q60&gt;0.5), 2, IF(AND(O60="Under", Q60&lt;=0.5), 2, 0))</f>
        <v>2</v>
      </c>
      <c r="W60" s="26">
        <f>IF(O60="Over",
    IF(L60&gt;8.6, 1,
        IF(L60&gt;7.5, 0.5, 0)),
    IF(O60="Under",
        IF(L60&gt;8.6, 0,
            IF(L60&gt;7.5, 0.5, 1)),
        "Invalid N37 Value"))</f>
        <v>0</v>
      </c>
      <c r="X60" s="26">
        <f>SUM(S60:W60)</f>
        <v>5.5</v>
      </c>
      <c r="Y60" s="26">
        <v>8</v>
      </c>
      <c r="Z60" s="6">
        <f t="shared" si="7"/>
        <v>-1.5603411957835398</v>
      </c>
      <c r="AB60"/>
      <c r="AC60" s="6"/>
    </row>
    <row r="61" spans="1:29" ht="15" thickBot="1" x14ac:dyDescent="0.35">
      <c r="A61" t="str">
        <f t="shared" si="6"/>
        <v>Bobby Miller</v>
      </c>
      <c r="B61" s="5">
        <f>Neural!B26</f>
        <v>3.6783618374962601</v>
      </c>
      <c r="D61" s="7">
        <v>25</v>
      </c>
      <c r="E61" s="7" t="s">
        <v>350</v>
      </c>
      <c r="F61" s="7" t="s">
        <v>44</v>
      </c>
      <c r="G61" s="7" t="s">
        <v>40</v>
      </c>
      <c r="H61" s="7">
        <v>6</v>
      </c>
      <c r="I61" s="7">
        <v>3.9709024441892362</v>
      </c>
      <c r="J61" s="7">
        <v>4.7678027531590699</v>
      </c>
      <c r="K61" s="7">
        <v>3.5024162865785899</v>
      </c>
      <c r="L61" s="7">
        <v>8.1999999999999993</v>
      </c>
      <c r="M61" s="26">
        <v>5.5</v>
      </c>
      <c r="N61" s="26">
        <f>IF(ABS(H61 - M61) &gt; MAX(ABS(I61 - M61), ABS(J61 - M61)), H61 - M61, IF(ABS(I61 - M61) &gt; ABS(J61 - M61), I61 - M61, J61 - M61))</f>
        <v>-1.5290975558107638</v>
      </c>
      <c r="O61" s="26" t="str">
        <f>IF(OR(N61&lt;0, AND(H61&lt;M61, K61&lt;M61)), "Under", "Over")</f>
        <v>Under</v>
      </c>
      <c r="P61" s="26">
        <f>H61-M61</f>
        <v>0.5</v>
      </c>
      <c r="Q61" s="26">
        <v>0.33333333333333331</v>
      </c>
      <c r="R61" s="26">
        <f>IF(O61="Over", IF(AND(I61&gt;M61, J61&gt;M61, K61&gt;M61), 1, IF(OR(AND(I61&gt;M61, J61&gt;M61), AND(I61&gt;M61, K61&gt;M61), AND(I61&gt;M61, K61&gt;M61)), 2/3, IF(OR(AND(I61&gt;M61, J61&lt;=M61), AND(I61&gt;M61, K61&lt;=M61), AND(J61&gt;M61, K61&lt;=M61), AND(I61&lt;=M61, J61&gt;M61), AND(I61&lt;=M61, K61&gt;M61), AND(J61&lt;=M61, K61&gt;M61)), 1/3, 0))), IF(AND(I61&lt;M61, J61&lt;M61, K61&lt;M61), 1, IF(OR(AND(I61&lt;M61, J61&lt;M61), AND(I61&lt;M61, K61&lt;M61), AND(I61&lt;M61, K61&lt;M61)), 2/3, IF(OR(AND(I61&lt;M61, J61&gt;=M61), AND(I61&lt;M61, K61&gt;=M61), AND(J61&lt;M61, K61&gt;=M61), AND(I61&gt;=M61, J61&lt;M61), AND(I61&gt;=M61, K61&lt;M61), AND(J61&gt;=M61, K61&lt;M61)), 1/3, 0))))</f>
        <v>1</v>
      </c>
      <c r="S61" s="26">
        <f>IF(OR(N61&gt;1.5,N61&lt;-1.5),2,
IF(OR(AND(N61&lt;=1.5,N61&gt;=1),AND(N61&gt;=-1.5,N61&lt;=-1)),1.5,
IF(OR(AND(N61&lt;=1,N61&gt;=0.75),AND(N61&gt;=-1,N61&lt;=-0.75)),1,
IF(OR(AND(N61&lt;=0.75,N61&gt;=0.5),AND(N61&gt;=-0.75,N61&lt;=-0.5)),0.5,
IF(OR(N61&lt;=0.5,N61&gt;=-0.5),0,"")
)
)
))</f>
        <v>2</v>
      </c>
      <c r="T61" s="26">
        <f>IF(R61=1,3,IF(R61=2/3,2,IF(R61=1/3,1,0)))</f>
        <v>3</v>
      </c>
      <c r="U61" s="26">
        <f>IF(AND(O61="Over", H61&gt;M61), 2, IF(AND(O61="Under", H61&lt;=M61), 2, 0))</f>
        <v>0</v>
      </c>
      <c r="V61" s="26">
        <f>IF(AND(O61="Over", Q61&gt;0.5), 2, IF(AND(O61="Under", Q61&lt;=0.5), 2, 0))</f>
        <v>2</v>
      </c>
      <c r="W61" s="26">
        <f>IF(O61="Over",
    IF(L61&gt;8.6, 1,
        IF(L61&gt;7.5, 0.5, 0)),
    IF(O61="Under",
        IF(L61&gt;8.6, 0,
            IF(L61&gt;7.5, 0.5, 1)),
        "Invalid N37 Value"))</f>
        <v>0.5</v>
      </c>
      <c r="X61" s="26">
        <f>SUM(S61:W61)</f>
        <v>7.5</v>
      </c>
      <c r="Y61" s="26">
        <v>2</v>
      </c>
      <c r="Z61" s="6">
        <f t="shared" si="7"/>
        <v>-1.9975837134214101</v>
      </c>
      <c r="AB61"/>
      <c r="AC61" s="6"/>
    </row>
    <row r="62" spans="1:29" ht="15" thickBot="1" x14ac:dyDescent="0.35">
      <c r="A62" t="str">
        <f t="shared" si="6"/>
        <v>Ryan Feltner</v>
      </c>
      <c r="B62" s="5">
        <f>Neural!B27</f>
        <v>4.6679551835199797</v>
      </c>
      <c r="D62" s="7">
        <v>26</v>
      </c>
      <c r="E62" s="7" t="s">
        <v>359</v>
      </c>
      <c r="F62" s="7" t="s">
        <v>40</v>
      </c>
      <c r="G62" s="7" t="s">
        <v>44</v>
      </c>
      <c r="H62" s="7">
        <v>4.7857142857142856</v>
      </c>
      <c r="I62" s="7">
        <v>4.8382985916013048</v>
      </c>
      <c r="J62" s="7">
        <v>5.37</v>
      </c>
      <c r="K62" s="7">
        <v>4.5656168991759598</v>
      </c>
      <c r="L62" s="7">
        <v>6.9</v>
      </c>
      <c r="M62" s="26">
        <v>4.5</v>
      </c>
      <c r="N62" s="26">
        <f>IF(ABS(H62 - M62) &gt; MAX(ABS(I62 - M62), ABS(J62 - M62)), H62 - M62, IF(ABS(I62 - M62) &gt; ABS(J62 - M62), I62 - M62, J62 - M62))</f>
        <v>0.87000000000000011</v>
      </c>
      <c r="O62" s="26" t="str">
        <f>IF(OR(N62&lt;0, AND(H62&lt;M62, K62&lt;M62)), "Under", "Over")</f>
        <v>Over</v>
      </c>
      <c r="P62" s="26">
        <f>H62-M62</f>
        <v>0.28571428571428559</v>
      </c>
      <c r="Q62" s="26">
        <v>0.3</v>
      </c>
      <c r="R62" s="26">
        <f>IF(O62="Over", IF(AND(I62&gt;M62, J62&gt;M62, K62&gt;M62), 1, IF(OR(AND(I62&gt;M62, J62&gt;M62), AND(I62&gt;M62, K62&gt;M62), AND(I62&gt;M62, K62&gt;M62)), 2/3, IF(OR(AND(I62&gt;M62, J62&lt;=M62), AND(I62&gt;M62, K62&lt;=M62), AND(J62&gt;M62, K62&lt;=M62), AND(I62&lt;=M62, J62&gt;M62), AND(I62&lt;=M62, K62&gt;M62), AND(J62&lt;=M62, K62&gt;M62)), 1/3, 0))), IF(AND(I62&lt;M62, J62&lt;M62, K62&lt;M62), 1, IF(OR(AND(I62&lt;M62, J62&lt;M62), AND(I62&lt;M62, K62&lt;M62), AND(I62&lt;M62, K62&lt;M62)), 2/3, IF(OR(AND(I62&lt;M62, J62&gt;=M62), AND(I62&lt;M62, K62&gt;=M62), AND(J62&lt;M62, K62&gt;=M62), AND(I62&gt;=M62, J62&lt;M62), AND(I62&gt;=M62, K62&lt;M62), AND(J62&gt;=M62, K62&lt;M62)), 1/3, 0))))</f>
        <v>1</v>
      </c>
      <c r="S62" s="26">
        <f>IF(OR(N62&gt;1.5,N62&lt;-1.5),2,
IF(OR(AND(N62&lt;=1.5,N62&gt;=1),AND(N62&gt;=-1.5,N62&lt;=-1)),1.5,
IF(OR(AND(N62&lt;=1,N62&gt;=0.75),AND(N62&gt;=-1,N62&lt;=-0.75)),1,
IF(OR(AND(N62&lt;=0.75,N62&gt;=0.5),AND(N62&gt;=-0.75,N62&lt;=-0.5)),0.5,
IF(OR(N62&lt;=0.5,N62&gt;=-0.5),0,"")
)
)
))</f>
        <v>1</v>
      </c>
      <c r="T62" s="26">
        <f>IF(R62=1,3,IF(R62=2/3,2,IF(R62=1/3,1,0)))</f>
        <v>3</v>
      </c>
      <c r="U62" s="26">
        <f>IF(AND(O62="Over", H62&gt;M62), 2, IF(AND(O62="Under", H62&lt;=M62), 2, 0))</f>
        <v>2</v>
      </c>
      <c r="V62" s="26">
        <f>IF(AND(O62="Over", Q62&gt;0.5), 2, IF(AND(O62="Under", Q62&lt;=0.5), 2, 0))</f>
        <v>0</v>
      </c>
      <c r="W62" s="26">
        <f>IF(O62="Over",
    IF(L62&gt;8.6, 1,
        IF(L62&gt;7.5, 0.5, 0)),
    IF(O62="Under",
        IF(L62&gt;8.6, 0,
            IF(L62&gt;7.5, 0.5, 1)),
        "Invalid N37 Value"))</f>
        <v>0</v>
      </c>
      <c r="X62" s="26">
        <f>SUM(S62:W62)</f>
        <v>6</v>
      </c>
      <c r="Y62" s="26">
        <v>6</v>
      </c>
      <c r="Z62" s="6">
        <f t="shared" si="7"/>
        <v>0.87000000000000011</v>
      </c>
      <c r="AB62"/>
      <c r="AC62" s="6"/>
    </row>
    <row r="63" spans="1:29" ht="15" thickBot="1" x14ac:dyDescent="0.35">
      <c r="A63" t="str">
        <f t="shared" si="6"/>
        <v>Freddy Peralta</v>
      </c>
      <c r="B63" s="5">
        <f>Neural!B28</f>
        <v>4.8390192797169602</v>
      </c>
      <c r="D63" s="7">
        <v>27</v>
      </c>
      <c r="E63" s="7" t="s">
        <v>351</v>
      </c>
      <c r="F63" s="7" t="s">
        <v>309</v>
      </c>
      <c r="G63" s="7" t="s">
        <v>306</v>
      </c>
      <c r="H63" s="7">
        <v>7</v>
      </c>
      <c r="I63" s="7">
        <v>5.2548700145750651</v>
      </c>
      <c r="J63" s="7">
        <v>6.8207750000000003</v>
      </c>
      <c r="K63" s="7">
        <v>4.8235538797253303</v>
      </c>
      <c r="L63" s="7">
        <v>7.3</v>
      </c>
      <c r="M63" s="24">
        <v>6.5</v>
      </c>
      <c r="N63" s="24">
        <f>IF(ABS(H63 - M63) &gt; MAX(ABS(I63 - M63), ABS(J63 - M63)), H63 - M63, IF(ABS(I63 - M63) &gt; ABS(J63 - M63), I63 - M63, J63 - M63))</f>
        <v>-1.2451299854249349</v>
      </c>
      <c r="O63" s="24" t="str">
        <f>IF(OR(N63&lt;0, AND(H63&lt;M63, K63&lt;M63)), "Under", "Over")</f>
        <v>Under</v>
      </c>
      <c r="P63" s="24">
        <f>H63-M63</f>
        <v>0.5</v>
      </c>
      <c r="Q63" s="24">
        <v>0.5</v>
      </c>
      <c r="R63" s="24">
        <f>IF(O63="Over", IF(AND(I63&gt;M63, J63&gt;M63, K63&gt;M63), 1, IF(OR(AND(I63&gt;M63, J63&gt;M63), AND(I63&gt;M63, K63&gt;M63), AND(I63&gt;M63, K63&gt;M63)), 2/3, IF(OR(AND(I63&gt;M63, J63&lt;=M63), AND(I63&gt;M63, K63&lt;=M63), AND(J63&gt;M63, K63&lt;=M63), AND(I63&lt;=M63, J63&gt;M63), AND(I63&lt;=M63, K63&gt;M63), AND(J63&lt;=M63, K63&gt;M63)), 1/3, 0))), IF(AND(I63&lt;M63, J63&lt;M63, K63&lt;M63), 1, IF(OR(AND(I63&lt;M63, J63&lt;M63), AND(I63&lt;M63, K63&lt;M63), AND(I63&lt;M63, K63&lt;M63)), 2/3, IF(OR(AND(I63&lt;M63, J63&gt;=M63), AND(I63&lt;M63, K63&gt;=M63), AND(J63&lt;M63, K63&gt;=M63), AND(I63&gt;=M63, J63&lt;M63), AND(I63&gt;=M63, K63&lt;M63), AND(J63&gt;=M63, K63&lt;M63)), 1/3, 0))))</f>
        <v>0.66666666666666663</v>
      </c>
      <c r="S63" s="24">
        <f>IF(OR(N63&gt;1.5,N63&lt;-1.5),2,
IF(OR(AND(N63&lt;=1.5,N63&gt;=1),AND(N63&gt;=-1.5,N63&lt;=-1)),1.5,
IF(OR(AND(N63&lt;=1,N63&gt;=0.75),AND(N63&gt;=-1,N63&lt;=-0.75)),1,
IF(OR(AND(N63&lt;=0.75,N63&gt;=0.5),AND(N63&gt;=-0.75,N63&lt;=-0.5)),0.5,
IF(OR(N63&lt;=0.5,N63&gt;=-0.5),0,"")
)
)
))</f>
        <v>1.5</v>
      </c>
      <c r="T63" s="24">
        <f>IF(R63=1,3,IF(R63=2/3,2,IF(R63=1/3,1,0)))</f>
        <v>2</v>
      </c>
      <c r="U63" s="24">
        <f>IF(AND(O63="Over", H63&gt;M63), 2, IF(AND(O63="Under", H63&lt;=M63), 2, 0))</f>
        <v>0</v>
      </c>
      <c r="V63" s="24">
        <f>IF(AND(O63="Over", Q63&gt;0.5), 2, IF(AND(O63="Under", Q63&lt;=0.5), 2, 0))</f>
        <v>2</v>
      </c>
      <c r="W63" s="24">
        <f>IF(O63="Over",
    IF(L63&gt;8.6, 1,
        IF(L63&gt;7.5, 0.5, 0)),
    IF(O63="Under",
        IF(L63&gt;8.6, 0,
            IF(L63&gt;7.5, 0.5, 1)),
        "Invalid N37 Value"))</f>
        <v>1</v>
      </c>
      <c r="X63" s="24">
        <f>SUM(S63:W63)</f>
        <v>6.5</v>
      </c>
      <c r="Y63" s="24">
        <v>8</v>
      </c>
      <c r="Z63" s="6">
        <f t="shared" si="7"/>
        <v>-1.6764461202746697</v>
      </c>
      <c r="AB63"/>
      <c r="AC63" s="6"/>
    </row>
    <row r="64" spans="1:29" ht="15" thickBot="1" x14ac:dyDescent="0.35">
      <c r="A64" t="str">
        <f t="shared" si="6"/>
        <v>Tyler Anderson</v>
      </c>
      <c r="B64" s="5">
        <f>Neural!B29</f>
        <v>5.7219881242735804</v>
      </c>
      <c r="D64" s="7">
        <v>28</v>
      </c>
      <c r="E64" s="7" t="s">
        <v>357</v>
      </c>
      <c r="F64" s="7" t="s">
        <v>306</v>
      </c>
      <c r="G64" s="7" t="s">
        <v>309</v>
      </c>
      <c r="H64" s="7">
        <v>4.1428571428571432</v>
      </c>
      <c r="I64" s="7">
        <v>5.6050254828052113</v>
      </c>
      <c r="J64" s="7">
        <v>6.3611930000000001</v>
      </c>
      <c r="K64" s="7">
        <v>5.13638904730389</v>
      </c>
      <c r="L64" s="7">
        <v>8.1</v>
      </c>
      <c r="M64" s="26">
        <v>4.5</v>
      </c>
      <c r="N64" s="26">
        <f>IF(ABS(H64 - M64) &gt; MAX(ABS(I64 - M64), ABS(J64 - M64)), H64 - M64, IF(ABS(I64 - M64) &gt; ABS(J64 - M64), I64 - M64, J64 - M64))</f>
        <v>1.8611930000000001</v>
      </c>
      <c r="O64" s="26" t="str">
        <f>IF(OR(N64&lt;0, AND(H64&lt;M64, K64&lt;M64)), "Under", "Over")</f>
        <v>Over</v>
      </c>
      <c r="P64" s="26">
        <f>H64-M64</f>
        <v>-0.35714285714285676</v>
      </c>
      <c r="Q64" s="26">
        <v>0.4</v>
      </c>
      <c r="R64" s="26">
        <f>IF(O64="Over", IF(AND(I64&gt;M64, J64&gt;M64, K64&gt;M64), 1, IF(OR(AND(I64&gt;M64, J64&gt;M64), AND(I64&gt;M64, K64&gt;M64), AND(I64&gt;M64, K64&gt;M64)), 2/3, IF(OR(AND(I64&gt;M64, J64&lt;=M64), AND(I64&gt;M64, K64&lt;=M64), AND(J64&gt;M64, K64&lt;=M64), AND(I64&lt;=M64, J64&gt;M64), AND(I64&lt;=M64, K64&gt;M64), AND(J64&lt;=M64, K64&gt;M64)), 1/3, 0))), IF(AND(I64&lt;M64, J64&lt;M64, K64&lt;M64), 1, IF(OR(AND(I64&lt;M64, J64&lt;M64), AND(I64&lt;M64, K64&lt;M64), AND(I64&lt;M64, K64&lt;M64)), 2/3, IF(OR(AND(I64&lt;M64, J64&gt;=M64), AND(I64&lt;M64, K64&gt;=M64), AND(J64&lt;M64, K64&gt;=M64), AND(I64&gt;=M64, J64&lt;M64), AND(I64&gt;=M64, K64&lt;M64), AND(J64&gt;=M64, K64&lt;M64)), 1/3, 0))))</f>
        <v>1</v>
      </c>
      <c r="S64" s="26">
        <f>IF(OR(N64&gt;1.5,N64&lt;-1.5),2,
IF(OR(AND(N64&lt;=1.5,N64&gt;=1),AND(N64&gt;=-1.5,N64&lt;=-1)),1.5,
IF(OR(AND(N64&lt;=1,N64&gt;=0.75),AND(N64&gt;=-1,N64&lt;=-0.75)),1,
IF(OR(AND(N64&lt;=0.75,N64&gt;=0.5),AND(N64&gt;=-0.75,N64&lt;=-0.5)),0.5,
IF(OR(N64&lt;=0.5,N64&gt;=-0.5),0,"")
)
)
))</f>
        <v>2</v>
      </c>
      <c r="T64" s="26">
        <f>IF(R64=1,3,IF(R64=2/3,2,IF(R64=1/3,1,0)))</f>
        <v>3</v>
      </c>
      <c r="U64" s="26">
        <f>IF(AND(O64="Over", H64&gt;M64), 2, IF(AND(O64="Under", H64&lt;=M64), 2, 0))</f>
        <v>0</v>
      </c>
      <c r="V64" s="26">
        <f>IF(AND(O64="Over", Q64&gt;0.5), 2, IF(AND(O64="Under", Q64&lt;=0.5), 2, 0))</f>
        <v>0</v>
      </c>
      <c r="W64" s="26">
        <f>IF(O64="Over",
    IF(L64&gt;8.6, 1,
        IF(L64&gt;7.5, 0.5, 0)),
    IF(O64="Under",
        IF(L64&gt;8.6, 0,
            IF(L64&gt;7.5, 0.5, 1)),
        "Invalid N37 Value"))</f>
        <v>0.5</v>
      </c>
      <c r="X64" s="26">
        <f>SUM(S64:W64)</f>
        <v>5.5</v>
      </c>
      <c r="Y64" s="26">
        <v>5</v>
      </c>
      <c r="Z64" s="6">
        <f t="shared" si="7"/>
        <v>1.8611930000000001</v>
      </c>
      <c r="AB64"/>
      <c r="AC64" s="6"/>
    </row>
    <row r="65" spans="1:29" ht="15" thickBot="1" x14ac:dyDescent="0.35">
      <c r="A65" t="str">
        <f t="shared" si="6"/>
        <v>Cole Ragans</v>
      </c>
      <c r="B65" s="5">
        <f>Neural!B30</f>
        <v>5.1325006268603302</v>
      </c>
      <c r="D65" s="7">
        <v>29</v>
      </c>
      <c r="E65" s="21" t="s">
        <v>342</v>
      </c>
      <c r="F65" s="21" t="s">
        <v>338</v>
      </c>
      <c r="G65" s="21" t="s">
        <v>51</v>
      </c>
      <c r="H65" s="21">
        <v>6.8</v>
      </c>
      <c r="I65" s="21">
        <v>5.4025165196378619</v>
      </c>
      <c r="J65" s="21">
        <v>6.4743743</v>
      </c>
      <c r="K65" s="21">
        <v>4.9887318269910601</v>
      </c>
      <c r="L65" s="21">
        <v>10.5</v>
      </c>
      <c r="M65" s="26">
        <v>7.5</v>
      </c>
      <c r="N65" s="26">
        <f>IF(ABS(H65 - M65) &gt; MAX(ABS(I65 - M65), ABS(J65 - M65)), H65 - M65, IF(ABS(I65 - M65) &gt; ABS(J65 - M65), I65 - M65, J65 - M65))</f>
        <v>-2.0974834803621381</v>
      </c>
      <c r="O65" s="26" t="str">
        <f>IF(OR(N65&lt;0, AND(H65&lt;M65, K65&lt;M65)), "Under", "Over")</f>
        <v>Under</v>
      </c>
      <c r="P65" s="26">
        <f>H65-M65</f>
        <v>-0.70000000000000018</v>
      </c>
      <c r="Q65" s="26">
        <v>0.4</v>
      </c>
      <c r="R65" s="26">
        <f>IF(O65="Over", IF(AND(I65&gt;M65, J65&gt;M65, K65&gt;M65), 1, IF(OR(AND(I65&gt;M65, J65&gt;M65), AND(I65&gt;M65, K65&gt;M65), AND(I65&gt;M65, K65&gt;M65)), 2/3, IF(OR(AND(I65&gt;M65, J65&lt;=M65), AND(I65&gt;M65, K65&lt;=M65), AND(J65&gt;M65, K65&lt;=M65), AND(I65&lt;=M65, J65&gt;M65), AND(I65&lt;=M65, K65&gt;M65), AND(J65&lt;=M65, K65&gt;M65)), 1/3, 0))), IF(AND(I65&lt;M65, J65&lt;M65, K65&lt;M65), 1, IF(OR(AND(I65&lt;M65, J65&lt;M65), AND(I65&lt;M65, K65&lt;M65), AND(I65&lt;M65, K65&lt;M65)), 2/3, IF(OR(AND(I65&lt;M65, J65&gt;=M65), AND(I65&lt;M65, K65&gt;=M65), AND(J65&lt;M65, K65&gt;=M65), AND(I65&gt;=M65, J65&lt;M65), AND(I65&gt;=M65, K65&lt;M65), AND(J65&gt;=M65, K65&lt;M65)), 1/3, 0))))</f>
        <v>1</v>
      </c>
      <c r="S65" s="26">
        <f>IF(OR(N65&gt;1.5,N65&lt;-1.5),2,
IF(OR(AND(N65&lt;=1.5,N65&gt;=1),AND(N65&gt;=-1.5,N65&lt;=-1)),1.5,
IF(OR(AND(N65&lt;=1,N65&gt;=0.75),AND(N65&gt;=-1,N65&lt;=-0.75)),1,
IF(OR(AND(N65&lt;=0.75,N65&gt;=0.5),AND(N65&gt;=-0.75,N65&lt;=-0.5)),0.5,
IF(OR(N65&lt;=0.5,N65&gt;=-0.5),0,"")
)
)
))</f>
        <v>2</v>
      </c>
      <c r="T65" s="26">
        <f>IF(R65=1,3,IF(R65=2/3,2,IF(R65=1/3,1,0)))</f>
        <v>3</v>
      </c>
      <c r="U65" s="26">
        <f>IF(AND(O65="Over", H65&gt;M65), 2, IF(AND(O65="Under", H65&lt;=M65), 2, 0))</f>
        <v>2</v>
      </c>
      <c r="V65" s="26">
        <f>IF(AND(O65="Over", Q65&gt;0.5), 2, IF(AND(O65="Under", Q65&lt;=0.5), 2, 0))</f>
        <v>2</v>
      </c>
      <c r="W65" s="26">
        <f>IF(O65="Over",
    IF(L65&gt;8.6, 1,
        IF(L65&gt;7.5, 0.5, 0)),
    IF(O65="Under",
        IF(L65&gt;8.6, 0,
            IF(L65&gt;7.5, 0.5, 1)),
        "Invalid N37 Value"))</f>
        <v>0</v>
      </c>
      <c r="X65" s="26">
        <f>SUM(S65:W65)</f>
        <v>9</v>
      </c>
      <c r="Y65" s="26">
        <v>7</v>
      </c>
      <c r="AB65"/>
      <c r="AC65" s="6"/>
    </row>
    <row r="66" spans="1:29" ht="15" thickBot="1" x14ac:dyDescent="0.35">
      <c r="A66" t="str">
        <f t="shared" si="6"/>
        <v>Luis Medina</v>
      </c>
      <c r="B66" s="5">
        <f>Neural!B31</f>
        <v>5.0267519569388801</v>
      </c>
      <c r="D66" s="7">
        <v>30</v>
      </c>
      <c r="E66" s="7" t="s">
        <v>361</v>
      </c>
      <c r="F66" s="7" t="s">
        <v>51</v>
      </c>
      <c r="G66" s="7" t="s">
        <v>338</v>
      </c>
      <c r="H66" s="7">
        <v>3.333333333333333</v>
      </c>
      <c r="I66" s="7">
        <v>4.8091660355522761</v>
      </c>
      <c r="J66" s="7">
        <v>5.1167918168793198</v>
      </c>
      <c r="K66" s="7">
        <v>3.7062919999999999</v>
      </c>
      <c r="L66" s="7">
        <v>6.4</v>
      </c>
      <c r="M66" s="26">
        <v>4.5</v>
      </c>
      <c r="N66" s="26">
        <f>IF(ABS(H66 - M66) &gt; MAX(ABS(I66 - M66), ABS(J66 - M66)), H66 - M66, IF(ABS(I66 - M66) &gt; ABS(J66 - M66), I66 - M66, J66 - M66))</f>
        <v>-1.166666666666667</v>
      </c>
      <c r="O66" s="26" t="str">
        <f>IF(OR(N66&lt;0, AND(H66&lt;M66, K66&lt;M66)), "Under", "Over")</f>
        <v>Under</v>
      </c>
      <c r="P66" s="26">
        <f>H66-M66</f>
        <v>-1.166666666666667</v>
      </c>
      <c r="Q66" s="26">
        <v>0.33333333333333331</v>
      </c>
      <c r="R66" s="26">
        <f>IF(O66="Over", IF(AND(I66&gt;M66, J66&gt;M66, K66&gt;M66), 1, IF(OR(AND(I66&gt;M66, J66&gt;M66), AND(I66&gt;M66, K66&gt;M66), AND(I66&gt;M66, K66&gt;M66)), 2/3, IF(OR(AND(I66&gt;M66, J66&lt;=M66), AND(I66&gt;M66, K66&lt;=M66), AND(J66&gt;M66, K66&lt;=M66), AND(I66&lt;=M66, J66&gt;M66), AND(I66&lt;=M66, K66&gt;M66), AND(J66&lt;=M66, K66&gt;M66)), 1/3, 0))), IF(AND(I66&lt;M66, J66&lt;M66, K66&lt;M66), 1, IF(OR(AND(I66&lt;M66, J66&lt;M66), AND(I66&lt;M66, K66&lt;M66), AND(I66&lt;M66, K66&lt;M66)), 2/3, IF(OR(AND(I66&lt;M66, J66&gt;=M66), AND(I66&lt;M66, K66&gt;=M66), AND(J66&lt;M66, K66&gt;=M66), AND(I66&gt;=M66, J66&lt;M66), AND(I66&gt;=M66, K66&lt;M66), AND(J66&gt;=M66, K66&lt;M66)), 1/3, 0))))</f>
        <v>0.33333333333333331</v>
      </c>
      <c r="S66" s="26">
        <f>IF(OR(N66&gt;1.5,N66&lt;-1.5),2,
IF(OR(AND(N66&lt;=1.5,N66&gt;=1),AND(N66&gt;=-1.5,N66&lt;=-1)),1.5,
IF(OR(AND(N66&lt;=1,N66&gt;=0.75),AND(N66&gt;=-1,N66&lt;=-0.75)),1,
IF(OR(AND(N66&lt;=0.75,N66&gt;=0.5),AND(N66&gt;=-0.75,N66&lt;=-0.5)),0.5,
IF(OR(N66&lt;=0.5,N66&gt;=-0.5),0,"")
)
)
))</f>
        <v>1.5</v>
      </c>
      <c r="T66" s="26">
        <f>IF(R66=1,3,IF(R66=2/3,2,IF(R66=1/3,1,0)))</f>
        <v>1</v>
      </c>
      <c r="U66" s="26">
        <f>IF(AND(O66="Over", H66&gt;M66), 2, IF(AND(O66="Under", H66&lt;=M66), 2, 0))</f>
        <v>2</v>
      </c>
      <c r="V66" s="26">
        <f>IF(AND(O66="Over", Q66&gt;0.5), 2, IF(AND(O66="Under", Q66&lt;=0.5), 2, 0))</f>
        <v>2</v>
      </c>
      <c r="W66" s="26">
        <f>IF(O66="Over",
    IF(L66&gt;8.6, 1,
        IF(L66&gt;7.5, 0.5, 0)),
    IF(O66="Under",
        IF(L66&gt;8.6, 0,
            IF(L66&gt;7.5, 0.5, 1)),
        "Invalid N37 Value"))</f>
        <v>1</v>
      </c>
      <c r="X66" s="26">
        <f>SUM(S66:W66)</f>
        <v>7.5</v>
      </c>
      <c r="Y66" s="26">
        <v>3</v>
      </c>
      <c r="AB66"/>
      <c r="AC66" s="6"/>
    </row>
    <row r="67" spans="1:29" ht="15" thickBot="1" x14ac:dyDescent="0.35">
      <c r="A67">
        <f t="shared" si="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</row>
    <row r="70" spans="1:29" ht="15" thickBot="1" x14ac:dyDescent="0.35">
      <c r="A70">
        <f t="shared" si="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Y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118</v>
      </c>
      <c r="B2" s="1">
        <v>6.8443649373881899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501</v>
      </c>
      <c r="B3" s="1">
        <v>5.4145454545454497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115</v>
      </c>
      <c r="B4" s="1">
        <v>5.3115151515151497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146</v>
      </c>
      <c r="B5" s="1">
        <v>5.3496042216358797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134</v>
      </c>
      <c r="B6" s="1">
        <v>5.3496042216358797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505</v>
      </c>
      <c r="B7" s="1">
        <v>3.9811827956989201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131</v>
      </c>
      <c r="B8" s="1">
        <v>5.2764976958525303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507</v>
      </c>
      <c r="B9" s="1">
        <v>6.8443649373881899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70</v>
      </c>
      <c r="B10" s="1">
        <v>2.35338345864661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216</v>
      </c>
      <c r="B11" s="1">
        <v>4.3937984496124001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139</v>
      </c>
      <c r="B12" s="1">
        <v>5.3155737704917998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149</v>
      </c>
      <c r="B13" s="1">
        <v>4.9745222929936297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170</v>
      </c>
      <c r="B14" s="1">
        <v>6.3446054750402503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154</v>
      </c>
      <c r="B15" s="1">
        <v>5.3496042216358797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150</v>
      </c>
      <c r="B16" s="1">
        <v>5.2562091503267903</v>
      </c>
    </row>
    <row r="17" spans="1:2" ht="15" thickBot="1" x14ac:dyDescent="0.35">
      <c r="A17" s="1">
        <v>515</v>
      </c>
      <c r="B17" s="1">
        <v>5.2295081967213104</v>
      </c>
    </row>
    <row r="18" spans="1:2" ht="15" thickBot="1" x14ac:dyDescent="0.35">
      <c r="A18" s="1">
        <v>112</v>
      </c>
      <c r="B18" s="1">
        <v>5.0881294964028703</v>
      </c>
    </row>
    <row r="19" spans="1:2" ht="15" thickBot="1" x14ac:dyDescent="0.35">
      <c r="A19" s="1">
        <v>137</v>
      </c>
      <c r="B19" s="1">
        <v>5.3496042216358797</v>
      </c>
    </row>
    <row r="20" spans="1:2" ht="15" thickBot="1" x14ac:dyDescent="0.35">
      <c r="A20" s="1">
        <v>148</v>
      </c>
      <c r="B20" s="1">
        <v>5.3496042216358797</v>
      </c>
    </row>
    <row r="21" spans="1:2" ht="15" thickBot="1" x14ac:dyDescent="0.35">
      <c r="A21" s="1">
        <v>144</v>
      </c>
      <c r="B21" s="1">
        <v>6.8443649373881899</v>
      </c>
    </row>
    <row r="22" spans="1:2" ht="15" thickBot="1" x14ac:dyDescent="0.35">
      <c r="A22" s="1">
        <v>126</v>
      </c>
      <c r="B22" s="1">
        <v>4.9745222929936297</v>
      </c>
    </row>
    <row r="23" spans="1:2" ht="15" thickBot="1" x14ac:dyDescent="0.35">
      <c r="A23" s="1">
        <v>136</v>
      </c>
      <c r="B23" s="1">
        <v>5.0881294964028703</v>
      </c>
    </row>
    <row r="24" spans="1:2" ht="15" thickBot="1" x14ac:dyDescent="0.35">
      <c r="A24" s="1">
        <v>119</v>
      </c>
      <c r="B24" s="1">
        <v>4.8326359832635903</v>
      </c>
    </row>
    <row r="25" spans="1:2" ht="15" thickBot="1" x14ac:dyDescent="0.35">
      <c r="A25" s="1">
        <v>142</v>
      </c>
      <c r="B25" s="1">
        <v>6.3446054750402503</v>
      </c>
    </row>
    <row r="26" spans="1:2" ht="15" thickBot="1" x14ac:dyDescent="0.35">
      <c r="A26" s="1">
        <v>254</v>
      </c>
      <c r="B26" s="1">
        <v>3.97196261682243</v>
      </c>
    </row>
    <row r="27" spans="1:2" ht="15" thickBot="1" x14ac:dyDescent="0.35">
      <c r="A27" s="1">
        <v>117</v>
      </c>
      <c r="B27" s="1">
        <v>5.2562091503267903</v>
      </c>
    </row>
    <row r="28" spans="1:2" ht="15" thickBot="1" x14ac:dyDescent="0.35">
      <c r="A28" s="1">
        <v>124</v>
      </c>
      <c r="B28" s="1">
        <v>5.0267379679144302</v>
      </c>
    </row>
    <row r="29" spans="1:2" ht="15" thickBot="1" x14ac:dyDescent="0.35">
      <c r="A29" s="1">
        <v>121</v>
      </c>
      <c r="B29" s="1">
        <v>5.3496042216358797</v>
      </c>
    </row>
    <row r="30" spans="1:2" ht="15" thickBot="1" x14ac:dyDescent="0.35">
      <c r="A30" s="1">
        <v>120</v>
      </c>
      <c r="B30" s="1">
        <v>5.3496042216358797</v>
      </c>
    </row>
    <row r="31" spans="1:2" ht="15" thickBot="1" x14ac:dyDescent="0.35">
      <c r="A31" s="1">
        <v>145</v>
      </c>
      <c r="B31" s="1">
        <v>5.0267379679144302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118</v>
      </c>
      <c r="B2" s="1">
        <v>8.7089009999999991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501</v>
      </c>
      <c r="B3" s="1">
        <v>9.150423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115</v>
      </c>
      <c r="B4" s="1">
        <v>6.2234515999999998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146</v>
      </c>
      <c r="B5" s="1">
        <v>6.7824835999999999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134</v>
      </c>
      <c r="B6" s="1">
        <v>6.1329859999999998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505</v>
      </c>
      <c r="B7" s="1">
        <v>4.463724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131</v>
      </c>
      <c r="B8" s="1">
        <v>5.2097607000000004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507</v>
      </c>
      <c r="B9" s="1">
        <v>6.7732320000000001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70</v>
      </c>
      <c r="B10" s="1">
        <v>1.8347329000000001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216</v>
      </c>
      <c r="B11" s="1">
        <v>3.7055785999999999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139</v>
      </c>
      <c r="B12" s="1">
        <v>5.8110127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149</v>
      </c>
      <c r="B13" s="1">
        <v>3.2870560000000002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170</v>
      </c>
      <c r="B14" s="1">
        <v>3.5307643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154</v>
      </c>
      <c r="B15" s="1">
        <v>5.4132284999999998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150</v>
      </c>
      <c r="B16" s="1">
        <v>2.9724300000000001</v>
      </c>
    </row>
    <row r="17" spans="1:2" ht="15" thickBot="1" x14ac:dyDescent="0.35">
      <c r="A17" s="1">
        <v>515</v>
      </c>
      <c r="B17" s="1">
        <v>8.0501299999999993</v>
      </c>
    </row>
    <row r="18" spans="1:2" ht="15" thickBot="1" x14ac:dyDescent="0.35">
      <c r="A18" s="1">
        <v>112</v>
      </c>
      <c r="B18" s="1">
        <v>5.574586</v>
      </c>
    </row>
    <row r="19" spans="1:2" ht="15" thickBot="1" x14ac:dyDescent="0.35">
      <c r="A19" s="1">
        <v>137</v>
      </c>
      <c r="B19" s="1">
        <v>6.5482440000000004</v>
      </c>
    </row>
    <row r="20" spans="1:2" ht="15" thickBot="1" x14ac:dyDescent="0.35">
      <c r="A20" s="1">
        <v>148</v>
      </c>
      <c r="B20" s="1">
        <v>4.6739509999999997</v>
      </c>
    </row>
    <row r="21" spans="1:2" ht="15" thickBot="1" x14ac:dyDescent="0.35">
      <c r="A21" s="1">
        <v>144</v>
      </c>
      <c r="B21" s="1">
        <v>7.6311296999999998</v>
      </c>
    </row>
    <row r="22" spans="1:2" ht="15" thickBot="1" x14ac:dyDescent="0.35">
      <c r="A22" s="1">
        <v>126</v>
      </c>
      <c r="B22" s="1">
        <v>5.4955670000000003</v>
      </c>
    </row>
    <row r="23" spans="1:2" ht="15" thickBot="1" x14ac:dyDescent="0.35">
      <c r="A23" s="1">
        <v>136</v>
      </c>
      <c r="B23" s="1">
        <v>5.5685266999999996</v>
      </c>
    </row>
    <row r="24" spans="1:2" ht="15" thickBot="1" x14ac:dyDescent="0.35">
      <c r="A24" s="1">
        <v>119</v>
      </c>
      <c r="B24" s="1">
        <v>6.0262894999999999</v>
      </c>
    </row>
    <row r="25" spans="1:2" ht="15" thickBot="1" x14ac:dyDescent="0.35">
      <c r="A25" s="1">
        <v>142</v>
      </c>
      <c r="B25" s="1">
        <v>5.1887226000000002</v>
      </c>
    </row>
    <row r="26" spans="1:2" ht="15" thickBot="1" x14ac:dyDescent="0.35">
      <c r="A26" s="1">
        <v>254</v>
      </c>
      <c r="B26" s="1">
        <v>3.8554075000000001</v>
      </c>
    </row>
    <row r="27" spans="1:2" ht="15" thickBot="1" x14ac:dyDescent="0.35">
      <c r="A27" s="1">
        <v>117</v>
      </c>
      <c r="B27" s="1">
        <v>4.6909130000000001</v>
      </c>
    </row>
    <row r="28" spans="1:2" ht="15" thickBot="1" x14ac:dyDescent="0.35">
      <c r="A28" s="1">
        <v>124</v>
      </c>
      <c r="B28" s="1">
        <v>6.8207750000000003</v>
      </c>
    </row>
    <row r="29" spans="1:2" ht="15" thickBot="1" x14ac:dyDescent="0.35">
      <c r="A29" s="1">
        <v>121</v>
      </c>
      <c r="B29" s="1">
        <v>6.3611930000000001</v>
      </c>
    </row>
    <row r="30" spans="1:2" ht="15" thickBot="1" x14ac:dyDescent="0.35">
      <c r="A30" s="1">
        <v>120</v>
      </c>
      <c r="B30" s="1">
        <v>6.4743743</v>
      </c>
    </row>
    <row r="31" spans="1:2" ht="15" thickBot="1" x14ac:dyDescent="0.35">
      <c r="A31" s="1">
        <v>145</v>
      </c>
      <c r="B31" s="1">
        <v>3.7062919999999999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118</v>
      </c>
      <c r="B2" s="1">
        <v>5.4276797578286304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501</v>
      </c>
      <c r="B3" s="1">
        <v>5.2004110036376803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115</v>
      </c>
      <c r="B4" s="1">
        <v>5.2385501477774703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146</v>
      </c>
      <c r="B5" s="1">
        <v>5.4834750229278901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134</v>
      </c>
      <c r="B6" s="1">
        <v>5.0446216228719303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505</v>
      </c>
      <c r="B7" s="1">
        <v>3.82768698677837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131</v>
      </c>
      <c r="B8" s="1">
        <v>4.8478609747082499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507</v>
      </c>
      <c r="B9" s="1">
        <v>5.3709528147002903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70</v>
      </c>
      <c r="B10" s="1">
        <v>1.4823275374786999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216</v>
      </c>
      <c r="B11" s="1">
        <v>3.85601619755557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139</v>
      </c>
      <c r="B12" s="1">
        <v>5.3059479634091602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149</v>
      </c>
      <c r="B13" s="1">
        <v>4.5390226751048601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170</v>
      </c>
      <c r="B14" s="1">
        <v>5.1277281548100797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154</v>
      </c>
      <c r="B15" s="1">
        <v>5.0213496824387098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150</v>
      </c>
      <c r="B16" s="1">
        <v>5.0746473504938798</v>
      </c>
    </row>
    <row r="17" spans="1:2" ht="15" thickBot="1" x14ac:dyDescent="0.35">
      <c r="A17" s="1">
        <v>515</v>
      </c>
      <c r="B17" s="1">
        <v>5.02385170534843</v>
      </c>
    </row>
    <row r="18" spans="1:2" ht="15" thickBot="1" x14ac:dyDescent="0.35">
      <c r="A18" s="1">
        <v>112</v>
      </c>
      <c r="B18" s="1">
        <v>4.4736684840921903</v>
      </c>
    </row>
    <row r="19" spans="1:2" ht="15" thickBot="1" x14ac:dyDescent="0.35">
      <c r="A19" s="1">
        <v>137</v>
      </c>
      <c r="B19" s="1">
        <v>4.85941772713538</v>
      </c>
    </row>
    <row r="20" spans="1:2" ht="15" thickBot="1" x14ac:dyDescent="0.35">
      <c r="A20" s="1">
        <v>148</v>
      </c>
      <c r="B20" s="1">
        <v>4.9234558012328602</v>
      </c>
    </row>
    <row r="21" spans="1:2" ht="15" thickBot="1" x14ac:dyDescent="0.35">
      <c r="A21" s="1">
        <v>144</v>
      </c>
      <c r="B21" s="1">
        <v>5.8511948902906799</v>
      </c>
    </row>
    <row r="22" spans="1:2" ht="15" thickBot="1" x14ac:dyDescent="0.35">
      <c r="A22" s="1">
        <v>126</v>
      </c>
      <c r="B22" s="1">
        <v>4.4288459231164898</v>
      </c>
    </row>
    <row r="23" spans="1:2" ht="15" thickBot="1" x14ac:dyDescent="0.35">
      <c r="A23" s="1">
        <v>136</v>
      </c>
      <c r="B23" s="1">
        <v>4.7413132139035703</v>
      </c>
    </row>
    <row r="24" spans="1:2" ht="15" thickBot="1" x14ac:dyDescent="0.35">
      <c r="A24" s="1">
        <v>119</v>
      </c>
      <c r="B24" s="1">
        <v>4.0532386463072703</v>
      </c>
    </row>
    <row r="25" spans="1:2" ht="15" thickBot="1" x14ac:dyDescent="0.35">
      <c r="A25" s="1">
        <v>142</v>
      </c>
      <c r="B25" s="1">
        <v>5.3957559306396901</v>
      </c>
    </row>
    <row r="26" spans="1:2" ht="15" thickBot="1" x14ac:dyDescent="0.35">
      <c r="A26" s="1">
        <v>254</v>
      </c>
      <c r="B26" s="1">
        <v>3.5024162865785899</v>
      </c>
    </row>
    <row r="27" spans="1:2" ht="15" thickBot="1" x14ac:dyDescent="0.35">
      <c r="A27" s="1">
        <v>117</v>
      </c>
      <c r="B27" s="1">
        <v>4.6513900722238004</v>
      </c>
    </row>
    <row r="28" spans="1:2" ht="15" thickBot="1" x14ac:dyDescent="0.35">
      <c r="A28" s="1">
        <v>124</v>
      </c>
      <c r="B28" s="1">
        <v>4.8235538797253303</v>
      </c>
    </row>
    <row r="29" spans="1:2" ht="15" thickBot="1" x14ac:dyDescent="0.35">
      <c r="A29" s="1">
        <v>121</v>
      </c>
      <c r="B29" s="1">
        <v>5.6575186018878298</v>
      </c>
    </row>
    <row r="30" spans="1:2" ht="15" thickBot="1" x14ac:dyDescent="0.35">
      <c r="A30" s="1">
        <v>120</v>
      </c>
      <c r="B30" s="1">
        <v>5.0742493527308801</v>
      </c>
    </row>
    <row r="31" spans="1:2" ht="15" thickBot="1" x14ac:dyDescent="0.35">
      <c r="A31" s="1">
        <v>145</v>
      </c>
      <c r="B31" s="1">
        <v>5.11493681654418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118</v>
      </c>
      <c r="B2" s="1">
        <v>5.5545627536143503</v>
      </c>
    </row>
    <row r="3" spans="1:5" ht="15" thickBot="1" x14ac:dyDescent="0.35">
      <c r="A3" s="1">
        <v>501</v>
      </c>
      <c r="B3" s="1">
        <v>5.4020918040954298</v>
      </c>
    </row>
    <row r="4" spans="1:5" ht="15" thickBot="1" x14ac:dyDescent="0.35">
      <c r="A4" s="1">
        <v>115</v>
      </c>
      <c r="B4" s="1">
        <v>5.2916967629567804</v>
      </c>
    </row>
    <row r="5" spans="1:5" ht="15" thickBot="1" x14ac:dyDescent="0.35">
      <c r="A5" s="1">
        <v>146</v>
      </c>
      <c r="B5" s="1">
        <v>5.4984905434913802</v>
      </c>
    </row>
    <row r="6" spans="1:5" ht="15" thickBot="1" x14ac:dyDescent="0.35">
      <c r="A6" s="1">
        <v>134</v>
      </c>
      <c r="B6" s="1">
        <v>5.1926810646210297</v>
      </c>
    </row>
    <row r="7" spans="1:5" ht="15" thickBot="1" x14ac:dyDescent="0.35">
      <c r="A7" s="1">
        <v>505</v>
      </c>
      <c r="B7" s="1">
        <v>4.0675398563434797</v>
      </c>
    </row>
    <row r="8" spans="1:5" ht="15" thickBot="1" x14ac:dyDescent="0.35">
      <c r="A8" s="1">
        <v>131</v>
      </c>
      <c r="B8" s="1">
        <v>4.9618610960969001</v>
      </c>
    </row>
    <row r="9" spans="1:5" ht="15" thickBot="1" x14ac:dyDescent="0.35">
      <c r="A9" s="1">
        <v>507</v>
      </c>
      <c r="B9" s="1">
        <v>5.5985852092544803</v>
      </c>
    </row>
    <row r="10" spans="1:5" ht="15" thickBot="1" x14ac:dyDescent="0.35">
      <c r="A10" s="1">
        <v>70</v>
      </c>
      <c r="B10" s="1">
        <v>1.7739659321340899</v>
      </c>
    </row>
    <row r="11" spans="1:5" ht="15" thickBot="1" x14ac:dyDescent="0.35">
      <c r="A11" s="1">
        <v>216</v>
      </c>
      <c r="B11" s="1">
        <v>3.9160000984486798</v>
      </c>
    </row>
    <row r="12" spans="1:5" ht="15" thickBot="1" x14ac:dyDescent="0.35">
      <c r="A12" s="1">
        <v>139</v>
      </c>
      <c r="B12" s="1">
        <v>5.4264425066771302</v>
      </c>
    </row>
    <row r="13" spans="1:5" ht="15" thickBot="1" x14ac:dyDescent="0.35">
      <c r="A13" s="1">
        <v>149</v>
      </c>
      <c r="B13" s="1">
        <v>4.6253193173977802</v>
      </c>
    </row>
    <row r="14" spans="1:5" ht="15" thickBot="1" x14ac:dyDescent="0.35">
      <c r="A14" s="1">
        <v>170</v>
      </c>
      <c r="B14" s="1">
        <v>5.3525870086590404</v>
      </c>
    </row>
    <row r="15" spans="1:5" ht="15" thickBot="1" x14ac:dyDescent="0.35">
      <c r="A15" s="1">
        <v>154</v>
      </c>
      <c r="B15" s="1">
        <v>5.0693598273351901</v>
      </c>
    </row>
    <row r="16" spans="1:5" ht="15" thickBot="1" x14ac:dyDescent="0.35">
      <c r="A16" s="1">
        <v>150</v>
      </c>
      <c r="B16" s="1">
        <v>5.1334205699678597</v>
      </c>
    </row>
    <row r="17" spans="1:2" ht="15" thickBot="1" x14ac:dyDescent="0.35">
      <c r="A17" s="1">
        <v>515</v>
      </c>
      <c r="B17" s="1">
        <v>5.1951729166771496</v>
      </c>
    </row>
    <row r="18" spans="1:2" ht="15" thickBot="1" x14ac:dyDescent="0.35">
      <c r="A18" s="1">
        <v>112</v>
      </c>
      <c r="B18" s="1">
        <v>4.5755992402218997</v>
      </c>
    </row>
    <row r="19" spans="1:2" ht="15" thickBot="1" x14ac:dyDescent="0.35">
      <c r="A19" s="1">
        <v>137</v>
      </c>
      <c r="B19" s="1">
        <v>4.9283902533987396</v>
      </c>
    </row>
    <row r="20" spans="1:2" ht="15" thickBot="1" x14ac:dyDescent="0.35">
      <c r="A20" s="1">
        <v>148</v>
      </c>
      <c r="B20" s="1">
        <v>5.0293979466155996</v>
      </c>
    </row>
    <row r="21" spans="1:2" ht="15" thickBot="1" x14ac:dyDescent="0.35">
      <c r="A21" s="1">
        <v>144</v>
      </c>
      <c r="B21" s="1">
        <v>5.8932424140137103</v>
      </c>
    </row>
    <row r="22" spans="1:2" ht="15" thickBot="1" x14ac:dyDescent="0.35">
      <c r="A22" s="1">
        <v>126</v>
      </c>
      <c r="B22" s="1">
        <v>4.5515378348457496</v>
      </c>
    </row>
    <row r="23" spans="1:2" ht="15" thickBot="1" x14ac:dyDescent="0.35">
      <c r="A23" s="1">
        <v>136</v>
      </c>
      <c r="B23" s="1">
        <v>4.7461829304183798</v>
      </c>
    </row>
    <row r="24" spans="1:2" ht="15" thickBot="1" x14ac:dyDescent="0.35">
      <c r="A24" s="1">
        <v>119</v>
      </c>
      <c r="B24" s="1">
        <v>4.2049939954924103</v>
      </c>
    </row>
    <row r="25" spans="1:2" ht="15" thickBot="1" x14ac:dyDescent="0.35">
      <c r="A25" s="1">
        <v>142</v>
      </c>
      <c r="B25" s="1">
        <v>5.4418269350491499</v>
      </c>
    </row>
    <row r="26" spans="1:2" ht="15" thickBot="1" x14ac:dyDescent="0.35">
      <c r="A26" s="1">
        <v>254</v>
      </c>
      <c r="B26" s="1">
        <v>3.70464162194442</v>
      </c>
    </row>
    <row r="27" spans="1:2" ht="15" thickBot="1" x14ac:dyDescent="0.35">
      <c r="A27" s="1">
        <v>117</v>
      </c>
      <c r="B27" s="1">
        <v>4.7303124351062298</v>
      </c>
    </row>
    <row r="28" spans="1:2" ht="15" thickBot="1" x14ac:dyDescent="0.35">
      <c r="A28" s="1">
        <v>124</v>
      </c>
      <c r="B28" s="1">
        <v>4.9163103097262804</v>
      </c>
    </row>
    <row r="29" spans="1:2" ht="15" thickBot="1" x14ac:dyDescent="0.35">
      <c r="A29" s="1">
        <v>121</v>
      </c>
      <c r="B29" s="1">
        <v>5.6409849707634603</v>
      </c>
    </row>
    <row r="30" spans="1:2" ht="15" thickBot="1" x14ac:dyDescent="0.35">
      <c r="A30" s="1">
        <v>120</v>
      </c>
      <c r="B30" s="1">
        <v>5.1761412574878802</v>
      </c>
    </row>
    <row r="31" spans="1:2" ht="15" thickBot="1" x14ac:dyDescent="0.35">
      <c r="A31" s="1">
        <v>145</v>
      </c>
      <c r="B31" s="1">
        <v>5.0237616611579297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118</v>
      </c>
      <c r="B2" s="1">
        <v>5.1122906879056504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501</v>
      </c>
      <c r="B3" s="1">
        <v>5.0071342105315297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115</v>
      </c>
      <c r="B4" s="1">
        <v>5.0268510500391796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146</v>
      </c>
      <c r="B5" s="1">
        <v>5.1100999279603601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134</v>
      </c>
      <c r="B6" s="1">
        <v>5.0816200486715299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505</v>
      </c>
      <c r="B7" s="1">
        <v>4.5872140423507304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131</v>
      </c>
      <c r="B8" s="1">
        <v>4.8954054533215201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507</v>
      </c>
      <c r="B9" s="1">
        <v>5.12981676746801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70</v>
      </c>
      <c r="B10" s="1">
        <v>3.57788242222153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216</v>
      </c>
      <c r="B11" s="1">
        <v>4.5514561419103101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139</v>
      </c>
      <c r="B12" s="1">
        <v>5.0860015685621196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149</v>
      </c>
      <c r="B13" s="1">
        <v>4.8997869732121098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170</v>
      </c>
      <c r="B14" s="1">
        <v>4.9560164784746599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154</v>
      </c>
      <c r="B15" s="1">
        <v>4.8734978538685798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150</v>
      </c>
      <c r="B16" s="1">
        <v>4.9611282516803499</v>
      </c>
    </row>
    <row r="17" spans="1:2" ht="15" thickBot="1" x14ac:dyDescent="0.35">
      <c r="A17" s="1">
        <v>515</v>
      </c>
      <c r="B17" s="1">
        <v>4.9386018731872996</v>
      </c>
    </row>
    <row r="18" spans="1:2" ht="15" thickBot="1" x14ac:dyDescent="0.35">
      <c r="A18" s="1">
        <v>112</v>
      </c>
      <c r="B18" s="1">
        <v>4.8154427153182802</v>
      </c>
    </row>
    <row r="19" spans="1:2" ht="15" thickBot="1" x14ac:dyDescent="0.35">
      <c r="A19" s="1">
        <v>137</v>
      </c>
      <c r="B19" s="1">
        <v>4.8559717743062203</v>
      </c>
    </row>
    <row r="20" spans="1:2" ht="15" thickBot="1" x14ac:dyDescent="0.35">
      <c r="A20" s="1">
        <v>148</v>
      </c>
      <c r="B20" s="1">
        <v>4.9282668525009301</v>
      </c>
    </row>
    <row r="21" spans="1:2" ht="15" thickBot="1" x14ac:dyDescent="0.35">
      <c r="A21" s="1">
        <v>144</v>
      </c>
      <c r="B21" s="1">
        <v>5.1276260075227196</v>
      </c>
    </row>
    <row r="22" spans="1:2" ht="15" thickBot="1" x14ac:dyDescent="0.35">
      <c r="A22" s="1">
        <v>126</v>
      </c>
      <c r="B22" s="1">
        <v>4.7641283765996496</v>
      </c>
    </row>
    <row r="23" spans="1:2" ht="15" thickBot="1" x14ac:dyDescent="0.35">
      <c r="A23" s="1">
        <v>136</v>
      </c>
      <c r="B23" s="1">
        <v>4.7051463780724996</v>
      </c>
    </row>
    <row r="24" spans="1:2" ht="15" thickBot="1" x14ac:dyDescent="0.35">
      <c r="A24" s="1">
        <v>119</v>
      </c>
      <c r="B24" s="1">
        <v>4.7310984574244497</v>
      </c>
    </row>
    <row r="25" spans="1:2" ht="15" thickBot="1" x14ac:dyDescent="0.35">
      <c r="A25" s="1">
        <v>142</v>
      </c>
      <c r="B25" s="1">
        <v>4.9396588042164602</v>
      </c>
    </row>
    <row r="26" spans="1:2" ht="15" thickBot="1" x14ac:dyDescent="0.35">
      <c r="A26" s="1">
        <v>254</v>
      </c>
      <c r="B26" s="1">
        <v>4.4039449722604997</v>
      </c>
    </row>
    <row r="27" spans="1:2" ht="15" thickBot="1" x14ac:dyDescent="0.35">
      <c r="A27" s="1">
        <v>117</v>
      </c>
      <c r="B27" s="1">
        <v>4.8756886138138702</v>
      </c>
    </row>
    <row r="28" spans="1:2" ht="15" thickBot="1" x14ac:dyDescent="0.35">
      <c r="A28" s="1">
        <v>124</v>
      </c>
      <c r="B28" s="1">
        <v>4.8778793737591597</v>
      </c>
    </row>
    <row r="29" spans="1:2" ht="15" thickBot="1" x14ac:dyDescent="0.35">
      <c r="A29" s="1">
        <v>121</v>
      </c>
      <c r="B29" s="1">
        <v>5.13638904730389</v>
      </c>
    </row>
    <row r="30" spans="1:2" ht="15" thickBot="1" x14ac:dyDescent="0.35">
      <c r="A30" s="1">
        <v>120</v>
      </c>
      <c r="B30" s="1">
        <v>4.9887318269910601</v>
      </c>
    </row>
    <row r="31" spans="1:2" ht="15" thickBot="1" x14ac:dyDescent="0.35">
      <c r="A31" s="1">
        <v>145</v>
      </c>
      <c r="B31" s="1">
        <v>4.7310984574244497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118</v>
      </c>
      <c r="B2" s="1">
        <v>5.7874511943326397</v>
      </c>
    </row>
    <row r="3" spans="1:2" ht="15" thickBot="1" x14ac:dyDescent="0.35">
      <c r="A3" s="1">
        <v>501</v>
      </c>
      <c r="B3" s="1">
        <v>8.9384199506634197</v>
      </c>
    </row>
    <row r="4" spans="1:2" ht="15" thickBot="1" x14ac:dyDescent="0.35">
      <c r="A4" s="1">
        <v>115</v>
      </c>
      <c r="B4" s="1">
        <v>5.7561482016029304</v>
      </c>
    </row>
    <row r="5" spans="1:2" ht="15" thickBot="1" x14ac:dyDescent="0.35">
      <c r="A5" s="1">
        <v>146</v>
      </c>
      <c r="B5" s="1">
        <v>5.5965307308597403</v>
      </c>
    </row>
    <row r="6" spans="1:2" ht="15" thickBot="1" x14ac:dyDescent="0.35">
      <c r="A6" s="1">
        <v>134</v>
      </c>
      <c r="B6" s="1">
        <v>5.1601620569520099</v>
      </c>
    </row>
    <row r="7" spans="1:2" ht="15" thickBot="1" x14ac:dyDescent="0.35">
      <c r="A7" s="1">
        <v>505</v>
      </c>
      <c r="B7" s="1">
        <v>4.9233779309866001</v>
      </c>
    </row>
    <row r="8" spans="1:2" ht="15" thickBot="1" x14ac:dyDescent="0.35">
      <c r="A8" s="1">
        <v>131</v>
      </c>
      <c r="B8" s="1">
        <v>4.8719417788964297</v>
      </c>
    </row>
    <row r="9" spans="1:2" ht="15" thickBot="1" x14ac:dyDescent="0.35">
      <c r="A9" s="1">
        <v>507</v>
      </c>
      <c r="B9" s="1">
        <v>9.0332284904146594</v>
      </c>
    </row>
    <row r="10" spans="1:2" ht="15" thickBot="1" x14ac:dyDescent="0.35">
      <c r="A10" s="1">
        <v>70</v>
      </c>
      <c r="B10" s="1">
        <v>0.92410514394213805</v>
      </c>
    </row>
    <row r="11" spans="1:2" ht="15" thickBot="1" x14ac:dyDescent="0.35">
      <c r="A11" s="1">
        <v>216</v>
      </c>
      <c r="B11" s="1">
        <v>3.6782304137786501</v>
      </c>
    </row>
    <row r="12" spans="1:2" ht="15" thickBot="1" x14ac:dyDescent="0.35">
      <c r="A12" s="1">
        <v>139</v>
      </c>
      <c r="B12" s="1">
        <v>5.4032274331641101</v>
      </c>
    </row>
    <row r="13" spans="1:2" ht="15" thickBot="1" x14ac:dyDescent="0.35">
      <c r="A13" s="1">
        <v>149</v>
      </c>
      <c r="B13" s="1">
        <v>4.2574309219544704</v>
      </c>
    </row>
    <row r="14" spans="1:2" ht="15" thickBot="1" x14ac:dyDescent="0.35">
      <c r="A14" s="1">
        <v>170</v>
      </c>
      <c r="B14" s="1">
        <v>5.4816955011525801</v>
      </c>
    </row>
    <row r="15" spans="1:2" ht="15" thickBot="1" x14ac:dyDescent="0.35">
      <c r="A15" s="1">
        <v>154</v>
      </c>
      <c r="B15" s="1">
        <v>5.5546041337814396</v>
      </c>
    </row>
    <row r="16" spans="1:2" ht="15" thickBot="1" x14ac:dyDescent="0.35">
      <c r="A16" s="1">
        <v>150</v>
      </c>
      <c r="B16" s="1">
        <v>4.8709857857458898</v>
      </c>
    </row>
    <row r="17" spans="1:2" ht="15" thickBot="1" x14ac:dyDescent="0.35">
      <c r="A17" s="1">
        <v>515</v>
      </c>
      <c r="B17" s="1">
        <v>5.8641822227729499</v>
      </c>
    </row>
    <row r="18" spans="1:2" ht="15" thickBot="1" x14ac:dyDescent="0.35">
      <c r="A18" s="1">
        <v>112</v>
      </c>
      <c r="B18" s="1">
        <v>4.9295607378586999</v>
      </c>
    </row>
    <row r="19" spans="1:2" ht="15" thickBot="1" x14ac:dyDescent="0.35">
      <c r="A19" s="1">
        <v>137</v>
      </c>
      <c r="B19" s="1">
        <v>5.5429333363838502</v>
      </c>
    </row>
    <row r="20" spans="1:2" ht="15" thickBot="1" x14ac:dyDescent="0.35">
      <c r="A20" s="1">
        <v>148</v>
      </c>
      <c r="B20" s="1">
        <v>5.2616484035828099</v>
      </c>
    </row>
    <row r="21" spans="1:2" ht="15" thickBot="1" x14ac:dyDescent="0.35">
      <c r="A21" s="1">
        <v>144</v>
      </c>
      <c r="B21" s="1">
        <v>6.1325876623978299</v>
      </c>
    </row>
    <row r="22" spans="1:2" ht="15" thickBot="1" x14ac:dyDescent="0.35">
      <c r="A22" s="1">
        <v>126</v>
      </c>
      <c r="B22" s="1">
        <v>4.5298779305361396</v>
      </c>
    </row>
    <row r="23" spans="1:2" ht="15" thickBot="1" x14ac:dyDescent="0.35">
      <c r="A23" s="1">
        <v>136</v>
      </c>
      <c r="B23" s="1">
        <v>4.8932686287190998</v>
      </c>
    </row>
    <row r="24" spans="1:2" ht="15" thickBot="1" x14ac:dyDescent="0.35">
      <c r="A24" s="1">
        <v>119</v>
      </c>
      <c r="B24" s="1">
        <v>4.6432252504142397</v>
      </c>
    </row>
    <row r="25" spans="1:2" ht="15" thickBot="1" x14ac:dyDescent="0.35">
      <c r="A25" s="1">
        <v>142</v>
      </c>
      <c r="B25" s="1">
        <v>5.9828452528359</v>
      </c>
    </row>
    <row r="26" spans="1:2" ht="15" thickBot="1" x14ac:dyDescent="0.35">
      <c r="A26" s="1">
        <v>254</v>
      </c>
      <c r="B26" s="1">
        <v>4.7678027531590699</v>
      </c>
    </row>
    <row r="27" spans="1:2" ht="15" thickBot="1" x14ac:dyDescent="0.35">
      <c r="A27" s="1">
        <v>117</v>
      </c>
      <c r="B27" s="1">
        <v>4.5656168991759598</v>
      </c>
    </row>
    <row r="28" spans="1:2" ht="15" thickBot="1" x14ac:dyDescent="0.35">
      <c r="A28" s="1">
        <v>124</v>
      </c>
      <c r="B28" s="1">
        <v>5.3813080984810702</v>
      </c>
    </row>
    <row r="29" spans="1:2" ht="15" thickBot="1" x14ac:dyDescent="0.35">
      <c r="A29" s="1">
        <v>121</v>
      </c>
      <c r="B29" s="1">
        <v>5.64269488995508</v>
      </c>
    </row>
    <row r="30" spans="1:2" ht="15" thickBot="1" x14ac:dyDescent="0.35">
      <c r="A30" s="1">
        <v>120</v>
      </c>
      <c r="B30" s="1">
        <v>5.6836087175859697</v>
      </c>
    </row>
    <row r="31" spans="1:2" ht="15" thickBot="1" x14ac:dyDescent="0.35">
      <c r="A31" s="1">
        <v>145</v>
      </c>
      <c r="B31" s="1">
        <v>4.5161236431112899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A8EB-8CFA-4977-A3A4-94EF3683473E}">
  <dimension ref="A1:U31"/>
  <sheetViews>
    <sheetView workbookViewId="0">
      <selection activeCell="L2" sqref="L2"/>
    </sheetView>
  </sheetViews>
  <sheetFormatPr defaultRowHeight="14.4" x14ac:dyDescent="0.3"/>
  <cols>
    <col min="1" max="1" width="21.5546875" bestFit="1" customWidth="1"/>
    <col min="2" max="2" width="5.6640625" bestFit="1" customWidth="1"/>
    <col min="3" max="3" width="9.6640625" bestFit="1" customWidth="1"/>
    <col min="4" max="4" width="13.88671875" bestFit="1" customWidth="1"/>
    <col min="5" max="5" width="10.44140625" customWidth="1"/>
    <col min="6" max="6" width="7.33203125" customWidth="1"/>
    <col min="7" max="7" width="7.77734375" customWidth="1"/>
    <col min="8" max="8" width="19.5546875" bestFit="1" customWidth="1"/>
    <col min="9" max="9" width="10.6640625" bestFit="1" customWidth="1"/>
    <col min="10" max="10" width="13.5546875" bestFit="1" customWidth="1"/>
    <col min="11" max="11" width="6.109375" bestFit="1" customWidth="1"/>
    <col min="12" max="12" width="16.33203125" customWidth="1"/>
    <col min="13" max="13" width="19" bestFit="1" customWidth="1"/>
    <col min="14" max="14" width="12.44140625" customWidth="1"/>
    <col min="15" max="15" width="8.5546875" customWidth="1"/>
    <col min="16" max="16" width="7.21875" customWidth="1"/>
    <col min="17" max="18" width="11.5546875" customWidth="1"/>
    <col min="19" max="19" width="14.33203125" customWidth="1"/>
    <col min="20" max="20" width="10" bestFit="1" customWidth="1"/>
  </cols>
  <sheetData>
    <row r="1" spans="1:21" x14ac:dyDescent="0.3">
      <c r="A1" s="7" t="s">
        <v>30</v>
      </c>
      <c r="B1" s="7" t="s">
        <v>20</v>
      </c>
      <c r="C1" s="7" t="s">
        <v>19</v>
      </c>
      <c r="D1" s="7" t="s">
        <v>299</v>
      </c>
      <c r="E1" s="7" t="s">
        <v>300</v>
      </c>
      <c r="F1" s="7" t="s">
        <v>29</v>
      </c>
      <c r="G1" s="7" t="s">
        <v>15</v>
      </c>
      <c r="H1" s="7" t="s">
        <v>14</v>
      </c>
      <c r="I1" s="7" t="s">
        <v>301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298</v>
      </c>
      <c r="U1" s="7" t="s">
        <v>24</v>
      </c>
    </row>
    <row r="2" spans="1:21" x14ac:dyDescent="0.3">
      <c r="A2" s="7">
        <v>1</v>
      </c>
      <c r="B2" s="7" t="s">
        <v>344</v>
      </c>
      <c r="C2" s="7" t="s">
        <v>302</v>
      </c>
      <c r="D2" s="7" t="s">
        <v>47</v>
      </c>
      <c r="E2" s="17">
        <v>7</v>
      </c>
      <c r="F2" s="17">
        <v>6.2431410164896839</v>
      </c>
      <c r="G2" s="17">
        <v>8.7089009999999991</v>
      </c>
      <c r="H2" s="17">
        <v>5.1122906879056504</v>
      </c>
      <c r="I2" s="7">
        <v>9.1</v>
      </c>
      <c r="J2" s="9">
        <v>6.5</v>
      </c>
      <c r="K2" s="9">
        <f t="shared" ref="K2:K31" si="0">IF(ABS(E2 - J2) &gt; MAX(ABS(F2 - J2), ABS(G2 - J2)), E2 - J2, IF(ABS(F2 - J2) &gt; ABS(G2 - J2), F2 - J2, G2 - J2))</f>
        <v>2.2089009999999991</v>
      </c>
      <c r="L2" s="9" t="str">
        <f t="shared" ref="L2:L31" si="1">IF(K2 &lt; 0, "Under", "Over")</f>
        <v>Over</v>
      </c>
      <c r="M2" s="9">
        <f t="shared" ref="M2:M31" si="2">E2-J2</f>
        <v>0.5</v>
      </c>
      <c r="N2" s="9">
        <v>0.5</v>
      </c>
      <c r="O2" s="9">
        <f t="shared" ref="O2:O31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0.33333333333333331</v>
      </c>
      <c r="P2" s="9">
        <f t="shared" ref="P2:P31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2</v>
      </c>
      <c r="Q2" s="9">
        <f t="shared" ref="Q2:Q31" si="5">IF(O2=1,3,IF(O2=2/3,2,IF(O2=1/3,1,0)))</f>
        <v>1</v>
      </c>
      <c r="R2" s="9">
        <f t="shared" ref="R2:R31" si="6">IF(AND(L2="Over", E2&gt;J2), 2, IF(AND(L2="Under", E2&lt;=J2), 2, 0))</f>
        <v>2</v>
      </c>
      <c r="S2" s="9">
        <f t="shared" ref="S2:S31" si="7">IF(AND(L2="Over", N2&gt;0.5), 2, IF(AND(L2="Under", N2&lt;=0.5), 2, 0))</f>
        <v>0</v>
      </c>
      <c r="T2" s="9">
        <f t="shared" ref="T2:T31" si="8">IF(L2="Over",
    IF(I2&gt;8.6, 1,
        IF(I2&gt;7.5, 0.5, 0)),
    IF(L2="Under",
        IF(I2&gt;8.6, 0,
            IF(I2&gt;7.5, 0.5, 1)),
        "Invalid N37 Value"))</f>
        <v>1</v>
      </c>
      <c r="U2" s="9">
        <f t="shared" ref="U2:U31" si="9">SUM(P2:T2)</f>
        <v>6</v>
      </c>
    </row>
    <row r="3" spans="1:21" x14ac:dyDescent="0.3">
      <c r="A3" s="7">
        <v>2</v>
      </c>
      <c r="B3" s="7" t="s">
        <v>354</v>
      </c>
      <c r="C3" s="7" t="s">
        <v>47</v>
      </c>
      <c r="D3" s="7" t="s">
        <v>302</v>
      </c>
      <c r="E3" s="17">
        <v>5.833333333333333</v>
      </c>
      <c r="F3" s="17">
        <v>6.4134952953047035</v>
      </c>
      <c r="G3" s="17">
        <v>9.150423</v>
      </c>
      <c r="H3" s="17">
        <v>5.0071342105315297</v>
      </c>
      <c r="I3" s="7">
        <v>9.4</v>
      </c>
      <c r="J3" s="9">
        <v>5.5</v>
      </c>
      <c r="K3" s="9">
        <f t="shared" si="0"/>
        <v>3.650423</v>
      </c>
      <c r="L3" s="9" t="str">
        <f t="shared" si="1"/>
        <v>Over</v>
      </c>
      <c r="M3" s="9">
        <f t="shared" si="2"/>
        <v>0.33333333333333304</v>
      </c>
      <c r="N3" s="9">
        <v>0.6</v>
      </c>
      <c r="O3" s="9">
        <f t="shared" si="3"/>
        <v>0.66666666666666663</v>
      </c>
      <c r="P3" s="9">
        <f t="shared" si="4"/>
        <v>2</v>
      </c>
      <c r="Q3" s="9">
        <f t="shared" si="5"/>
        <v>2</v>
      </c>
      <c r="R3" s="9">
        <f t="shared" si="6"/>
        <v>2</v>
      </c>
      <c r="S3" s="9">
        <f t="shared" si="7"/>
        <v>2</v>
      </c>
      <c r="T3" s="9">
        <f t="shared" si="8"/>
        <v>1</v>
      </c>
      <c r="U3" s="9">
        <f t="shared" si="9"/>
        <v>9</v>
      </c>
    </row>
    <row r="4" spans="1:21" x14ac:dyDescent="0.3">
      <c r="A4" s="7">
        <v>3</v>
      </c>
      <c r="B4" s="7" t="s">
        <v>340</v>
      </c>
      <c r="C4" s="7" t="s">
        <v>39</v>
      </c>
      <c r="D4" s="7" t="s">
        <v>45</v>
      </c>
      <c r="E4" s="17">
        <v>6.3571428571428568</v>
      </c>
      <c r="F4" s="17">
        <v>5.390362825588551</v>
      </c>
      <c r="G4" s="17">
        <v>6.2234515999999998</v>
      </c>
      <c r="H4" s="17">
        <v>5.0268510500391796</v>
      </c>
      <c r="I4" s="7">
        <v>8.8000000000000007</v>
      </c>
      <c r="J4" s="9">
        <v>6.5</v>
      </c>
      <c r="K4" s="9">
        <f t="shared" si="0"/>
        <v>-1.109637174411449</v>
      </c>
      <c r="L4" s="9" t="str">
        <f t="shared" si="1"/>
        <v>Under</v>
      </c>
      <c r="M4" s="9">
        <f t="shared" si="2"/>
        <v>-0.14285714285714324</v>
      </c>
      <c r="N4" s="9">
        <v>0.2</v>
      </c>
      <c r="O4" s="9">
        <f t="shared" si="3"/>
        <v>1</v>
      </c>
      <c r="P4" s="9">
        <f t="shared" si="4"/>
        <v>1.5</v>
      </c>
      <c r="Q4" s="9">
        <f t="shared" si="5"/>
        <v>3</v>
      </c>
      <c r="R4" s="9">
        <f t="shared" si="6"/>
        <v>2</v>
      </c>
      <c r="S4" s="9">
        <f t="shared" si="7"/>
        <v>2</v>
      </c>
      <c r="T4" s="9">
        <f t="shared" si="8"/>
        <v>0</v>
      </c>
      <c r="U4" s="9">
        <f t="shared" si="9"/>
        <v>8.5</v>
      </c>
    </row>
    <row r="5" spans="1:21" x14ac:dyDescent="0.3">
      <c r="A5" s="7">
        <v>4</v>
      </c>
      <c r="B5" s="7" t="s">
        <v>341</v>
      </c>
      <c r="C5" s="7" t="s">
        <v>45</v>
      </c>
      <c r="D5" s="7" t="s">
        <v>39</v>
      </c>
      <c r="E5" s="17">
        <v>5.5714285714285712</v>
      </c>
      <c r="F5" s="17">
        <v>5.639445138475077</v>
      </c>
      <c r="G5" s="17">
        <v>6.7824835999999999</v>
      </c>
      <c r="H5" s="17">
        <v>5.1100999279603601</v>
      </c>
      <c r="I5" s="7">
        <v>8.4</v>
      </c>
      <c r="J5" s="9">
        <v>5.5</v>
      </c>
      <c r="K5" s="9">
        <f t="shared" si="0"/>
        <v>1.2824835999999999</v>
      </c>
      <c r="L5" s="9" t="str">
        <f t="shared" si="1"/>
        <v>Over</v>
      </c>
      <c r="M5" s="9">
        <f t="shared" si="2"/>
        <v>7.1428571428571175E-2</v>
      </c>
      <c r="N5" s="9">
        <v>0.5</v>
      </c>
      <c r="O5" s="9">
        <f t="shared" si="3"/>
        <v>0.66666666666666663</v>
      </c>
      <c r="P5" s="9">
        <f t="shared" si="4"/>
        <v>1.5</v>
      </c>
      <c r="Q5" s="9">
        <f t="shared" si="5"/>
        <v>2</v>
      </c>
      <c r="R5" s="9">
        <f t="shared" si="6"/>
        <v>2</v>
      </c>
      <c r="S5" s="9">
        <f t="shared" si="7"/>
        <v>0</v>
      </c>
      <c r="T5" s="9">
        <f t="shared" si="8"/>
        <v>0.5</v>
      </c>
      <c r="U5" s="9">
        <f t="shared" si="9"/>
        <v>6</v>
      </c>
    </row>
    <row r="6" spans="1:21" x14ac:dyDescent="0.3">
      <c r="A6" s="7">
        <v>5</v>
      </c>
      <c r="B6" s="7" t="s">
        <v>353</v>
      </c>
      <c r="C6" s="7" t="s">
        <v>41</v>
      </c>
      <c r="D6" s="7" t="s">
        <v>303</v>
      </c>
      <c r="E6" s="17">
        <v>5.2142857142857144</v>
      </c>
      <c r="F6" s="17">
        <v>5.3093847619501169</v>
      </c>
      <c r="G6" s="17">
        <v>6.1329859999999998</v>
      </c>
      <c r="H6" s="17">
        <v>5.0446216228719303</v>
      </c>
      <c r="I6" s="7">
        <v>9.6</v>
      </c>
      <c r="J6" s="9">
        <v>4.5</v>
      </c>
      <c r="K6" s="9">
        <f t="shared" si="0"/>
        <v>1.6329859999999998</v>
      </c>
      <c r="L6" s="9" t="str">
        <f t="shared" si="1"/>
        <v>Over</v>
      </c>
      <c r="M6" s="9">
        <f t="shared" si="2"/>
        <v>0.71428571428571441</v>
      </c>
      <c r="N6" s="9">
        <v>0.7</v>
      </c>
      <c r="O6" s="9">
        <f t="shared" si="3"/>
        <v>1</v>
      </c>
      <c r="P6" s="9">
        <f t="shared" si="4"/>
        <v>2</v>
      </c>
      <c r="Q6" s="9">
        <f t="shared" si="5"/>
        <v>3</v>
      </c>
      <c r="R6" s="9">
        <f t="shared" si="6"/>
        <v>2</v>
      </c>
      <c r="S6" s="9">
        <f t="shared" si="7"/>
        <v>2</v>
      </c>
      <c r="T6" s="9">
        <f t="shared" si="8"/>
        <v>1</v>
      </c>
      <c r="U6" s="9">
        <f t="shared" si="9"/>
        <v>10</v>
      </c>
    </row>
    <row r="7" spans="1:21" x14ac:dyDescent="0.3">
      <c r="A7" s="7">
        <v>6</v>
      </c>
      <c r="B7" s="7" t="s">
        <v>365</v>
      </c>
      <c r="C7" s="7" t="s">
        <v>303</v>
      </c>
      <c r="D7" s="7" t="s">
        <v>41</v>
      </c>
      <c r="E7" s="9" t="s">
        <v>370</v>
      </c>
      <c r="F7" s="9" t="s">
        <v>370</v>
      </c>
      <c r="G7" s="9" t="s">
        <v>370</v>
      </c>
      <c r="H7" s="9" t="s">
        <v>370</v>
      </c>
      <c r="I7" s="7">
        <v>8.6999999999999993</v>
      </c>
      <c r="J7" s="9">
        <v>3.5</v>
      </c>
      <c r="K7" s="9" t="e">
        <f t="shared" si="0"/>
        <v>#VALUE!</v>
      </c>
      <c r="L7" s="9" t="e">
        <f t="shared" si="1"/>
        <v>#VALUE!</v>
      </c>
      <c r="M7" s="9" t="e">
        <f t="shared" si="2"/>
        <v>#VALUE!</v>
      </c>
      <c r="N7" s="9" t="s">
        <v>370</v>
      </c>
      <c r="O7" s="9" t="e">
        <f t="shared" si="3"/>
        <v>#VALUE!</v>
      </c>
      <c r="P7" s="9" t="e">
        <f t="shared" si="4"/>
        <v>#VALUE!</v>
      </c>
      <c r="Q7" s="9" t="e">
        <f t="shared" si="5"/>
        <v>#VALUE!</v>
      </c>
      <c r="R7" s="9" t="e">
        <f t="shared" si="6"/>
        <v>#VALUE!</v>
      </c>
      <c r="S7" s="9" t="e">
        <f t="shared" si="7"/>
        <v>#VALUE!</v>
      </c>
      <c r="T7" s="9" t="e">
        <f t="shared" si="8"/>
        <v>#VALUE!</v>
      </c>
      <c r="U7" s="9" t="e">
        <f t="shared" si="9"/>
        <v>#VALUE!</v>
      </c>
    </row>
    <row r="8" spans="1:21" x14ac:dyDescent="0.3">
      <c r="A8" s="7">
        <v>7</v>
      </c>
      <c r="B8" s="7" t="s">
        <v>364</v>
      </c>
      <c r="C8" s="7" t="s">
        <v>311</v>
      </c>
      <c r="D8" s="7" t="s">
        <v>305</v>
      </c>
      <c r="E8" s="17">
        <v>5</v>
      </c>
      <c r="F8" s="17">
        <v>4.8627871957760824</v>
      </c>
      <c r="G8" s="17">
        <v>5.2764976958525303</v>
      </c>
      <c r="H8" s="17">
        <v>3.92254344469506</v>
      </c>
      <c r="I8" s="7">
        <v>8.6</v>
      </c>
      <c r="J8" s="9">
        <v>4.5</v>
      </c>
      <c r="K8" s="9">
        <f t="shared" si="0"/>
        <v>0.77649769585253026</v>
      </c>
      <c r="L8" s="9" t="str">
        <f t="shared" si="1"/>
        <v>Over</v>
      </c>
      <c r="M8" s="9">
        <f t="shared" si="2"/>
        <v>0.5</v>
      </c>
      <c r="N8" s="9">
        <v>0.5</v>
      </c>
      <c r="O8" s="9">
        <f t="shared" si="3"/>
        <v>0.66666666666666663</v>
      </c>
      <c r="P8" s="9">
        <f t="shared" si="4"/>
        <v>1</v>
      </c>
      <c r="Q8" s="9">
        <f t="shared" si="5"/>
        <v>2</v>
      </c>
      <c r="R8" s="9">
        <f t="shared" si="6"/>
        <v>2</v>
      </c>
      <c r="S8" s="9">
        <f t="shared" si="7"/>
        <v>0</v>
      </c>
      <c r="T8" s="9">
        <f t="shared" si="8"/>
        <v>0.5</v>
      </c>
      <c r="U8" s="9">
        <f t="shared" si="9"/>
        <v>5.5</v>
      </c>
    </row>
    <row r="9" spans="1:21" x14ac:dyDescent="0.3">
      <c r="A9" s="7">
        <v>8</v>
      </c>
      <c r="B9" s="7" t="s">
        <v>363</v>
      </c>
      <c r="C9" s="7" t="s">
        <v>305</v>
      </c>
      <c r="D9" s="7" t="s">
        <v>311</v>
      </c>
      <c r="E9" s="17">
        <v>6.5</v>
      </c>
      <c r="F9" s="17">
        <v>6.3125446753434149</v>
      </c>
      <c r="G9" s="17">
        <v>9.0332284904146594</v>
      </c>
      <c r="H9" s="17">
        <v>5.12981676746801</v>
      </c>
      <c r="I9" s="7">
        <v>7.2</v>
      </c>
      <c r="J9" s="9">
        <v>4.5</v>
      </c>
      <c r="K9" s="9">
        <f t="shared" si="0"/>
        <v>4.5332284904146594</v>
      </c>
      <c r="L9" s="9" t="str">
        <f t="shared" si="1"/>
        <v>Over</v>
      </c>
      <c r="M9" s="9">
        <f t="shared" si="2"/>
        <v>2</v>
      </c>
      <c r="N9" s="9">
        <v>0.8</v>
      </c>
      <c r="O9" s="9">
        <f t="shared" si="3"/>
        <v>1</v>
      </c>
      <c r="P9" s="9">
        <f t="shared" si="4"/>
        <v>2</v>
      </c>
      <c r="Q9" s="9">
        <f t="shared" si="5"/>
        <v>3</v>
      </c>
      <c r="R9" s="9">
        <f t="shared" si="6"/>
        <v>2</v>
      </c>
      <c r="S9" s="9">
        <f t="shared" si="7"/>
        <v>2</v>
      </c>
      <c r="T9" s="9">
        <f t="shared" si="8"/>
        <v>0</v>
      </c>
      <c r="U9" s="9">
        <f t="shared" si="9"/>
        <v>9</v>
      </c>
    </row>
    <row r="10" spans="1:21" x14ac:dyDescent="0.3">
      <c r="A10" s="7">
        <v>9</v>
      </c>
      <c r="B10" s="7" t="s">
        <v>369</v>
      </c>
      <c r="C10" s="7" t="s">
        <v>312</v>
      </c>
      <c r="D10" s="7" t="s">
        <v>49</v>
      </c>
      <c r="E10" s="17">
        <v>1.2</v>
      </c>
      <c r="F10" s="17">
        <v>1.8761055432973761</v>
      </c>
      <c r="G10" s="17">
        <v>3.57788242222153</v>
      </c>
      <c r="H10" s="17">
        <v>0.92410514394213805</v>
      </c>
      <c r="I10" s="7">
        <v>7.4</v>
      </c>
      <c r="J10" s="9" t="s">
        <v>313</v>
      </c>
      <c r="K10" s="9" t="e">
        <f t="shared" si="0"/>
        <v>#VALUE!</v>
      </c>
      <c r="L10" s="9" t="e">
        <f t="shared" si="1"/>
        <v>#VALUE!</v>
      </c>
      <c r="M10" s="9" t="e">
        <f t="shared" si="2"/>
        <v>#VALUE!</v>
      </c>
      <c r="N10" s="9">
        <v>0</v>
      </c>
      <c r="O10" s="9" t="e">
        <f t="shared" si="3"/>
        <v>#VALUE!</v>
      </c>
      <c r="P10" s="9" t="e">
        <f t="shared" si="4"/>
        <v>#VALUE!</v>
      </c>
      <c r="Q10" s="9" t="e">
        <f t="shared" si="5"/>
        <v>#VALUE!</v>
      </c>
      <c r="R10" s="9" t="e">
        <f t="shared" si="6"/>
        <v>#VALUE!</v>
      </c>
      <c r="S10" s="9" t="e">
        <f t="shared" si="7"/>
        <v>#VALUE!</v>
      </c>
      <c r="T10" s="9" t="e">
        <f t="shared" si="8"/>
        <v>#VALUE!</v>
      </c>
      <c r="U10" s="9" t="e">
        <f t="shared" si="9"/>
        <v>#VALUE!</v>
      </c>
    </row>
    <row r="11" spans="1:21" x14ac:dyDescent="0.3">
      <c r="A11" s="7">
        <v>10</v>
      </c>
      <c r="B11" s="7" t="s">
        <v>367</v>
      </c>
      <c r="C11" s="7" t="s">
        <v>49</v>
      </c>
      <c r="D11" s="7" t="s">
        <v>312</v>
      </c>
      <c r="E11" s="17">
        <v>3.5714285714285721</v>
      </c>
      <c r="F11" s="17">
        <v>3.9555497517122284</v>
      </c>
      <c r="G11" s="17">
        <v>4.5514561419103101</v>
      </c>
      <c r="H11" s="17">
        <v>3.6782304137786501</v>
      </c>
      <c r="I11" s="7">
        <v>9.1</v>
      </c>
      <c r="J11" s="9">
        <v>3.5</v>
      </c>
      <c r="K11" s="9">
        <f t="shared" si="0"/>
        <v>1.0514561419103101</v>
      </c>
      <c r="L11" s="9" t="str">
        <f t="shared" si="1"/>
        <v>Over</v>
      </c>
      <c r="M11" s="9">
        <f t="shared" si="2"/>
        <v>7.1428571428572063E-2</v>
      </c>
      <c r="N11" s="9">
        <v>0.5714285714285714</v>
      </c>
      <c r="O11" s="9">
        <f t="shared" si="3"/>
        <v>1</v>
      </c>
      <c r="P11" s="9">
        <f t="shared" si="4"/>
        <v>1.5</v>
      </c>
      <c r="Q11" s="9">
        <f t="shared" si="5"/>
        <v>3</v>
      </c>
      <c r="R11" s="9">
        <f t="shared" si="6"/>
        <v>2</v>
      </c>
      <c r="S11" s="9">
        <f t="shared" si="7"/>
        <v>2</v>
      </c>
      <c r="T11" s="9">
        <f t="shared" si="8"/>
        <v>1</v>
      </c>
      <c r="U11" s="9">
        <f t="shared" si="9"/>
        <v>9.5</v>
      </c>
    </row>
    <row r="12" spans="1:21" x14ac:dyDescent="0.3">
      <c r="A12" s="7">
        <v>11</v>
      </c>
      <c r="B12" s="7" t="s">
        <v>356</v>
      </c>
      <c r="C12" s="7" t="s">
        <v>42</v>
      </c>
      <c r="D12" s="7" t="s">
        <v>334</v>
      </c>
      <c r="E12" s="17">
        <v>6</v>
      </c>
      <c r="F12" s="17">
        <v>5.350251283421712</v>
      </c>
      <c r="G12" s="17">
        <v>5.8110127</v>
      </c>
      <c r="H12" s="17">
        <v>5.0860015685621196</v>
      </c>
      <c r="I12" s="7">
        <v>6.9</v>
      </c>
      <c r="J12" s="9">
        <v>5.5</v>
      </c>
      <c r="K12" s="9">
        <f t="shared" si="0"/>
        <v>0.5</v>
      </c>
      <c r="L12" s="9" t="str">
        <f t="shared" si="1"/>
        <v>Over</v>
      </c>
      <c r="M12" s="9">
        <f t="shared" si="2"/>
        <v>0.5</v>
      </c>
      <c r="N12" s="9">
        <v>0.5</v>
      </c>
      <c r="O12" s="9">
        <f t="shared" si="3"/>
        <v>0.33333333333333331</v>
      </c>
      <c r="P12" s="9">
        <f t="shared" si="4"/>
        <v>0.5</v>
      </c>
      <c r="Q12" s="9">
        <f t="shared" si="5"/>
        <v>1</v>
      </c>
      <c r="R12" s="9">
        <f t="shared" si="6"/>
        <v>2</v>
      </c>
      <c r="S12" s="9">
        <f t="shared" si="7"/>
        <v>0</v>
      </c>
      <c r="T12" s="9">
        <f t="shared" si="8"/>
        <v>0</v>
      </c>
      <c r="U12" s="9">
        <f t="shared" si="9"/>
        <v>3.5</v>
      </c>
    </row>
    <row r="13" spans="1:21" x14ac:dyDescent="0.3">
      <c r="A13" s="7">
        <v>12</v>
      </c>
      <c r="B13" s="7" t="s">
        <v>366</v>
      </c>
      <c r="C13" s="7" t="s">
        <v>334</v>
      </c>
      <c r="D13" s="7" t="s">
        <v>42</v>
      </c>
      <c r="E13" s="17">
        <v>3.4285714285714279</v>
      </c>
      <c r="F13" s="17">
        <v>4.348102907059177</v>
      </c>
      <c r="G13" s="17">
        <v>4.9745222929936297</v>
      </c>
      <c r="H13" s="17">
        <v>3.2870560000000002</v>
      </c>
      <c r="I13" s="7">
        <v>6.7</v>
      </c>
      <c r="J13" s="9">
        <v>2.5</v>
      </c>
      <c r="K13" s="9">
        <f t="shared" si="0"/>
        <v>2.4745222929936297</v>
      </c>
      <c r="L13" s="9" t="str">
        <f t="shared" si="1"/>
        <v>Over</v>
      </c>
      <c r="M13" s="9">
        <f t="shared" si="2"/>
        <v>0.92857142857142794</v>
      </c>
      <c r="N13" s="9">
        <v>0.9</v>
      </c>
      <c r="O13" s="9">
        <f t="shared" si="3"/>
        <v>1</v>
      </c>
      <c r="P13" s="9">
        <f t="shared" si="4"/>
        <v>2</v>
      </c>
      <c r="Q13" s="9">
        <f t="shared" si="5"/>
        <v>3</v>
      </c>
      <c r="R13" s="9">
        <f t="shared" si="6"/>
        <v>2</v>
      </c>
      <c r="S13" s="9">
        <f t="shared" si="7"/>
        <v>2</v>
      </c>
      <c r="T13" s="9">
        <f t="shared" si="8"/>
        <v>0</v>
      </c>
      <c r="U13" s="9">
        <f t="shared" si="9"/>
        <v>9</v>
      </c>
    </row>
    <row r="14" spans="1:21" x14ac:dyDescent="0.3">
      <c r="A14" s="7">
        <v>13</v>
      </c>
      <c r="B14" s="7" t="s">
        <v>368</v>
      </c>
      <c r="C14" s="7" t="s">
        <v>50</v>
      </c>
      <c r="D14" s="7" t="s">
        <v>43</v>
      </c>
      <c r="E14" s="17">
        <v>4</v>
      </c>
      <c r="F14" s="17">
        <v>5.3432190432791264</v>
      </c>
      <c r="G14" s="17">
        <v>6.45</v>
      </c>
      <c r="H14" s="17">
        <v>3.5307643</v>
      </c>
      <c r="I14" s="7">
        <v>6.2</v>
      </c>
      <c r="J14" s="9">
        <v>3.5</v>
      </c>
      <c r="K14" s="9">
        <f t="shared" si="0"/>
        <v>2.95</v>
      </c>
      <c r="L14" s="9" t="str">
        <f t="shared" si="1"/>
        <v>Over</v>
      </c>
      <c r="M14" s="9">
        <f t="shared" si="2"/>
        <v>0.5</v>
      </c>
      <c r="N14" s="9">
        <v>0.5</v>
      </c>
      <c r="O14" s="9">
        <f t="shared" si="3"/>
        <v>1</v>
      </c>
      <c r="P14" s="9">
        <f t="shared" si="4"/>
        <v>2</v>
      </c>
      <c r="Q14" s="9">
        <f t="shared" si="5"/>
        <v>3</v>
      </c>
      <c r="R14" s="9">
        <f t="shared" si="6"/>
        <v>2</v>
      </c>
      <c r="S14" s="9">
        <f t="shared" si="7"/>
        <v>0</v>
      </c>
      <c r="T14" s="9">
        <f t="shared" si="8"/>
        <v>0</v>
      </c>
      <c r="U14" s="9">
        <f t="shared" si="9"/>
        <v>7</v>
      </c>
    </row>
    <row r="15" spans="1:21" x14ac:dyDescent="0.3">
      <c r="A15" s="7">
        <v>14</v>
      </c>
      <c r="B15" s="7" t="s">
        <v>345</v>
      </c>
      <c r="C15" s="7" t="s">
        <v>43</v>
      </c>
      <c r="D15" s="7" t="s">
        <v>50</v>
      </c>
      <c r="E15" s="17">
        <v>6.2142857142857144</v>
      </c>
      <c r="F15" s="17">
        <v>5.2124371546934789</v>
      </c>
      <c r="G15" s="17">
        <v>5.5546041337814396</v>
      </c>
      <c r="H15" s="17">
        <v>4.8734978538685798</v>
      </c>
      <c r="I15" s="7">
        <v>10.6</v>
      </c>
      <c r="J15" s="9">
        <v>6.5</v>
      </c>
      <c r="K15" s="9">
        <f t="shared" si="0"/>
        <v>-1.2875628453065211</v>
      </c>
      <c r="L15" s="9" t="str">
        <f t="shared" si="1"/>
        <v>Under</v>
      </c>
      <c r="M15" s="9">
        <f t="shared" si="2"/>
        <v>-0.28571428571428559</v>
      </c>
      <c r="N15" s="9">
        <v>0.6</v>
      </c>
      <c r="O15" s="9">
        <f t="shared" si="3"/>
        <v>1</v>
      </c>
      <c r="P15" s="9">
        <f t="shared" si="4"/>
        <v>1.5</v>
      </c>
      <c r="Q15" s="9">
        <f t="shared" si="5"/>
        <v>3</v>
      </c>
      <c r="R15" s="9">
        <f t="shared" si="6"/>
        <v>2</v>
      </c>
      <c r="S15" s="9">
        <f t="shared" si="7"/>
        <v>0</v>
      </c>
      <c r="T15" s="9">
        <f t="shared" si="8"/>
        <v>0</v>
      </c>
      <c r="U15" s="9">
        <f t="shared" si="9"/>
        <v>6.5</v>
      </c>
    </row>
    <row r="16" spans="1:21" x14ac:dyDescent="0.3">
      <c r="A16" s="7">
        <v>15</v>
      </c>
      <c r="B16" s="7" t="s">
        <v>362</v>
      </c>
      <c r="C16" s="7" t="s">
        <v>38</v>
      </c>
      <c r="D16" s="7" t="s">
        <v>46</v>
      </c>
      <c r="E16" s="7">
        <v>4</v>
      </c>
      <c r="F16" s="7">
        <v>4.6592650583112674</v>
      </c>
      <c r="G16" s="7">
        <v>5.2562091503267903</v>
      </c>
      <c r="H16" s="7">
        <v>2.9724300000000001</v>
      </c>
      <c r="I16" s="7">
        <v>8.6999999999999993</v>
      </c>
      <c r="J16" s="9">
        <v>4.5</v>
      </c>
      <c r="K16" s="9">
        <f t="shared" si="0"/>
        <v>0.75620915032679026</v>
      </c>
      <c r="L16" s="9" t="str">
        <f t="shared" si="1"/>
        <v>Over</v>
      </c>
      <c r="M16" s="9">
        <f t="shared" si="2"/>
        <v>-0.5</v>
      </c>
      <c r="N16" s="9">
        <v>0.5</v>
      </c>
      <c r="O16" s="9">
        <f t="shared" si="3"/>
        <v>0.66666666666666663</v>
      </c>
      <c r="P16" s="9">
        <f t="shared" si="4"/>
        <v>1</v>
      </c>
      <c r="Q16" s="9">
        <f t="shared" si="5"/>
        <v>2</v>
      </c>
      <c r="R16" s="9">
        <f t="shared" si="6"/>
        <v>0</v>
      </c>
      <c r="S16" s="9">
        <f t="shared" si="7"/>
        <v>0</v>
      </c>
      <c r="T16" s="9">
        <f t="shared" si="8"/>
        <v>1</v>
      </c>
      <c r="U16" s="9">
        <f t="shared" si="9"/>
        <v>4</v>
      </c>
    </row>
    <row r="17" spans="1:21" x14ac:dyDescent="0.3">
      <c r="A17" s="7">
        <v>16</v>
      </c>
      <c r="B17" s="7" t="s">
        <v>352</v>
      </c>
      <c r="C17" s="7" t="s">
        <v>46</v>
      </c>
      <c r="D17" s="7" t="s">
        <v>38</v>
      </c>
      <c r="E17" s="9" t="s">
        <v>370</v>
      </c>
      <c r="F17" s="9" t="s">
        <v>370</v>
      </c>
      <c r="G17" s="9" t="s">
        <v>370</v>
      </c>
      <c r="H17" s="9" t="s">
        <v>370</v>
      </c>
      <c r="I17" s="7">
        <v>8.8000000000000007</v>
      </c>
      <c r="J17" s="9">
        <v>5.5</v>
      </c>
      <c r="K17" s="9" t="e">
        <f t="shared" si="0"/>
        <v>#VALUE!</v>
      </c>
      <c r="L17" s="9" t="e">
        <f t="shared" si="1"/>
        <v>#VALUE!</v>
      </c>
      <c r="M17" s="9" t="e">
        <f t="shared" si="2"/>
        <v>#VALUE!</v>
      </c>
      <c r="N17" s="9" t="s">
        <v>370</v>
      </c>
      <c r="O17" s="9" t="e">
        <f t="shared" si="3"/>
        <v>#VALUE!</v>
      </c>
      <c r="P17" s="9" t="e">
        <f t="shared" si="4"/>
        <v>#VALUE!</v>
      </c>
      <c r="Q17" s="9" t="e">
        <f t="shared" si="5"/>
        <v>#VALUE!</v>
      </c>
      <c r="R17" s="9" t="e">
        <f t="shared" si="6"/>
        <v>#VALUE!</v>
      </c>
      <c r="S17" s="9" t="e">
        <f t="shared" si="7"/>
        <v>#VALUE!</v>
      </c>
      <c r="T17" s="9" t="e">
        <f t="shared" si="8"/>
        <v>#VALUE!</v>
      </c>
      <c r="U17" s="9" t="e">
        <f t="shared" si="9"/>
        <v>#VALUE!</v>
      </c>
    </row>
    <row r="18" spans="1:21" x14ac:dyDescent="0.3">
      <c r="A18" s="7">
        <v>17</v>
      </c>
      <c r="B18" s="7" t="s">
        <v>358</v>
      </c>
      <c r="C18" s="7" t="s">
        <v>48</v>
      </c>
      <c r="D18" s="7" t="s">
        <v>37</v>
      </c>
      <c r="E18" s="7">
        <v>4.666666666666667</v>
      </c>
      <c r="F18" s="7">
        <v>4.9215091967982447</v>
      </c>
      <c r="G18" s="7">
        <v>5.86</v>
      </c>
      <c r="H18" s="7">
        <v>4.4279125145386704</v>
      </c>
      <c r="I18" s="7">
        <v>6.1</v>
      </c>
      <c r="J18" s="9">
        <v>4.5</v>
      </c>
      <c r="K18" s="9">
        <f t="shared" si="0"/>
        <v>1.3600000000000003</v>
      </c>
      <c r="L18" s="9" t="str">
        <f t="shared" si="1"/>
        <v>Over</v>
      </c>
      <c r="M18" s="9">
        <f t="shared" si="2"/>
        <v>0.16666666666666696</v>
      </c>
      <c r="N18" s="9">
        <v>0.6</v>
      </c>
      <c r="O18" s="9">
        <f t="shared" si="3"/>
        <v>0.66666666666666663</v>
      </c>
      <c r="P18" s="9">
        <f t="shared" si="4"/>
        <v>1.5</v>
      </c>
      <c r="Q18" s="9">
        <f t="shared" si="5"/>
        <v>2</v>
      </c>
      <c r="R18" s="9">
        <f t="shared" si="6"/>
        <v>2</v>
      </c>
      <c r="S18" s="9">
        <f t="shared" si="7"/>
        <v>2</v>
      </c>
      <c r="T18" s="9">
        <f t="shared" si="8"/>
        <v>0</v>
      </c>
      <c r="U18" s="9">
        <f t="shared" si="9"/>
        <v>7.5</v>
      </c>
    </row>
    <row r="19" spans="1:21" x14ac:dyDescent="0.3">
      <c r="A19" s="7">
        <v>18</v>
      </c>
      <c r="B19" s="7" t="s">
        <v>349</v>
      </c>
      <c r="C19" s="7" t="s">
        <v>37</v>
      </c>
      <c r="D19" s="7" t="s">
        <v>48</v>
      </c>
      <c r="E19" s="7">
        <v>5.3571428571428568</v>
      </c>
      <c r="F19" s="7">
        <v>5.2976615136806711</v>
      </c>
      <c r="G19" s="7">
        <v>6.5482440000000004</v>
      </c>
      <c r="H19" s="7">
        <v>4.8559717743062203</v>
      </c>
      <c r="I19" s="7">
        <v>9.6</v>
      </c>
      <c r="J19" s="9">
        <v>6.5</v>
      </c>
      <c r="K19" s="9">
        <f t="shared" si="0"/>
        <v>-1.2023384863193289</v>
      </c>
      <c r="L19" s="9" t="str">
        <f t="shared" si="1"/>
        <v>Under</v>
      </c>
      <c r="M19" s="9">
        <f t="shared" si="2"/>
        <v>-1.1428571428571432</v>
      </c>
      <c r="N19" s="9">
        <v>0.3</v>
      </c>
      <c r="O19" s="9">
        <f t="shared" si="3"/>
        <v>0.66666666666666663</v>
      </c>
      <c r="P19" s="9">
        <f t="shared" si="4"/>
        <v>1.5</v>
      </c>
      <c r="Q19" s="9">
        <f t="shared" si="5"/>
        <v>2</v>
      </c>
      <c r="R19" s="9">
        <f t="shared" si="6"/>
        <v>2</v>
      </c>
      <c r="S19" s="9">
        <f t="shared" si="7"/>
        <v>2</v>
      </c>
      <c r="T19" s="9">
        <f t="shared" si="8"/>
        <v>0</v>
      </c>
      <c r="U19" s="9">
        <f t="shared" si="9"/>
        <v>7.5</v>
      </c>
    </row>
    <row r="20" spans="1:21" x14ac:dyDescent="0.3">
      <c r="A20" s="7">
        <v>19</v>
      </c>
      <c r="B20" s="7" t="s">
        <v>346</v>
      </c>
      <c r="C20" s="7" t="s">
        <v>335</v>
      </c>
      <c r="D20" s="7" t="s">
        <v>14</v>
      </c>
      <c r="E20" s="7">
        <v>7.1428571428571432</v>
      </c>
      <c r="F20" s="7">
        <v>4.9912659220738904</v>
      </c>
      <c r="G20" s="7">
        <v>5.3496042216358797</v>
      </c>
      <c r="H20" s="7">
        <v>4.6739509999999997</v>
      </c>
      <c r="I20" s="7">
        <v>5.6</v>
      </c>
      <c r="J20" s="9">
        <v>5.5</v>
      </c>
      <c r="K20" s="9">
        <f t="shared" si="0"/>
        <v>1.6428571428571432</v>
      </c>
      <c r="L20" s="9" t="str">
        <f t="shared" si="1"/>
        <v>Over</v>
      </c>
      <c r="M20" s="9">
        <f t="shared" si="2"/>
        <v>1.6428571428571432</v>
      </c>
      <c r="N20" s="9">
        <v>0.8571428571428571</v>
      </c>
      <c r="O20" s="9">
        <f t="shared" si="3"/>
        <v>0</v>
      </c>
      <c r="P20" s="9">
        <f t="shared" si="4"/>
        <v>2</v>
      </c>
      <c r="Q20" s="9">
        <f t="shared" si="5"/>
        <v>0</v>
      </c>
      <c r="R20" s="9">
        <f t="shared" si="6"/>
        <v>2</v>
      </c>
      <c r="S20" s="9">
        <f t="shared" si="7"/>
        <v>2</v>
      </c>
      <c r="T20" s="9">
        <f t="shared" si="8"/>
        <v>0</v>
      </c>
      <c r="U20" s="9">
        <f t="shared" si="9"/>
        <v>6</v>
      </c>
    </row>
    <row r="21" spans="1:21" x14ac:dyDescent="0.3">
      <c r="A21" s="7">
        <v>20</v>
      </c>
      <c r="B21" s="7" t="s">
        <v>343</v>
      </c>
      <c r="C21" s="7" t="s">
        <v>14</v>
      </c>
      <c r="D21" s="7" t="s">
        <v>335</v>
      </c>
      <c r="E21" s="7">
        <v>6.4285714285714288</v>
      </c>
      <c r="F21" s="7">
        <v>6.132227560565422</v>
      </c>
      <c r="G21" s="7">
        <v>7.6311296999999998</v>
      </c>
      <c r="H21" s="7">
        <v>5.1276260075227196</v>
      </c>
      <c r="I21" s="7">
        <v>9.8000000000000007</v>
      </c>
      <c r="J21" s="9">
        <v>7.5</v>
      </c>
      <c r="K21" s="9">
        <f t="shared" si="0"/>
        <v>-1.367772439434578</v>
      </c>
      <c r="L21" s="9" t="str">
        <f t="shared" si="1"/>
        <v>Under</v>
      </c>
      <c r="M21" s="9">
        <f t="shared" si="2"/>
        <v>-1.0714285714285712</v>
      </c>
      <c r="N21" s="9">
        <v>0.3</v>
      </c>
      <c r="O21" s="9">
        <f t="shared" si="3"/>
        <v>0.66666666666666663</v>
      </c>
      <c r="P21" s="9">
        <f t="shared" si="4"/>
        <v>1.5</v>
      </c>
      <c r="Q21" s="9">
        <f t="shared" si="5"/>
        <v>2</v>
      </c>
      <c r="R21" s="9">
        <f t="shared" si="6"/>
        <v>2</v>
      </c>
      <c r="S21" s="9">
        <f t="shared" si="7"/>
        <v>2</v>
      </c>
      <c r="T21" s="9">
        <f t="shared" si="8"/>
        <v>0</v>
      </c>
      <c r="U21" s="9">
        <f t="shared" si="9"/>
        <v>7.5</v>
      </c>
    </row>
    <row r="22" spans="1:21" x14ac:dyDescent="0.3">
      <c r="A22" s="7">
        <v>21</v>
      </c>
      <c r="B22" s="7" t="s">
        <v>355</v>
      </c>
      <c r="C22" s="7" t="s">
        <v>304</v>
      </c>
      <c r="D22" s="7" t="s">
        <v>307</v>
      </c>
      <c r="E22" s="7">
        <v>5.1538461538461542</v>
      </c>
      <c r="F22" s="7">
        <v>4.7231209144510311</v>
      </c>
      <c r="G22" s="7">
        <v>5.4955670000000003</v>
      </c>
      <c r="H22" s="7">
        <v>4.4288459231164898</v>
      </c>
      <c r="I22" s="7">
        <v>6.8</v>
      </c>
      <c r="J22" s="9">
        <v>5.5</v>
      </c>
      <c r="K22" s="9">
        <f t="shared" si="0"/>
        <v>-0.7768790855489689</v>
      </c>
      <c r="L22" s="9" t="str">
        <f t="shared" si="1"/>
        <v>Under</v>
      </c>
      <c r="M22" s="9">
        <f t="shared" si="2"/>
        <v>-0.34615384615384581</v>
      </c>
      <c r="N22" s="9">
        <v>0.5</v>
      </c>
      <c r="O22" s="9">
        <f t="shared" si="3"/>
        <v>1</v>
      </c>
      <c r="P22" s="9">
        <f t="shared" si="4"/>
        <v>1</v>
      </c>
      <c r="Q22" s="9">
        <f t="shared" si="5"/>
        <v>3</v>
      </c>
      <c r="R22" s="9">
        <f t="shared" si="6"/>
        <v>2</v>
      </c>
      <c r="S22" s="9">
        <f t="shared" si="7"/>
        <v>2</v>
      </c>
      <c r="T22" s="9">
        <f t="shared" si="8"/>
        <v>1</v>
      </c>
      <c r="U22" s="9">
        <f t="shared" si="9"/>
        <v>9</v>
      </c>
    </row>
    <row r="23" spans="1:21" x14ac:dyDescent="0.3">
      <c r="A23" s="7">
        <v>22</v>
      </c>
      <c r="B23" s="7" t="s">
        <v>360</v>
      </c>
      <c r="C23" s="7" t="s">
        <v>307</v>
      </c>
      <c r="D23" s="7" t="s">
        <v>304</v>
      </c>
      <c r="E23" s="7">
        <v>4.6923076923076934</v>
      </c>
      <c r="F23" s="7">
        <v>4.9545611548031623</v>
      </c>
      <c r="G23" s="7">
        <v>5.5685266999999996</v>
      </c>
      <c r="H23" s="7">
        <v>4.7051463780724996</v>
      </c>
      <c r="I23" s="7">
        <v>7.4</v>
      </c>
      <c r="J23" s="9">
        <v>4.5</v>
      </c>
      <c r="K23" s="9">
        <f t="shared" si="0"/>
        <v>1.0685266999999996</v>
      </c>
      <c r="L23" s="9" t="str">
        <f t="shared" si="1"/>
        <v>Over</v>
      </c>
      <c r="M23" s="9">
        <f t="shared" si="2"/>
        <v>0.1923076923076934</v>
      </c>
      <c r="N23" s="9">
        <v>0.7</v>
      </c>
      <c r="O23" s="9">
        <f t="shared" si="3"/>
        <v>1</v>
      </c>
      <c r="P23" s="9">
        <f t="shared" si="4"/>
        <v>1.5</v>
      </c>
      <c r="Q23" s="9">
        <f t="shared" si="5"/>
        <v>3</v>
      </c>
      <c r="R23" s="9">
        <f t="shared" si="6"/>
        <v>2</v>
      </c>
      <c r="S23" s="9">
        <f t="shared" si="7"/>
        <v>2</v>
      </c>
      <c r="T23" s="9">
        <f t="shared" si="8"/>
        <v>0</v>
      </c>
      <c r="U23" s="9">
        <f t="shared" si="9"/>
        <v>8.5</v>
      </c>
    </row>
    <row r="24" spans="1:21" x14ac:dyDescent="0.3">
      <c r="A24" s="7">
        <v>23</v>
      </c>
      <c r="B24" s="7" t="s">
        <v>347</v>
      </c>
      <c r="C24" s="7" t="s">
        <v>336</v>
      </c>
      <c r="D24" s="7" t="s">
        <v>337</v>
      </c>
      <c r="E24" s="7">
        <v>5.3076923076923066</v>
      </c>
      <c r="F24" s="7">
        <v>4.6022841960599044</v>
      </c>
      <c r="G24" s="7">
        <v>6.0262894999999999</v>
      </c>
      <c r="H24" s="7">
        <v>4.0532386463072703</v>
      </c>
      <c r="I24" s="7">
        <v>9.1999999999999993</v>
      </c>
      <c r="J24" s="9">
        <v>5.5</v>
      </c>
      <c r="K24" s="9">
        <f t="shared" si="0"/>
        <v>-0.89771580394009565</v>
      </c>
      <c r="L24" s="9" t="str">
        <f t="shared" si="1"/>
        <v>Under</v>
      </c>
      <c r="M24" s="9">
        <f t="shared" si="2"/>
        <v>-0.1923076923076934</v>
      </c>
      <c r="N24" s="9">
        <v>0.6</v>
      </c>
      <c r="O24" s="9">
        <f t="shared" si="3"/>
        <v>0.66666666666666663</v>
      </c>
      <c r="P24" s="9">
        <f t="shared" si="4"/>
        <v>1</v>
      </c>
      <c r="Q24" s="9">
        <f t="shared" si="5"/>
        <v>2</v>
      </c>
      <c r="R24" s="9">
        <f t="shared" si="6"/>
        <v>2</v>
      </c>
      <c r="S24" s="9">
        <f t="shared" si="7"/>
        <v>0</v>
      </c>
      <c r="T24" s="9">
        <f t="shared" si="8"/>
        <v>0</v>
      </c>
      <c r="U24" s="9">
        <f t="shared" si="9"/>
        <v>5</v>
      </c>
    </row>
    <row r="25" spans="1:21" x14ac:dyDescent="0.3">
      <c r="A25" s="7">
        <v>24</v>
      </c>
      <c r="B25" s="7" t="s">
        <v>348</v>
      </c>
      <c r="C25" s="7" t="s">
        <v>337</v>
      </c>
      <c r="D25" s="7" t="s">
        <v>336</v>
      </c>
      <c r="E25" s="7">
        <v>7.7333333333333334</v>
      </c>
      <c r="F25" s="7">
        <v>5.5807378847103806</v>
      </c>
      <c r="G25" s="7">
        <v>6.3446054750402503</v>
      </c>
      <c r="H25" s="7">
        <v>4.9396588042164602</v>
      </c>
      <c r="I25" s="7">
        <v>6.1</v>
      </c>
      <c r="J25" s="9">
        <v>6.5</v>
      </c>
      <c r="K25" s="9">
        <f t="shared" si="0"/>
        <v>1.2333333333333334</v>
      </c>
      <c r="L25" s="9" t="str">
        <f t="shared" si="1"/>
        <v>Over</v>
      </c>
      <c r="M25" s="9">
        <f t="shared" si="2"/>
        <v>1.2333333333333334</v>
      </c>
      <c r="N25" s="9">
        <v>0.6</v>
      </c>
      <c r="O25" s="9">
        <f t="shared" si="3"/>
        <v>0</v>
      </c>
      <c r="P25" s="9">
        <f t="shared" si="4"/>
        <v>1.5</v>
      </c>
      <c r="Q25" s="9">
        <f t="shared" si="5"/>
        <v>0</v>
      </c>
      <c r="R25" s="9">
        <f t="shared" si="6"/>
        <v>2</v>
      </c>
      <c r="S25" s="9">
        <f t="shared" si="7"/>
        <v>2</v>
      </c>
      <c r="T25" s="9">
        <f t="shared" si="8"/>
        <v>0</v>
      </c>
      <c r="U25" s="9">
        <f t="shared" si="9"/>
        <v>5.5</v>
      </c>
    </row>
    <row r="26" spans="1:21" x14ac:dyDescent="0.3">
      <c r="A26" s="7">
        <v>25</v>
      </c>
      <c r="B26" s="7" t="s">
        <v>350</v>
      </c>
      <c r="C26" s="7" t="s">
        <v>44</v>
      </c>
      <c r="D26" s="7" t="s">
        <v>40</v>
      </c>
      <c r="E26" s="7">
        <v>6</v>
      </c>
      <c r="F26" s="7">
        <v>3.9709024441892362</v>
      </c>
      <c r="G26" s="7">
        <v>4.7678027531590699</v>
      </c>
      <c r="H26" s="7">
        <v>3.5024162865785899</v>
      </c>
      <c r="I26" s="7">
        <v>8.1999999999999993</v>
      </c>
      <c r="J26" s="9">
        <v>5.5</v>
      </c>
      <c r="K26" s="9">
        <f t="shared" si="0"/>
        <v>-1.5290975558107638</v>
      </c>
      <c r="L26" s="9" t="str">
        <f t="shared" si="1"/>
        <v>Under</v>
      </c>
      <c r="M26" s="9">
        <f t="shared" si="2"/>
        <v>0.5</v>
      </c>
      <c r="N26" s="9">
        <v>0.33333333333333331</v>
      </c>
      <c r="O26" s="9">
        <f t="shared" si="3"/>
        <v>1</v>
      </c>
      <c r="P26" s="9">
        <f t="shared" si="4"/>
        <v>2</v>
      </c>
      <c r="Q26" s="9">
        <f t="shared" si="5"/>
        <v>3</v>
      </c>
      <c r="R26" s="9">
        <f t="shared" si="6"/>
        <v>0</v>
      </c>
      <c r="S26" s="9">
        <f t="shared" si="7"/>
        <v>2</v>
      </c>
      <c r="T26" s="9">
        <f t="shared" si="8"/>
        <v>0.5</v>
      </c>
      <c r="U26" s="9">
        <f t="shared" si="9"/>
        <v>7.5</v>
      </c>
    </row>
    <row r="27" spans="1:21" x14ac:dyDescent="0.3">
      <c r="A27" s="7">
        <v>26</v>
      </c>
      <c r="B27" s="7" t="s">
        <v>359</v>
      </c>
      <c r="C27" s="7" t="s">
        <v>40</v>
      </c>
      <c r="D27" s="7" t="s">
        <v>44</v>
      </c>
      <c r="E27" s="7">
        <v>4.7857142857142856</v>
      </c>
      <c r="F27" s="7">
        <v>4.8382985916013048</v>
      </c>
      <c r="G27" s="7">
        <v>5.37</v>
      </c>
      <c r="H27" s="7">
        <v>4.5656168991759598</v>
      </c>
      <c r="I27" s="7">
        <v>6.9</v>
      </c>
      <c r="J27" s="9">
        <v>4.5</v>
      </c>
      <c r="K27" s="9">
        <f t="shared" si="0"/>
        <v>0.87000000000000011</v>
      </c>
      <c r="L27" s="9" t="str">
        <f t="shared" si="1"/>
        <v>Over</v>
      </c>
      <c r="M27" s="9">
        <f t="shared" si="2"/>
        <v>0.28571428571428559</v>
      </c>
      <c r="N27" s="9">
        <v>0.3</v>
      </c>
      <c r="O27" s="9">
        <f t="shared" si="3"/>
        <v>1</v>
      </c>
      <c r="P27" s="9">
        <f t="shared" si="4"/>
        <v>1</v>
      </c>
      <c r="Q27" s="9">
        <f t="shared" si="5"/>
        <v>3</v>
      </c>
      <c r="R27" s="9">
        <f t="shared" si="6"/>
        <v>2</v>
      </c>
      <c r="S27" s="9">
        <f t="shared" si="7"/>
        <v>0</v>
      </c>
      <c r="T27" s="9">
        <f t="shared" si="8"/>
        <v>0</v>
      </c>
      <c r="U27" s="9">
        <f t="shared" si="9"/>
        <v>6</v>
      </c>
    </row>
    <row r="28" spans="1:21" x14ac:dyDescent="0.3">
      <c r="A28" s="7">
        <v>27</v>
      </c>
      <c r="B28" s="7" t="s">
        <v>351</v>
      </c>
      <c r="C28" s="7" t="s">
        <v>309</v>
      </c>
      <c r="D28" s="7" t="s">
        <v>306</v>
      </c>
      <c r="E28" s="7">
        <v>7</v>
      </c>
      <c r="F28" s="7">
        <v>5.2548700145750651</v>
      </c>
      <c r="G28" s="7">
        <v>6.8207750000000003</v>
      </c>
      <c r="H28" s="7">
        <v>4.8235538797253303</v>
      </c>
      <c r="I28" s="7">
        <v>7.3</v>
      </c>
      <c r="J28" s="9">
        <v>6.5</v>
      </c>
      <c r="K28" s="9">
        <f t="shared" si="0"/>
        <v>-1.2451299854249349</v>
      </c>
      <c r="L28" s="9" t="str">
        <f t="shared" si="1"/>
        <v>Under</v>
      </c>
      <c r="M28" s="9">
        <f t="shared" si="2"/>
        <v>0.5</v>
      </c>
      <c r="N28" s="9">
        <v>0.5</v>
      </c>
      <c r="O28" s="9">
        <f t="shared" si="3"/>
        <v>0.66666666666666663</v>
      </c>
      <c r="P28" s="9">
        <f t="shared" si="4"/>
        <v>1.5</v>
      </c>
      <c r="Q28" s="9">
        <f t="shared" si="5"/>
        <v>2</v>
      </c>
      <c r="R28" s="9">
        <f t="shared" si="6"/>
        <v>0</v>
      </c>
      <c r="S28" s="9">
        <f t="shared" si="7"/>
        <v>2</v>
      </c>
      <c r="T28" s="9">
        <f t="shared" si="8"/>
        <v>1</v>
      </c>
      <c r="U28" s="9">
        <f t="shared" si="9"/>
        <v>6.5</v>
      </c>
    </row>
    <row r="29" spans="1:21" x14ac:dyDescent="0.3">
      <c r="A29" s="7">
        <v>28</v>
      </c>
      <c r="B29" s="7" t="s">
        <v>357</v>
      </c>
      <c r="C29" s="7" t="s">
        <v>306</v>
      </c>
      <c r="D29" s="7" t="s">
        <v>309</v>
      </c>
      <c r="E29" s="7">
        <v>4.1428571428571432</v>
      </c>
      <c r="F29" s="7">
        <v>5.6050254828052113</v>
      </c>
      <c r="G29" s="7">
        <v>6.3611930000000001</v>
      </c>
      <c r="H29" s="7">
        <v>5.13638904730389</v>
      </c>
      <c r="I29" s="7">
        <v>8.1</v>
      </c>
      <c r="J29" s="9">
        <v>4.5</v>
      </c>
      <c r="K29" s="9">
        <f t="shared" si="0"/>
        <v>1.8611930000000001</v>
      </c>
      <c r="L29" s="9" t="str">
        <f t="shared" si="1"/>
        <v>Over</v>
      </c>
      <c r="M29" s="9">
        <f t="shared" si="2"/>
        <v>-0.35714285714285676</v>
      </c>
      <c r="N29" s="9">
        <v>0.4</v>
      </c>
      <c r="O29" s="9">
        <f t="shared" si="3"/>
        <v>1</v>
      </c>
      <c r="P29" s="9">
        <f t="shared" si="4"/>
        <v>2</v>
      </c>
      <c r="Q29" s="9">
        <f t="shared" si="5"/>
        <v>3</v>
      </c>
      <c r="R29" s="9">
        <f t="shared" si="6"/>
        <v>0</v>
      </c>
      <c r="S29" s="9">
        <f t="shared" si="7"/>
        <v>0</v>
      </c>
      <c r="T29" s="9">
        <f t="shared" si="8"/>
        <v>0.5</v>
      </c>
      <c r="U29" s="9">
        <f t="shared" si="9"/>
        <v>5.5</v>
      </c>
    </row>
    <row r="30" spans="1:21" x14ac:dyDescent="0.3">
      <c r="A30" s="7">
        <v>29</v>
      </c>
      <c r="B30" s="7" t="s">
        <v>342</v>
      </c>
      <c r="C30" s="7" t="s">
        <v>338</v>
      </c>
      <c r="D30" s="7" t="s">
        <v>51</v>
      </c>
      <c r="E30" s="7">
        <v>6.8</v>
      </c>
      <c r="F30" s="7">
        <v>5.4025165196378619</v>
      </c>
      <c r="G30" s="7">
        <v>6.4743743</v>
      </c>
      <c r="H30" s="7">
        <v>4.9887318269910601</v>
      </c>
      <c r="I30" s="7">
        <v>10.5</v>
      </c>
      <c r="J30" s="9">
        <v>7.5</v>
      </c>
      <c r="K30" s="9">
        <f t="shared" si="0"/>
        <v>-2.0974834803621381</v>
      </c>
      <c r="L30" s="9" t="str">
        <f t="shared" si="1"/>
        <v>Under</v>
      </c>
      <c r="M30" s="9">
        <f t="shared" si="2"/>
        <v>-0.70000000000000018</v>
      </c>
      <c r="N30" s="9">
        <v>0.4</v>
      </c>
      <c r="O30" s="9">
        <f t="shared" si="3"/>
        <v>1</v>
      </c>
      <c r="P30" s="9">
        <f t="shared" si="4"/>
        <v>2</v>
      </c>
      <c r="Q30" s="9">
        <f t="shared" si="5"/>
        <v>3</v>
      </c>
      <c r="R30" s="9">
        <f t="shared" si="6"/>
        <v>2</v>
      </c>
      <c r="S30" s="9">
        <f t="shared" si="7"/>
        <v>2</v>
      </c>
      <c r="T30" s="9">
        <f t="shared" si="8"/>
        <v>0</v>
      </c>
      <c r="U30" s="9">
        <f t="shared" si="9"/>
        <v>9</v>
      </c>
    </row>
    <row r="31" spans="1:21" x14ac:dyDescent="0.3">
      <c r="A31" s="7">
        <v>30</v>
      </c>
      <c r="B31" s="7" t="s">
        <v>361</v>
      </c>
      <c r="C31" s="7" t="s">
        <v>51</v>
      </c>
      <c r="D31" s="7" t="s">
        <v>338</v>
      </c>
      <c r="E31" s="7">
        <v>3.333333333333333</v>
      </c>
      <c r="F31" s="7">
        <v>4.8091660355522761</v>
      </c>
      <c r="G31" s="7">
        <v>5.1167918168793198</v>
      </c>
      <c r="H31" s="7">
        <v>3.7062919999999999</v>
      </c>
      <c r="I31" s="7">
        <v>6.4</v>
      </c>
      <c r="J31" s="9">
        <v>4.5</v>
      </c>
      <c r="K31" s="9">
        <f t="shared" si="0"/>
        <v>-1.166666666666667</v>
      </c>
      <c r="L31" s="9" t="str">
        <f t="shared" si="1"/>
        <v>Under</v>
      </c>
      <c r="M31" s="9">
        <f t="shared" si="2"/>
        <v>-1.166666666666667</v>
      </c>
      <c r="N31" s="9">
        <v>0.33333333333333331</v>
      </c>
      <c r="O31" s="9">
        <f t="shared" si="3"/>
        <v>0.33333333333333331</v>
      </c>
      <c r="P31" s="9">
        <f t="shared" si="4"/>
        <v>1.5</v>
      </c>
      <c r="Q31" s="9">
        <f t="shared" si="5"/>
        <v>1</v>
      </c>
      <c r="R31" s="9">
        <f t="shared" si="6"/>
        <v>2</v>
      </c>
      <c r="S31" s="9">
        <f t="shared" si="7"/>
        <v>2</v>
      </c>
      <c r="T31" s="9">
        <f t="shared" si="8"/>
        <v>1</v>
      </c>
      <c r="U31" s="9">
        <f t="shared" si="9"/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X58"/>
  <sheetViews>
    <sheetView topLeftCell="A55" workbookViewId="0">
      <selection activeCell="G55" sqref="G54:G55"/>
    </sheetView>
  </sheetViews>
  <sheetFormatPr defaultRowHeight="14.4" x14ac:dyDescent="0.3"/>
  <sheetData>
    <row r="1" spans="1:22" x14ac:dyDescent="0.3">
      <c r="A1" s="7" t="s">
        <v>30</v>
      </c>
      <c r="B1" s="7" t="s">
        <v>20</v>
      </c>
      <c r="C1" s="7" t="s">
        <v>19</v>
      </c>
      <c r="D1" s="7" t="s">
        <v>299</v>
      </c>
      <c r="E1" s="7" t="s">
        <v>300</v>
      </c>
      <c r="F1" s="7" t="s">
        <v>29</v>
      </c>
      <c r="G1" s="7" t="s">
        <v>15</v>
      </c>
      <c r="H1" s="7" t="s">
        <v>14</v>
      </c>
      <c r="I1" s="7" t="s">
        <v>301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298</v>
      </c>
      <c r="U1" s="7" t="s">
        <v>24</v>
      </c>
      <c r="V1" s="7" t="s">
        <v>6</v>
      </c>
    </row>
    <row r="2" spans="1:22" x14ac:dyDescent="0.3">
      <c r="A2" s="7">
        <v>1</v>
      </c>
      <c r="B2" s="7" t="s">
        <v>314</v>
      </c>
      <c r="C2" s="7" t="s">
        <v>39</v>
      </c>
      <c r="D2" s="7" t="s">
        <v>45</v>
      </c>
      <c r="E2" s="17">
        <v>4.0136316064887492</v>
      </c>
      <c r="F2" s="17">
        <v>4.0557258948353168</v>
      </c>
      <c r="G2" s="17">
        <v>4.7053404105821999</v>
      </c>
      <c r="H2" s="17">
        <v>3.6708207185252602</v>
      </c>
      <c r="I2" s="7">
        <v>9.1</v>
      </c>
      <c r="J2" s="24">
        <v>4.5</v>
      </c>
      <c r="K2" s="24">
        <f t="shared" ref="K2:K19" si="0">IF(ABS(E2 - J2) &gt; MAX(ABS(F2 - J2), ABS(G2 - J2)), E2 - J2, IF(ABS(F2 - J2) &gt; ABS(G2 - J2), F2 - J2, G2 - J2))</f>
        <v>-0.48636839351125083</v>
      </c>
      <c r="L2" s="24" t="str">
        <f t="shared" ref="L2:L19" si="1">IF(K2 &lt; 0, "Under", "Over")</f>
        <v>Under</v>
      </c>
      <c r="M2" s="24">
        <f t="shared" ref="M2:M19" si="2">E2-J2</f>
        <v>-0.48636839351125083</v>
      </c>
      <c r="N2" s="24" t="s">
        <v>332</v>
      </c>
      <c r="O2" s="24">
        <f t="shared" ref="O2:O19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0.66666666666666663</v>
      </c>
      <c r="P2" s="24">
        <f t="shared" ref="P2:P19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0</v>
      </c>
      <c r="Q2" s="24">
        <f t="shared" ref="Q2:Q19" si="5">IF(O2=1,3,IF(O2=2/3,2,IF(O2=1/3,1,0)))</f>
        <v>2</v>
      </c>
      <c r="R2" s="24">
        <f t="shared" ref="R2:R19" si="6">IF(AND(L2="Over", E2&gt;J2), 2, IF(AND(L2="Under", E2&lt;=J2), 2, 0))</f>
        <v>2</v>
      </c>
      <c r="S2" s="24">
        <f t="shared" ref="S2:S19" si="7">IF(AND(L2="Over", N2&gt;0.5), 2, IF(AND(L2="Under", N2&lt;=0.5), 2, 0))</f>
        <v>0</v>
      </c>
      <c r="T2" s="24">
        <f t="shared" ref="T2:T19" si="8">IF(L2="Over",
    IF(I2&gt;8.6, 1,
        IF(I2&gt;7.5, 0.5, 0)),
    IF(L2="Under",
        IF(I2&gt;8.6, 0,
            IF(I2&gt;7.5, 0.5, 1)),
        "Invalid N37 Value"))</f>
        <v>0</v>
      </c>
      <c r="U2" s="24">
        <f t="shared" ref="U2:U19" si="9">SUM(P2:T2)</f>
        <v>4</v>
      </c>
      <c r="V2" s="24">
        <v>5</v>
      </c>
    </row>
    <row r="3" spans="1:22" x14ac:dyDescent="0.3">
      <c r="A3" s="7">
        <v>2</v>
      </c>
      <c r="B3" s="7" t="s">
        <v>315</v>
      </c>
      <c r="C3" s="7" t="s">
        <v>45</v>
      </c>
      <c r="D3" s="7" t="s">
        <v>39</v>
      </c>
      <c r="E3" s="17">
        <v>7.666666666666667</v>
      </c>
      <c r="F3" s="17">
        <v>5.4176755139513144</v>
      </c>
      <c r="G3" s="17">
        <v>5.6564303703105603</v>
      </c>
      <c r="H3" s="17">
        <v>4.9085603112840399</v>
      </c>
      <c r="I3" s="7">
        <v>7.8</v>
      </c>
      <c r="J3" s="9">
        <v>7.5</v>
      </c>
      <c r="K3" s="9">
        <f t="shared" si="0"/>
        <v>-2.0823244860486856</v>
      </c>
      <c r="L3" s="9" t="str">
        <f t="shared" si="1"/>
        <v>Under</v>
      </c>
      <c r="M3" s="9">
        <f t="shared" si="2"/>
        <v>0.16666666666666696</v>
      </c>
      <c r="N3" s="9">
        <v>0.66666666666666663</v>
      </c>
      <c r="O3" s="9">
        <f t="shared" si="3"/>
        <v>1</v>
      </c>
      <c r="P3" s="9">
        <f t="shared" si="4"/>
        <v>2</v>
      </c>
      <c r="Q3" s="9">
        <f t="shared" si="5"/>
        <v>3</v>
      </c>
      <c r="R3" s="9">
        <f t="shared" si="6"/>
        <v>0</v>
      </c>
      <c r="S3" s="9">
        <f t="shared" si="7"/>
        <v>0</v>
      </c>
      <c r="T3" s="9">
        <f t="shared" si="8"/>
        <v>0.5</v>
      </c>
      <c r="U3" s="9">
        <f t="shared" si="9"/>
        <v>5.5</v>
      </c>
      <c r="V3" s="9">
        <v>7</v>
      </c>
    </row>
    <row r="4" spans="1:22" x14ac:dyDescent="0.3">
      <c r="A4" s="7">
        <v>3</v>
      </c>
      <c r="B4" s="7" t="s">
        <v>316</v>
      </c>
      <c r="C4" s="7" t="s">
        <v>311</v>
      </c>
      <c r="D4" s="7" t="s">
        <v>305</v>
      </c>
      <c r="E4" s="17">
        <v>3.25</v>
      </c>
      <c r="F4" s="17">
        <v>4.7012396486441483</v>
      </c>
      <c r="G4" s="17">
        <v>4.9283018871256496</v>
      </c>
      <c r="H4" s="17">
        <v>4.2292418772563103</v>
      </c>
      <c r="I4" s="7">
        <v>9.6</v>
      </c>
      <c r="J4" s="24">
        <v>3.5</v>
      </c>
      <c r="K4" s="24">
        <f t="shared" si="0"/>
        <v>1.4283018871256496</v>
      </c>
      <c r="L4" s="24" t="str">
        <f t="shared" si="1"/>
        <v>Over</v>
      </c>
      <c r="M4" s="24">
        <f t="shared" si="2"/>
        <v>-0.25</v>
      </c>
      <c r="N4" s="24">
        <v>0.375</v>
      </c>
      <c r="O4" s="24">
        <f t="shared" si="3"/>
        <v>1</v>
      </c>
      <c r="P4" s="24">
        <f t="shared" si="4"/>
        <v>1.5</v>
      </c>
      <c r="Q4" s="24">
        <f t="shared" si="5"/>
        <v>3</v>
      </c>
      <c r="R4" s="24">
        <f t="shared" si="6"/>
        <v>0</v>
      </c>
      <c r="S4" s="24">
        <f t="shared" si="7"/>
        <v>0</v>
      </c>
      <c r="T4" s="24">
        <f t="shared" si="8"/>
        <v>1</v>
      </c>
      <c r="U4" s="24">
        <f t="shared" si="9"/>
        <v>5.5</v>
      </c>
      <c r="V4" s="24">
        <v>2</v>
      </c>
    </row>
    <row r="5" spans="1:22" x14ac:dyDescent="0.3">
      <c r="A5" s="7">
        <v>4</v>
      </c>
      <c r="B5" s="7" t="s">
        <v>317</v>
      </c>
      <c r="C5" s="7" t="s">
        <v>305</v>
      </c>
      <c r="D5" s="7" t="s">
        <v>311</v>
      </c>
      <c r="E5" s="17">
        <v>4.6923076923076934</v>
      </c>
      <c r="F5" s="17">
        <v>5.4268559225856636</v>
      </c>
      <c r="G5" s="17">
        <v>6.0162360000000001</v>
      </c>
      <c r="H5" s="17">
        <v>5.0339805825242703</v>
      </c>
      <c r="I5" s="7">
        <v>8.5</v>
      </c>
      <c r="J5" s="9">
        <v>3.5</v>
      </c>
      <c r="K5" s="9">
        <f t="shared" si="0"/>
        <v>2.5162360000000001</v>
      </c>
      <c r="L5" s="9" t="str">
        <f t="shared" si="1"/>
        <v>Over</v>
      </c>
      <c r="M5" s="9">
        <f t="shared" si="2"/>
        <v>1.1923076923076934</v>
      </c>
      <c r="N5" s="9">
        <v>0.5</v>
      </c>
      <c r="O5" s="9">
        <f t="shared" si="3"/>
        <v>1</v>
      </c>
      <c r="P5" s="9">
        <f t="shared" si="4"/>
        <v>2</v>
      </c>
      <c r="Q5" s="9">
        <f t="shared" si="5"/>
        <v>3</v>
      </c>
      <c r="R5" s="9">
        <f t="shared" si="6"/>
        <v>2</v>
      </c>
      <c r="S5" s="9">
        <f t="shared" si="7"/>
        <v>0</v>
      </c>
      <c r="T5" s="9">
        <f t="shared" si="8"/>
        <v>0.5</v>
      </c>
      <c r="U5" s="9">
        <f t="shared" si="9"/>
        <v>7.5</v>
      </c>
      <c r="V5" s="9">
        <v>5</v>
      </c>
    </row>
    <row r="6" spans="1:22" x14ac:dyDescent="0.3">
      <c r="A6" s="7">
        <v>5</v>
      </c>
      <c r="B6" s="7" t="s">
        <v>318</v>
      </c>
      <c r="C6" s="7" t="s">
        <v>41</v>
      </c>
      <c r="D6" s="7" t="s">
        <v>303</v>
      </c>
      <c r="E6" s="17">
        <v>7.583333333333333</v>
      </c>
      <c r="F6" s="17">
        <v>5.4514503984185279</v>
      </c>
      <c r="G6" s="17">
        <v>5.9238977430082302</v>
      </c>
      <c r="H6" s="17">
        <v>5.1192384686080201</v>
      </c>
      <c r="I6" s="7">
        <v>7.5</v>
      </c>
      <c r="J6" s="24">
        <v>6.5</v>
      </c>
      <c r="K6" s="24">
        <f t="shared" si="0"/>
        <v>1.083333333333333</v>
      </c>
      <c r="L6" s="24" t="str">
        <f t="shared" si="1"/>
        <v>Over</v>
      </c>
      <c r="M6" s="24">
        <f t="shared" si="2"/>
        <v>1.083333333333333</v>
      </c>
      <c r="N6" s="24">
        <v>0.6</v>
      </c>
      <c r="O6" s="24">
        <f t="shared" si="3"/>
        <v>0</v>
      </c>
      <c r="P6" s="24">
        <f t="shared" si="4"/>
        <v>1.5</v>
      </c>
      <c r="Q6" s="24">
        <f t="shared" si="5"/>
        <v>0</v>
      </c>
      <c r="R6" s="24">
        <f t="shared" si="6"/>
        <v>2</v>
      </c>
      <c r="S6" s="24">
        <f t="shared" si="7"/>
        <v>2</v>
      </c>
      <c r="T6" s="24">
        <f t="shared" si="8"/>
        <v>0</v>
      </c>
      <c r="U6" s="24">
        <f t="shared" si="9"/>
        <v>5.5</v>
      </c>
      <c r="V6" s="24">
        <v>4</v>
      </c>
    </row>
    <row r="7" spans="1:22" x14ac:dyDescent="0.3">
      <c r="A7" s="7">
        <v>6</v>
      </c>
      <c r="B7" s="7" t="s">
        <v>319</v>
      </c>
      <c r="C7" s="7" t="s">
        <v>303</v>
      </c>
      <c r="D7" s="7" t="s">
        <v>41</v>
      </c>
      <c r="E7" s="17">
        <v>4.666666666666667</v>
      </c>
      <c r="F7" s="17">
        <v>3.7445710013507982</v>
      </c>
      <c r="G7" s="17">
        <v>4.1850716872479001</v>
      </c>
      <c r="H7" s="17">
        <v>3.2332556000000001</v>
      </c>
      <c r="I7" s="7">
        <v>9.1</v>
      </c>
      <c r="J7" s="24">
        <v>4.5</v>
      </c>
      <c r="K7" s="24">
        <f t="shared" si="0"/>
        <v>-0.75542899864920177</v>
      </c>
      <c r="L7" s="24" t="str">
        <f t="shared" si="1"/>
        <v>Under</v>
      </c>
      <c r="M7" s="24">
        <f t="shared" si="2"/>
        <v>0.16666666666666696</v>
      </c>
      <c r="N7" s="24">
        <v>0.5</v>
      </c>
      <c r="O7" s="24">
        <f t="shared" si="3"/>
        <v>1</v>
      </c>
      <c r="P7" s="24">
        <f t="shared" si="4"/>
        <v>1</v>
      </c>
      <c r="Q7" s="24">
        <f t="shared" si="5"/>
        <v>3</v>
      </c>
      <c r="R7" s="24">
        <f t="shared" si="6"/>
        <v>0</v>
      </c>
      <c r="S7" s="24">
        <f t="shared" si="7"/>
        <v>2</v>
      </c>
      <c r="T7" s="24">
        <f t="shared" si="8"/>
        <v>0</v>
      </c>
      <c r="U7" s="24">
        <f t="shared" si="9"/>
        <v>6</v>
      </c>
      <c r="V7" s="24">
        <v>6</v>
      </c>
    </row>
    <row r="8" spans="1:22" x14ac:dyDescent="0.3">
      <c r="A8" s="7">
        <v>7</v>
      </c>
      <c r="B8" s="7" t="s">
        <v>320</v>
      </c>
      <c r="C8" s="7" t="s">
        <v>48</v>
      </c>
      <c r="D8" s="7" t="s">
        <v>37</v>
      </c>
      <c r="E8" s="17">
        <v>6.1111111111111107</v>
      </c>
      <c r="F8" s="17">
        <v>5.415796959214167</v>
      </c>
      <c r="G8" s="17">
        <v>6.04</v>
      </c>
      <c r="H8" s="17">
        <v>4.1911325000000001</v>
      </c>
      <c r="I8" s="7">
        <v>8.6999999999999993</v>
      </c>
      <c r="J8" s="24">
        <v>5.5</v>
      </c>
      <c r="K8" s="24">
        <f t="shared" si="0"/>
        <v>0.61111111111111072</v>
      </c>
      <c r="L8" s="24" t="str">
        <f t="shared" si="1"/>
        <v>Over</v>
      </c>
      <c r="M8" s="24">
        <f t="shared" si="2"/>
        <v>0.61111111111111072</v>
      </c>
      <c r="N8" s="24">
        <v>0.55555555555555558</v>
      </c>
      <c r="O8" s="24">
        <f t="shared" si="3"/>
        <v>0.33333333333333331</v>
      </c>
      <c r="P8" s="24">
        <f t="shared" si="4"/>
        <v>0.5</v>
      </c>
      <c r="Q8" s="24">
        <f t="shared" si="5"/>
        <v>1</v>
      </c>
      <c r="R8" s="24">
        <f t="shared" si="6"/>
        <v>2</v>
      </c>
      <c r="S8" s="24">
        <f t="shared" si="7"/>
        <v>2</v>
      </c>
      <c r="T8" s="24">
        <f t="shared" si="8"/>
        <v>1</v>
      </c>
      <c r="U8" s="24">
        <f t="shared" si="9"/>
        <v>6.5</v>
      </c>
      <c r="V8" s="24">
        <v>4</v>
      </c>
    </row>
    <row r="9" spans="1:22" x14ac:dyDescent="0.3">
      <c r="A9" s="7">
        <v>8</v>
      </c>
      <c r="B9" s="7" t="s">
        <v>321</v>
      </c>
      <c r="C9" s="7" t="s">
        <v>37</v>
      </c>
      <c r="D9" s="7" t="s">
        <v>48</v>
      </c>
      <c r="E9" s="17">
        <v>5.4285714285714288</v>
      </c>
      <c r="F9" s="17">
        <v>4.7844810281287513</v>
      </c>
      <c r="G9" s="17">
        <v>5.23</v>
      </c>
      <c r="H9" s="17">
        <v>4.1849340000000002</v>
      </c>
      <c r="I9" s="7">
        <v>7.7</v>
      </c>
      <c r="J9" s="24">
        <v>6.5</v>
      </c>
      <c r="K9" s="24">
        <f t="shared" si="0"/>
        <v>-1.7155189718712487</v>
      </c>
      <c r="L9" s="24" t="str">
        <f t="shared" si="1"/>
        <v>Under</v>
      </c>
      <c r="M9" s="24">
        <f t="shared" si="2"/>
        <v>-1.0714285714285712</v>
      </c>
      <c r="N9" s="24">
        <v>0.2</v>
      </c>
      <c r="O9" s="24">
        <f t="shared" si="3"/>
        <v>1</v>
      </c>
      <c r="P9" s="24">
        <f t="shared" si="4"/>
        <v>2</v>
      </c>
      <c r="Q9" s="24">
        <f t="shared" si="5"/>
        <v>3</v>
      </c>
      <c r="R9" s="24">
        <f t="shared" si="6"/>
        <v>2</v>
      </c>
      <c r="S9" s="24">
        <f t="shared" si="7"/>
        <v>2</v>
      </c>
      <c r="T9" s="24">
        <f t="shared" si="8"/>
        <v>0.5</v>
      </c>
      <c r="U9" s="24">
        <f t="shared" si="9"/>
        <v>9.5</v>
      </c>
      <c r="V9" s="24">
        <v>7</v>
      </c>
    </row>
    <row r="10" spans="1:22" x14ac:dyDescent="0.3">
      <c r="A10" s="7">
        <v>9</v>
      </c>
      <c r="B10" s="7" t="s">
        <v>322</v>
      </c>
      <c r="C10" s="7" t="s">
        <v>302</v>
      </c>
      <c r="D10" s="7" t="s">
        <v>47</v>
      </c>
      <c r="E10" s="17">
        <v>4.6923076923076934</v>
      </c>
      <c r="F10" s="17">
        <v>4.2939099658053204</v>
      </c>
      <c r="G10" s="17">
        <v>4.5369836122379201</v>
      </c>
      <c r="H10" s="17">
        <v>3.88663484486873</v>
      </c>
      <c r="I10" s="7">
        <v>5.6</v>
      </c>
      <c r="J10" s="24">
        <v>4.5</v>
      </c>
      <c r="K10" s="24">
        <f t="shared" si="0"/>
        <v>-0.20609003419467964</v>
      </c>
      <c r="L10" s="24" t="str">
        <f t="shared" si="1"/>
        <v>Under</v>
      </c>
      <c r="M10" s="24">
        <f t="shared" si="2"/>
        <v>0.1923076923076934</v>
      </c>
      <c r="N10" s="24">
        <v>0.5</v>
      </c>
      <c r="O10" s="24">
        <f t="shared" si="3"/>
        <v>0.66666666666666663</v>
      </c>
      <c r="P10" s="24">
        <f t="shared" si="4"/>
        <v>0</v>
      </c>
      <c r="Q10" s="24">
        <f t="shared" si="5"/>
        <v>2</v>
      </c>
      <c r="R10" s="24">
        <f t="shared" si="6"/>
        <v>0</v>
      </c>
      <c r="S10" s="24">
        <f t="shared" si="7"/>
        <v>2</v>
      </c>
      <c r="T10" s="24">
        <f t="shared" si="8"/>
        <v>1</v>
      </c>
      <c r="U10" s="24">
        <f t="shared" si="9"/>
        <v>5</v>
      </c>
      <c r="V10" s="24">
        <v>8</v>
      </c>
    </row>
    <row r="11" spans="1:22" x14ac:dyDescent="0.3">
      <c r="A11" s="7">
        <v>10</v>
      </c>
      <c r="B11" s="7" t="s">
        <v>323</v>
      </c>
      <c r="C11" s="7" t="s">
        <v>47</v>
      </c>
      <c r="D11" s="7" t="s">
        <v>302</v>
      </c>
      <c r="E11" s="17">
        <v>5.384615384615385</v>
      </c>
      <c r="F11" s="17">
        <v>5.8611260495402355</v>
      </c>
      <c r="G11" s="17">
        <v>6.2324475933687697</v>
      </c>
      <c r="H11" s="17">
        <v>5.219691840866</v>
      </c>
      <c r="I11" s="7">
        <v>7</v>
      </c>
      <c r="J11" s="9">
        <v>5.5</v>
      </c>
      <c r="K11" s="9">
        <f t="shared" si="0"/>
        <v>0.73244759336876974</v>
      </c>
      <c r="L11" s="9" t="str">
        <f t="shared" si="1"/>
        <v>Over</v>
      </c>
      <c r="M11" s="9">
        <f t="shared" si="2"/>
        <v>-0.11538461538461497</v>
      </c>
      <c r="N11" s="9">
        <v>0.6</v>
      </c>
      <c r="O11" s="9">
        <f t="shared" si="3"/>
        <v>0.66666666666666663</v>
      </c>
      <c r="P11" s="9">
        <f t="shared" si="4"/>
        <v>0.5</v>
      </c>
      <c r="Q11" s="9">
        <f t="shared" si="5"/>
        <v>2</v>
      </c>
      <c r="R11" s="9">
        <f t="shared" si="6"/>
        <v>0</v>
      </c>
      <c r="S11" s="9">
        <f t="shared" si="7"/>
        <v>2</v>
      </c>
      <c r="T11" s="9">
        <f t="shared" si="8"/>
        <v>0</v>
      </c>
      <c r="U11" s="9">
        <f t="shared" si="9"/>
        <v>4.5</v>
      </c>
      <c r="V11" s="9">
        <v>6</v>
      </c>
    </row>
    <row r="12" spans="1:22" x14ac:dyDescent="0.3">
      <c r="A12" s="7">
        <v>11</v>
      </c>
      <c r="B12" s="7" t="s">
        <v>324</v>
      </c>
      <c r="C12" s="7" t="s">
        <v>304</v>
      </c>
      <c r="D12" s="7" t="s">
        <v>307</v>
      </c>
      <c r="E12" s="17">
        <v>2</v>
      </c>
      <c r="F12" s="17">
        <v>4.6443937681798868</v>
      </c>
      <c r="G12" s="17">
        <v>4.99</v>
      </c>
      <c r="H12" s="17">
        <v>4.3627076000000002</v>
      </c>
      <c r="I12" s="7">
        <v>7.2</v>
      </c>
      <c r="J12" s="24">
        <v>4.5</v>
      </c>
      <c r="K12" s="24">
        <f t="shared" si="0"/>
        <v>-2.5</v>
      </c>
      <c r="L12" s="24" t="str">
        <f t="shared" si="1"/>
        <v>Under</v>
      </c>
      <c r="M12" s="24">
        <f t="shared" si="2"/>
        <v>-2.5</v>
      </c>
      <c r="N12" s="24">
        <v>0</v>
      </c>
      <c r="O12" s="24">
        <f t="shared" si="3"/>
        <v>0.33333333333333331</v>
      </c>
      <c r="P12" s="24">
        <f t="shared" si="4"/>
        <v>2</v>
      </c>
      <c r="Q12" s="24">
        <f t="shared" si="5"/>
        <v>1</v>
      </c>
      <c r="R12" s="24">
        <f t="shared" si="6"/>
        <v>2</v>
      </c>
      <c r="S12" s="24">
        <f t="shared" si="7"/>
        <v>2</v>
      </c>
      <c r="T12" s="24">
        <f t="shared" si="8"/>
        <v>1</v>
      </c>
      <c r="U12" s="24">
        <f t="shared" si="9"/>
        <v>8</v>
      </c>
      <c r="V12" s="24">
        <v>6</v>
      </c>
    </row>
    <row r="13" spans="1:22" x14ac:dyDescent="0.3">
      <c r="A13" s="7">
        <v>12</v>
      </c>
      <c r="B13" s="7" t="s">
        <v>325</v>
      </c>
      <c r="C13" s="7" t="s">
        <v>307</v>
      </c>
      <c r="D13" s="7" t="s">
        <v>304</v>
      </c>
      <c r="E13" s="17">
        <v>5</v>
      </c>
      <c r="F13" s="17">
        <v>5.446984765136115</v>
      </c>
      <c r="G13" s="17">
        <v>5.7410550903247399</v>
      </c>
      <c r="H13" s="17">
        <v>4.9085603112840399</v>
      </c>
      <c r="I13" s="7">
        <v>5.3</v>
      </c>
      <c r="J13" s="9">
        <v>5.5</v>
      </c>
      <c r="K13" s="9">
        <f t="shared" si="0"/>
        <v>-0.5</v>
      </c>
      <c r="L13" s="9" t="str">
        <f t="shared" si="1"/>
        <v>Under</v>
      </c>
      <c r="M13" s="9">
        <f t="shared" si="2"/>
        <v>-0.5</v>
      </c>
      <c r="N13" s="9">
        <v>0.5</v>
      </c>
      <c r="O13" s="9">
        <f t="shared" si="3"/>
        <v>0.66666666666666663</v>
      </c>
      <c r="P13" s="9">
        <f t="shared" si="4"/>
        <v>0.5</v>
      </c>
      <c r="Q13" s="9">
        <f t="shared" si="5"/>
        <v>2</v>
      </c>
      <c r="R13" s="9">
        <f t="shared" si="6"/>
        <v>2</v>
      </c>
      <c r="S13" s="9">
        <f t="shared" si="7"/>
        <v>2</v>
      </c>
      <c r="T13" s="9">
        <f t="shared" si="8"/>
        <v>1</v>
      </c>
      <c r="U13" s="9">
        <f t="shared" si="9"/>
        <v>7.5</v>
      </c>
      <c r="V13" s="9">
        <v>2</v>
      </c>
    </row>
    <row r="14" spans="1:22" x14ac:dyDescent="0.3">
      <c r="A14" s="7">
        <v>13</v>
      </c>
      <c r="B14" s="7" t="s">
        <v>326</v>
      </c>
      <c r="C14" s="7" t="s">
        <v>312</v>
      </c>
      <c r="D14" s="7" t="s">
        <v>49</v>
      </c>
      <c r="E14" s="17">
        <v>4.5714285714285712</v>
      </c>
      <c r="F14" s="17">
        <v>4.2352279051645576</v>
      </c>
      <c r="G14" s="17">
        <v>4.6157436800751004</v>
      </c>
      <c r="H14" s="17">
        <v>3.6964684000000001</v>
      </c>
      <c r="I14" s="7">
        <v>8.4</v>
      </c>
      <c r="J14" s="9">
        <v>4.5</v>
      </c>
      <c r="K14" s="9">
        <f t="shared" si="0"/>
        <v>-0.2647720948354424</v>
      </c>
      <c r="L14" s="9" t="str">
        <f t="shared" si="1"/>
        <v>Under</v>
      </c>
      <c r="M14" s="9">
        <f t="shared" si="2"/>
        <v>7.1428571428571175E-2</v>
      </c>
      <c r="N14" s="9">
        <v>0.5</v>
      </c>
      <c r="O14" s="9">
        <f t="shared" si="3"/>
        <v>0.66666666666666663</v>
      </c>
      <c r="P14" s="9">
        <f t="shared" si="4"/>
        <v>0</v>
      </c>
      <c r="Q14" s="9">
        <f t="shared" si="5"/>
        <v>2</v>
      </c>
      <c r="R14" s="9">
        <f t="shared" si="6"/>
        <v>0</v>
      </c>
      <c r="S14" s="9">
        <f t="shared" si="7"/>
        <v>2</v>
      </c>
      <c r="T14" s="9">
        <f t="shared" si="8"/>
        <v>0.5</v>
      </c>
      <c r="U14" s="9">
        <f t="shared" si="9"/>
        <v>4.5</v>
      </c>
      <c r="V14" s="9">
        <v>4</v>
      </c>
    </row>
    <row r="15" spans="1:22" x14ac:dyDescent="0.3">
      <c r="A15" s="7">
        <v>14</v>
      </c>
      <c r="B15" s="7" t="s">
        <v>327</v>
      </c>
      <c r="C15" s="7" t="s">
        <v>49</v>
      </c>
      <c r="D15" s="7" t="s">
        <v>312</v>
      </c>
      <c r="E15" s="17">
        <v>5.1428571428571432</v>
      </c>
      <c r="F15" s="17">
        <v>4.5701866972647336</v>
      </c>
      <c r="G15" s="17">
        <v>4.7449789999999998</v>
      </c>
      <c r="H15" s="17">
        <v>4.2763611302549904</v>
      </c>
      <c r="I15" s="7">
        <v>8.9</v>
      </c>
      <c r="J15" s="9">
        <v>4.5</v>
      </c>
      <c r="K15" s="9">
        <f t="shared" si="0"/>
        <v>0.64285714285714324</v>
      </c>
      <c r="L15" s="9" t="str">
        <f t="shared" si="1"/>
        <v>Over</v>
      </c>
      <c r="M15" s="9">
        <f t="shared" si="2"/>
        <v>0.64285714285714324</v>
      </c>
      <c r="N15" s="9">
        <v>0.5</v>
      </c>
      <c r="O15" s="9">
        <f t="shared" si="3"/>
        <v>0.66666666666666663</v>
      </c>
      <c r="P15" s="9">
        <f t="shared" si="4"/>
        <v>0.5</v>
      </c>
      <c r="Q15" s="9">
        <f t="shared" si="5"/>
        <v>2</v>
      </c>
      <c r="R15" s="9">
        <f t="shared" si="6"/>
        <v>2</v>
      </c>
      <c r="S15" s="9">
        <f t="shared" si="7"/>
        <v>0</v>
      </c>
      <c r="T15" s="9">
        <f t="shared" si="8"/>
        <v>1</v>
      </c>
      <c r="U15" s="9">
        <f t="shared" si="9"/>
        <v>5.5</v>
      </c>
      <c r="V15" s="9">
        <v>7</v>
      </c>
    </row>
    <row r="16" spans="1:22" x14ac:dyDescent="0.3">
      <c r="A16" s="7">
        <v>15</v>
      </c>
      <c r="B16" s="7" t="s">
        <v>328</v>
      </c>
      <c r="C16" s="7" t="s">
        <v>44</v>
      </c>
      <c r="D16" s="7" t="s">
        <v>40</v>
      </c>
      <c r="E16" s="7">
        <v>2.916666666666667</v>
      </c>
      <c r="F16" s="7">
        <v>4.5385728623956068</v>
      </c>
      <c r="G16" s="7">
        <v>4.99</v>
      </c>
      <c r="H16" s="7">
        <v>3.7735159999999999</v>
      </c>
      <c r="I16" s="7">
        <v>8.1999999999999993</v>
      </c>
      <c r="J16" s="9">
        <v>3.5</v>
      </c>
      <c r="K16" s="9">
        <f t="shared" si="0"/>
        <v>1.4900000000000002</v>
      </c>
      <c r="L16" s="9" t="str">
        <f t="shared" si="1"/>
        <v>Over</v>
      </c>
      <c r="M16" s="9">
        <f t="shared" si="2"/>
        <v>-0.58333333333333304</v>
      </c>
      <c r="N16" s="9">
        <v>0.3</v>
      </c>
      <c r="O16" s="9">
        <f t="shared" si="3"/>
        <v>1</v>
      </c>
      <c r="P16" s="9">
        <f t="shared" si="4"/>
        <v>1.5</v>
      </c>
      <c r="Q16" s="9">
        <f t="shared" si="5"/>
        <v>3</v>
      </c>
      <c r="R16" s="9">
        <f t="shared" si="6"/>
        <v>0</v>
      </c>
      <c r="S16" s="9">
        <f t="shared" si="7"/>
        <v>0</v>
      </c>
      <c r="T16" s="9">
        <f t="shared" si="8"/>
        <v>0.5</v>
      </c>
      <c r="U16" s="9">
        <f t="shared" si="9"/>
        <v>5</v>
      </c>
      <c r="V16" s="9">
        <v>8</v>
      </c>
    </row>
    <row r="17" spans="1:22" x14ac:dyDescent="0.3">
      <c r="A17" s="7">
        <v>16</v>
      </c>
      <c r="B17" s="7" t="s">
        <v>329</v>
      </c>
      <c r="C17" s="7" t="s">
        <v>40</v>
      </c>
      <c r="D17" s="7" t="s">
        <v>44</v>
      </c>
      <c r="E17" s="7">
        <v>4</v>
      </c>
      <c r="F17" s="7">
        <v>4.4747213630946945</v>
      </c>
      <c r="G17" s="7">
        <v>4.76966</v>
      </c>
      <c r="H17" s="7">
        <v>3.9158878504672798</v>
      </c>
      <c r="I17" s="7">
        <v>8.1</v>
      </c>
      <c r="J17" s="24">
        <v>3.5</v>
      </c>
      <c r="K17" s="24">
        <f t="shared" si="0"/>
        <v>1.26966</v>
      </c>
      <c r="L17" s="24" t="str">
        <f t="shared" si="1"/>
        <v>Over</v>
      </c>
      <c r="M17" s="24">
        <f t="shared" si="2"/>
        <v>0.5</v>
      </c>
      <c r="N17" s="24">
        <v>0.7</v>
      </c>
      <c r="O17" s="24">
        <f t="shared" si="3"/>
        <v>1</v>
      </c>
      <c r="P17" s="24">
        <f t="shared" si="4"/>
        <v>1.5</v>
      </c>
      <c r="Q17" s="24">
        <f t="shared" si="5"/>
        <v>3</v>
      </c>
      <c r="R17" s="24">
        <f t="shared" si="6"/>
        <v>2</v>
      </c>
      <c r="S17" s="24">
        <f t="shared" si="7"/>
        <v>2</v>
      </c>
      <c r="T17" s="24">
        <f t="shared" si="8"/>
        <v>0.5</v>
      </c>
      <c r="U17" s="24">
        <f t="shared" si="9"/>
        <v>9</v>
      </c>
      <c r="V17" s="24">
        <v>3</v>
      </c>
    </row>
    <row r="18" spans="1:22" x14ac:dyDescent="0.3">
      <c r="A18" s="7">
        <v>17</v>
      </c>
      <c r="B18" s="7" t="s">
        <v>330</v>
      </c>
      <c r="C18" s="7" t="s">
        <v>309</v>
      </c>
      <c r="D18" s="7" t="s">
        <v>306</v>
      </c>
      <c r="E18" s="7">
        <v>3.475462962962963</v>
      </c>
      <c r="F18" s="7">
        <v>3.0829132339344931</v>
      </c>
      <c r="G18" s="7">
        <v>4.1288720030087296</v>
      </c>
      <c r="H18" s="7">
        <v>2.5457434360203499</v>
      </c>
      <c r="I18" s="7">
        <v>7.2</v>
      </c>
      <c r="J18" s="9" t="s">
        <v>313</v>
      </c>
      <c r="K18" s="9" t="e">
        <f t="shared" si="0"/>
        <v>#VALUE!</v>
      </c>
      <c r="L18" s="9" t="e">
        <f t="shared" si="1"/>
        <v>#VALUE!</v>
      </c>
      <c r="M18" s="9" t="e">
        <f t="shared" si="2"/>
        <v>#VALUE!</v>
      </c>
      <c r="N18" s="9" t="s">
        <v>332</v>
      </c>
      <c r="O18" s="9" t="e">
        <f t="shared" si="3"/>
        <v>#VALUE!</v>
      </c>
      <c r="P18" s="9" t="e">
        <f t="shared" si="4"/>
        <v>#VALUE!</v>
      </c>
      <c r="Q18" s="9" t="e">
        <f t="shared" si="5"/>
        <v>#VALUE!</v>
      </c>
      <c r="R18" s="9" t="e">
        <f t="shared" si="6"/>
        <v>#VALUE!</v>
      </c>
      <c r="S18" s="9" t="e">
        <f t="shared" si="7"/>
        <v>#VALUE!</v>
      </c>
      <c r="T18" s="9" t="e">
        <f t="shared" si="8"/>
        <v>#VALUE!</v>
      </c>
      <c r="U18" s="9" t="e">
        <f t="shared" si="9"/>
        <v>#VALUE!</v>
      </c>
      <c r="V18" s="9">
        <v>3</v>
      </c>
    </row>
    <row r="19" spans="1:22" x14ac:dyDescent="0.3">
      <c r="A19" s="7">
        <v>18</v>
      </c>
      <c r="B19" s="7" t="s">
        <v>331</v>
      </c>
      <c r="C19" s="7" t="s">
        <v>306</v>
      </c>
      <c r="D19" s="7" t="s">
        <v>309</v>
      </c>
      <c r="E19" s="7">
        <v>4.75</v>
      </c>
      <c r="F19" s="7">
        <v>3.7323312119368075</v>
      </c>
      <c r="G19" s="7">
        <v>4.2288596318466496</v>
      </c>
      <c r="H19" s="7">
        <v>3.0452530000000002</v>
      </c>
      <c r="I19" s="7">
        <v>8.3000000000000007</v>
      </c>
      <c r="J19" s="9">
        <v>5.5</v>
      </c>
      <c r="K19" s="9">
        <f t="shared" si="0"/>
        <v>-1.7676687880631925</v>
      </c>
      <c r="L19" s="9" t="str">
        <f t="shared" si="1"/>
        <v>Under</v>
      </c>
      <c r="M19" s="9">
        <f t="shared" si="2"/>
        <v>-0.75</v>
      </c>
      <c r="N19" s="9">
        <v>0.4</v>
      </c>
      <c r="O19" s="9">
        <f t="shared" si="3"/>
        <v>1</v>
      </c>
      <c r="P19" s="9">
        <f t="shared" si="4"/>
        <v>2</v>
      </c>
      <c r="Q19" s="9">
        <f t="shared" si="5"/>
        <v>3</v>
      </c>
      <c r="R19" s="9">
        <f t="shared" si="6"/>
        <v>2</v>
      </c>
      <c r="S19" s="9">
        <f t="shared" si="7"/>
        <v>2</v>
      </c>
      <c r="T19" s="9">
        <f t="shared" si="8"/>
        <v>0.5</v>
      </c>
      <c r="U19" s="9">
        <f t="shared" si="9"/>
        <v>9.5</v>
      </c>
      <c r="V19" s="9" t="s">
        <v>333</v>
      </c>
    </row>
    <row r="20" spans="1:22" x14ac:dyDescent="0.3">
      <c r="A20" s="7"/>
      <c r="B20" s="7"/>
      <c r="C20" s="7"/>
      <c r="D20" s="7"/>
      <c r="E20" s="7"/>
      <c r="F20" s="7"/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/>
      <c r="B21" s="7"/>
      <c r="C21" s="7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7"/>
      <c r="B22" s="7"/>
      <c r="C22" s="7"/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/>
      <c r="B23" s="7"/>
      <c r="C23" s="7"/>
      <c r="D23" s="7"/>
      <c r="E23" s="7"/>
      <c r="F23" s="7"/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/>
      <c r="B24" s="7"/>
      <c r="C24" s="7"/>
      <c r="D24" s="7"/>
      <c r="E24" s="7"/>
      <c r="F24" s="7"/>
      <c r="G24" s="7"/>
      <c r="H24" s="7"/>
      <c r="I24" s="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/>
      <c r="B25" s="7"/>
      <c r="C25" s="7"/>
      <c r="D25" s="7"/>
      <c r="E25" s="7"/>
      <c r="F25" s="7"/>
      <c r="G25" s="7"/>
      <c r="H25" s="7"/>
      <c r="I25" s="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7"/>
      <c r="B26" s="7"/>
      <c r="C26" s="7"/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s="7"/>
      <c r="B27" s="7"/>
      <c r="C27" s="7"/>
      <c r="D27" s="7"/>
      <c r="E27" s="7"/>
      <c r="F27" s="7"/>
      <c r="G27" s="7"/>
      <c r="H27" s="7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7"/>
      <c r="B28" s="7"/>
      <c r="C28" s="7"/>
      <c r="D28" s="7"/>
      <c r="E28" s="7"/>
      <c r="F28" s="7"/>
      <c r="G28" s="7"/>
      <c r="H28" s="7"/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/>
      <c r="B29" s="7"/>
      <c r="C29" s="7"/>
      <c r="D29" s="7"/>
      <c r="E29" s="7"/>
      <c r="F29" s="7"/>
      <c r="G29" s="7"/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s="7"/>
      <c r="B30" s="7"/>
      <c r="C30" s="7"/>
      <c r="D30" s="7"/>
      <c r="E30" s="7"/>
      <c r="F30" s="7"/>
      <c r="G30" s="7"/>
      <c r="H30" s="7"/>
      <c r="I30" s="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7"/>
      <c r="B31" s="7"/>
      <c r="C31" s="7"/>
      <c r="D31" s="7"/>
      <c r="E31" s="7"/>
      <c r="F31" s="7"/>
      <c r="G31" s="7"/>
      <c r="H31" s="7"/>
      <c r="I31" s="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6" spans="4:24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4:24" x14ac:dyDescent="0.3">
      <c r="D37" s="6"/>
      <c r="E37" s="6"/>
      <c r="F37" s="6"/>
      <c r="G37" s="6"/>
      <c r="H37" s="19"/>
      <c r="I37" s="19"/>
      <c r="J37" s="19"/>
      <c r="K37" s="19"/>
      <c r="L37" s="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4:24" x14ac:dyDescent="0.3">
      <c r="D38" s="6"/>
      <c r="E38" s="6"/>
      <c r="F38" s="6"/>
      <c r="G38" s="6"/>
      <c r="H38" s="19"/>
      <c r="I38" s="19"/>
      <c r="J38" s="19"/>
      <c r="K38" s="19"/>
      <c r="L38" s="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4:24" x14ac:dyDescent="0.3">
      <c r="D39" s="6"/>
      <c r="E39" s="6"/>
      <c r="F39" s="6"/>
      <c r="G39" s="6"/>
      <c r="H39" s="19"/>
      <c r="I39" s="19"/>
      <c r="J39" s="19"/>
      <c r="K39" s="19"/>
      <c r="L39" s="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4:24" x14ac:dyDescent="0.3">
      <c r="D40" s="6"/>
      <c r="E40" s="6"/>
      <c r="F40" s="6"/>
      <c r="G40" s="6"/>
      <c r="H40" s="19"/>
      <c r="I40" s="19"/>
      <c r="J40" s="19"/>
      <c r="K40" s="19"/>
      <c r="L40" s="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4:24" x14ac:dyDescent="0.3">
      <c r="D41" s="6"/>
      <c r="E41" s="6"/>
      <c r="F41" s="6"/>
      <c r="G41" s="6"/>
      <c r="H41" s="19"/>
      <c r="I41" s="19"/>
      <c r="J41" s="19"/>
      <c r="K41" s="19"/>
      <c r="L41" s="6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4:24" x14ac:dyDescent="0.3">
      <c r="D42" s="6"/>
      <c r="E42" s="6"/>
      <c r="F42" s="6"/>
      <c r="G42" s="6"/>
      <c r="H42" s="19"/>
      <c r="I42" s="19"/>
      <c r="J42" s="19"/>
      <c r="K42" s="19"/>
      <c r="L42" s="6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4:24" x14ac:dyDescent="0.3">
      <c r="D43" s="6"/>
      <c r="E43" s="6"/>
      <c r="F43" s="6"/>
      <c r="G43" s="6"/>
      <c r="H43" s="19"/>
      <c r="I43" s="19"/>
      <c r="J43" s="19"/>
      <c r="K43" s="19"/>
      <c r="L43" s="6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4:24" x14ac:dyDescent="0.3">
      <c r="D44" s="6"/>
      <c r="E44" s="6"/>
      <c r="F44" s="6"/>
      <c r="G44" s="6"/>
      <c r="H44" s="19"/>
      <c r="I44" s="19"/>
      <c r="J44" s="19"/>
      <c r="K44" s="19"/>
      <c r="L44" s="6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4:24" x14ac:dyDescent="0.3">
      <c r="D45" s="6"/>
      <c r="E45" s="6"/>
      <c r="F45" s="6"/>
      <c r="G45" s="6"/>
      <c r="H45" s="19"/>
      <c r="I45" s="19"/>
      <c r="J45" s="19"/>
      <c r="K45" s="19"/>
      <c r="L45" s="6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4:24" x14ac:dyDescent="0.3">
      <c r="D46" s="6"/>
      <c r="E46" s="6"/>
      <c r="F46" s="6"/>
      <c r="G46" s="6"/>
      <c r="H46" s="19"/>
      <c r="I46" s="19"/>
      <c r="J46" s="19"/>
      <c r="K46" s="19"/>
      <c r="L46" s="6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4:24" x14ac:dyDescent="0.3">
      <c r="D47" s="6"/>
      <c r="E47" s="6"/>
      <c r="F47" s="6"/>
      <c r="G47" s="6"/>
      <c r="H47" s="19"/>
      <c r="I47" s="19"/>
      <c r="J47" s="19"/>
      <c r="K47" s="19"/>
      <c r="L47" s="6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4:24" x14ac:dyDescent="0.3">
      <c r="D48" s="6"/>
      <c r="E48" s="6"/>
      <c r="F48" s="6"/>
      <c r="G48" s="6"/>
      <c r="H48" s="19"/>
      <c r="I48" s="19"/>
      <c r="J48" s="19"/>
      <c r="K48" s="19"/>
      <c r="L48" s="6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4:24" x14ac:dyDescent="0.3">
      <c r="D49" s="6"/>
      <c r="E49" s="6"/>
      <c r="F49" s="6"/>
      <c r="G49" s="6"/>
      <c r="H49" s="19"/>
      <c r="I49" s="19"/>
      <c r="J49" s="19"/>
      <c r="K49" s="19"/>
      <c r="L49" s="6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4:24" x14ac:dyDescent="0.3">
      <c r="D50" s="6"/>
      <c r="E50" s="6"/>
      <c r="F50" s="6"/>
      <c r="G50" s="6"/>
      <c r="H50" s="19"/>
      <c r="I50" s="19"/>
      <c r="J50" s="19"/>
      <c r="K50" s="19"/>
      <c r="L50" s="6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4:24" x14ac:dyDescent="0.3">
      <c r="D51" s="6"/>
      <c r="E51" s="6"/>
      <c r="F51" s="6"/>
      <c r="G51" s="6"/>
      <c r="H51" s="6"/>
      <c r="I51" s="6"/>
      <c r="J51" s="6"/>
      <c r="K51" s="6"/>
      <c r="L51" s="6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4:24" x14ac:dyDescent="0.3">
      <c r="D52" s="6"/>
      <c r="E52" s="6"/>
      <c r="F52" s="6"/>
      <c r="G52" s="6"/>
      <c r="H52" s="6"/>
      <c r="I52" s="6"/>
      <c r="J52" s="6"/>
      <c r="K52" s="6"/>
      <c r="L52" s="6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4:24" x14ac:dyDescent="0.3">
      <c r="D53" s="6"/>
      <c r="E53" s="6"/>
      <c r="F53" s="6"/>
      <c r="G53" s="6"/>
      <c r="H53" s="6"/>
      <c r="I53" s="6"/>
      <c r="J53" s="6"/>
      <c r="K53" s="6"/>
      <c r="L53" s="6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4:24" x14ac:dyDescent="0.3">
      <c r="D54" s="6"/>
      <c r="E54" s="6"/>
      <c r="F54" s="6"/>
      <c r="G54" s="6"/>
      <c r="H54" s="6"/>
      <c r="I54" s="6"/>
      <c r="J54" s="6"/>
      <c r="K54" s="6"/>
      <c r="L54" s="6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4:24" x14ac:dyDescent="0.3">
      <c r="D55" s="6"/>
      <c r="E55" s="6"/>
      <c r="F55" s="6"/>
      <c r="G55" s="6"/>
      <c r="H55" s="6"/>
      <c r="I55" s="6"/>
      <c r="J55" s="6"/>
      <c r="K55" s="6"/>
      <c r="L55" s="6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4:24" x14ac:dyDescent="0.3">
      <c r="D56" s="6"/>
      <c r="E56" s="6"/>
      <c r="F56" s="6"/>
      <c r="G56" s="6"/>
      <c r="H56" s="6"/>
      <c r="I56" s="6"/>
      <c r="J56" s="6"/>
      <c r="K56" s="6"/>
      <c r="L56" s="6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4:24" x14ac:dyDescent="0.3">
      <c r="D57" s="6"/>
      <c r="E57" s="6"/>
      <c r="F57" s="6"/>
      <c r="G57" s="6"/>
      <c r="H57" s="6"/>
      <c r="I57" s="6"/>
      <c r="J57" s="6"/>
      <c r="K57" s="6"/>
      <c r="L57" s="6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4:24" x14ac:dyDescent="0.3">
      <c r="D58" s="6"/>
      <c r="E58" s="6"/>
      <c r="F58" s="6"/>
      <c r="G58" s="6"/>
      <c r="H58" s="6"/>
      <c r="I58" s="6"/>
      <c r="J58" s="6"/>
      <c r="K58" s="6"/>
      <c r="L58" s="6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</sheetData>
  <autoFilter ref="A1:U31" xr:uid="{40C19D36-2F6F-41ED-950F-ABCC09FCF94D}">
    <sortState xmlns:xlrd2="http://schemas.microsoft.com/office/spreadsheetml/2017/richdata2" ref="A2:U23">
      <sortCondition ref="C2:C23"/>
    </sortState>
  </autoFilter>
  <sortState xmlns:xlrd2="http://schemas.microsoft.com/office/spreadsheetml/2017/richdata2" ref="A2:V31">
    <sortCondition ref="A2:A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6" sqref="R26:R30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356</v>
      </c>
      <c r="B2" t="s">
        <v>42</v>
      </c>
      <c r="C2">
        <v>5.5</v>
      </c>
      <c r="D2">
        <v>-160</v>
      </c>
      <c r="E2">
        <v>125</v>
      </c>
      <c r="F2">
        <v>5.5</v>
      </c>
      <c r="G2">
        <v>-142</v>
      </c>
      <c r="H2">
        <v>112</v>
      </c>
      <c r="I2">
        <v>5.5</v>
      </c>
      <c r="J2">
        <v>-160</v>
      </c>
      <c r="K2">
        <v>120</v>
      </c>
      <c r="L2">
        <v>5.5</v>
      </c>
      <c r="M2">
        <v>130</v>
      </c>
      <c r="N2">
        <v>125</v>
      </c>
      <c r="R2" s="7">
        <f t="shared" ref="R2:R33" si="0">MIN(C2,F2,I2,L2,O2)</f>
        <v>5.5</v>
      </c>
    </row>
    <row r="3" spans="1:18" x14ac:dyDescent="0.3">
      <c r="A3" t="s">
        <v>354</v>
      </c>
      <c r="B3" t="s">
        <v>47</v>
      </c>
      <c r="C3">
        <v>5.5</v>
      </c>
      <c r="D3" t="s">
        <v>308</v>
      </c>
      <c r="E3" t="s">
        <v>308</v>
      </c>
      <c r="F3">
        <v>5.5</v>
      </c>
      <c r="G3" t="s">
        <v>308</v>
      </c>
      <c r="H3" t="s">
        <v>308</v>
      </c>
      <c r="I3">
        <v>5.5</v>
      </c>
      <c r="J3" t="s">
        <v>308</v>
      </c>
      <c r="K3" t="s">
        <v>308</v>
      </c>
      <c r="L3">
        <v>5.5</v>
      </c>
      <c r="M3" t="s">
        <v>308</v>
      </c>
      <c r="N3" t="s">
        <v>308</v>
      </c>
      <c r="R3" s="7">
        <f t="shared" si="0"/>
        <v>5.5</v>
      </c>
    </row>
    <row r="4" spans="1:18" x14ac:dyDescent="0.3">
      <c r="A4" t="s">
        <v>362</v>
      </c>
      <c r="B4" t="s">
        <v>38</v>
      </c>
      <c r="C4">
        <v>4.5</v>
      </c>
      <c r="D4">
        <v>-105</v>
      </c>
      <c r="E4">
        <v>-125</v>
      </c>
      <c r="F4">
        <v>4.5</v>
      </c>
      <c r="G4">
        <v>104</v>
      </c>
      <c r="H4">
        <v>-132</v>
      </c>
      <c r="I4">
        <v>4.5</v>
      </c>
      <c r="J4">
        <v>-105</v>
      </c>
      <c r="K4">
        <v>-120</v>
      </c>
      <c r="L4">
        <v>4.5</v>
      </c>
      <c r="M4">
        <v>-114</v>
      </c>
      <c r="N4">
        <v>-117</v>
      </c>
      <c r="R4" s="7">
        <f t="shared" si="0"/>
        <v>4.5</v>
      </c>
    </row>
    <row r="5" spans="1:18" x14ac:dyDescent="0.3">
      <c r="A5" t="s">
        <v>358</v>
      </c>
      <c r="B5" t="s">
        <v>48</v>
      </c>
      <c r="C5">
        <v>4.5</v>
      </c>
      <c r="D5">
        <v>-125</v>
      </c>
      <c r="E5">
        <v>-105</v>
      </c>
      <c r="F5">
        <v>4.5</v>
      </c>
      <c r="G5">
        <v>-130</v>
      </c>
      <c r="H5">
        <v>102</v>
      </c>
      <c r="I5">
        <v>4.5</v>
      </c>
      <c r="J5">
        <v>-125</v>
      </c>
      <c r="K5">
        <v>-105</v>
      </c>
      <c r="L5">
        <v>4.5</v>
      </c>
      <c r="M5">
        <v>-134</v>
      </c>
      <c r="N5">
        <v>102</v>
      </c>
      <c r="R5" s="7">
        <f t="shared" si="0"/>
        <v>4.5</v>
      </c>
    </row>
    <row r="6" spans="1:18" x14ac:dyDescent="0.3">
      <c r="A6" t="s">
        <v>367</v>
      </c>
      <c r="B6" t="s">
        <v>49</v>
      </c>
      <c r="C6">
        <v>3.5</v>
      </c>
      <c r="D6">
        <v>-140</v>
      </c>
      <c r="E6">
        <v>110</v>
      </c>
      <c r="F6">
        <v>3.5</v>
      </c>
      <c r="G6">
        <v>-142</v>
      </c>
      <c r="H6">
        <v>112</v>
      </c>
      <c r="I6">
        <v>3.5</v>
      </c>
      <c r="J6">
        <v>-155</v>
      </c>
      <c r="K6">
        <v>115</v>
      </c>
      <c r="L6" t="s">
        <v>308</v>
      </c>
      <c r="M6" t="s">
        <v>308</v>
      </c>
      <c r="N6" t="s">
        <v>308</v>
      </c>
      <c r="R6" s="7">
        <f t="shared" si="0"/>
        <v>3.5</v>
      </c>
    </row>
    <row r="7" spans="1:18" x14ac:dyDescent="0.3">
      <c r="A7" t="s">
        <v>348</v>
      </c>
      <c r="B7" t="s">
        <v>337</v>
      </c>
      <c r="C7">
        <v>6.5</v>
      </c>
      <c r="D7">
        <v>-140</v>
      </c>
      <c r="E7">
        <v>110</v>
      </c>
      <c r="F7">
        <v>6.5</v>
      </c>
      <c r="G7">
        <v>-138</v>
      </c>
      <c r="H7">
        <v>108</v>
      </c>
      <c r="I7">
        <v>6.5</v>
      </c>
      <c r="J7">
        <v>-145</v>
      </c>
      <c r="K7">
        <v>110</v>
      </c>
      <c r="L7">
        <v>6.5</v>
      </c>
      <c r="M7">
        <v>138</v>
      </c>
      <c r="N7">
        <v>112</v>
      </c>
      <c r="R7" s="7">
        <f t="shared" si="0"/>
        <v>6.5</v>
      </c>
    </row>
    <row r="8" spans="1:18" x14ac:dyDescent="0.3">
      <c r="A8" t="s">
        <v>340</v>
      </c>
      <c r="B8" t="s">
        <v>39</v>
      </c>
      <c r="C8">
        <v>6.5</v>
      </c>
      <c r="D8" t="s">
        <v>308</v>
      </c>
      <c r="E8" t="s">
        <v>308</v>
      </c>
      <c r="F8">
        <v>6.5</v>
      </c>
      <c r="G8" t="s">
        <v>308</v>
      </c>
      <c r="H8" t="s">
        <v>308</v>
      </c>
      <c r="I8">
        <v>6.5</v>
      </c>
      <c r="J8" t="s">
        <v>308</v>
      </c>
      <c r="K8" t="s">
        <v>308</v>
      </c>
      <c r="L8">
        <v>7.5</v>
      </c>
      <c r="M8" t="s">
        <v>308</v>
      </c>
      <c r="N8" t="s">
        <v>308</v>
      </c>
      <c r="R8" s="7">
        <f t="shared" si="0"/>
        <v>6.5</v>
      </c>
    </row>
    <row r="9" spans="1:18" x14ac:dyDescent="0.3">
      <c r="A9" t="s">
        <v>345</v>
      </c>
      <c r="B9" t="s">
        <v>43</v>
      </c>
      <c r="C9">
        <v>6.5</v>
      </c>
      <c r="D9">
        <v>115</v>
      </c>
      <c r="E9">
        <v>-150</v>
      </c>
      <c r="F9">
        <v>6.5</v>
      </c>
      <c r="G9">
        <v>100</v>
      </c>
      <c r="H9">
        <v>-128</v>
      </c>
      <c r="I9">
        <v>6.5</v>
      </c>
      <c r="J9">
        <v>100</v>
      </c>
      <c r="K9">
        <v>-135</v>
      </c>
      <c r="L9">
        <v>6.5</v>
      </c>
      <c r="M9">
        <v>-107</v>
      </c>
      <c r="N9">
        <v>-125</v>
      </c>
      <c r="R9" s="7">
        <f t="shared" si="0"/>
        <v>6.5</v>
      </c>
    </row>
    <row r="10" spans="1:18" x14ac:dyDescent="0.3">
      <c r="A10" t="s">
        <v>359</v>
      </c>
      <c r="B10" t="s">
        <v>40</v>
      </c>
      <c r="C10">
        <v>4.5</v>
      </c>
      <c r="D10">
        <v>-140</v>
      </c>
      <c r="E10">
        <v>110</v>
      </c>
      <c r="F10">
        <v>4.5</v>
      </c>
      <c r="G10">
        <v>-174</v>
      </c>
      <c r="H10">
        <v>138</v>
      </c>
      <c r="I10">
        <v>4.5</v>
      </c>
      <c r="J10">
        <v>-155</v>
      </c>
      <c r="K10">
        <v>115</v>
      </c>
      <c r="L10">
        <v>4.5</v>
      </c>
      <c r="M10">
        <v>143</v>
      </c>
      <c r="N10">
        <v>118</v>
      </c>
      <c r="R10" s="7">
        <f t="shared" si="0"/>
        <v>4.5</v>
      </c>
    </row>
    <row r="11" spans="1:18" x14ac:dyDescent="0.3">
      <c r="A11" t="s">
        <v>344</v>
      </c>
      <c r="B11" t="s">
        <v>302</v>
      </c>
      <c r="C11">
        <v>6.5</v>
      </c>
      <c r="D11" t="s">
        <v>308</v>
      </c>
      <c r="E11" t="s">
        <v>308</v>
      </c>
      <c r="F11">
        <v>6.5</v>
      </c>
      <c r="G11" t="s">
        <v>308</v>
      </c>
      <c r="H11" t="s">
        <v>308</v>
      </c>
      <c r="I11">
        <v>6.5</v>
      </c>
      <c r="J11" t="s">
        <v>308</v>
      </c>
      <c r="K11" t="s">
        <v>308</v>
      </c>
      <c r="L11">
        <v>7.5</v>
      </c>
      <c r="M11" t="s">
        <v>308</v>
      </c>
      <c r="N11" t="s">
        <v>308</v>
      </c>
      <c r="R11" s="7">
        <f t="shared" si="0"/>
        <v>6.5</v>
      </c>
    </row>
    <row r="12" spans="1:18" x14ac:dyDescent="0.3">
      <c r="A12" t="s">
        <v>347</v>
      </c>
      <c r="B12" t="s">
        <v>336</v>
      </c>
      <c r="C12">
        <v>5.5</v>
      </c>
      <c r="D12">
        <v>120</v>
      </c>
      <c r="E12">
        <v>-160</v>
      </c>
      <c r="F12">
        <v>6.5</v>
      </c>
      <c r="G12">
        <v>-140</v>
      </c>
      <c r="H12">
        <v>110</v>
      </c>
      <c r="I12">
        <v>5.5</v>
      </c>
      <c r="J12">
        <v>125</v>
      </c>
      <c r="K12">
        <v>-165</v>
      </c>
      <c r="L12">
        <v>6.5</v>
      </c>
      <c r="M12">
        <v>135</v>
      </c>
      <c r="N12">
        <v>115</v>
      </c>
      <c r="R12" s="7">
        <f t="shared" si="0"/>
        <v>5.5</v>
      </c>
    </row>
    <row r="13" spans="1:18" x14ac:dyDescent="0.3">
      <c r="A13" t="s">
        <v>342</v>
      </c>
      <c r="B13" t="s">
        <v>52</v>
      </c>
      <c r="C13">
        <v>7.5</v>
      </c>
      <c r="D13">
        <v>100</v>
      </c>
      <c r="E13">
        <v>-130</v>
      </c>
      <c r="F13">
        <v>7.5</v>
      </c>
      <c r="G13">
        <v>-104</v>
      </c>
      <c r="H13">
        <v>-120</v>
      </c>
      <c r="I13">
        <v>7.5</v>
      </c>
      <c r="J13">
        <v>-105</v>
      </c>
      <c r="K13">
        <v>-120</v>
      </c>
      <c r="L13">
        <v>7.5</v>
      </c>
      <c r="M13">
        <v>-103</v>
      </c>
      <c r="N13">
        <v>-130</v>
      </c>
      <c r="R13" s="7">
        <f t="shared" si="0"/>
        <v>7.5</v>
      </c>
    </row>
    <row r="14" spans="1:18" x14ac:dyDescent="0.3">
      <c r="A14" t="s">
        <v>357</v>
      </c>
      <c r="B14" t="s">
        <v>306</v>
      </c>
      <c r="C14">
        <v>4.5</v>
      </c>
      <c r="D14">
        <v>100</v>
      </c>
      <c r="E14">
        <v>-130</v>
      </c>
      <c r="F14">
        <v>4.5</v>
      </c>
      <c r="G14">
        <v>-110</v>
      </c>
      <c r="H14">
        <v>-116</v>
      </c>
      <c r="I14">
        <v>4.5</v>
      </c>
      <c r="J14">
        <v>100</v>
      </c>
      <c r="K14">
        <v>-130</v>
      </c>
      <c r="L14">
        <v>4.5</v>
      </c>
      <c r="M14">
        <v>-107</v>
      </c>
      <c r="N14">
        <v>-124</v>
      </c>
      <c r="R14" s="7">
        <f t="shared" si="0"/>
        <v>4.5</v>
      </c>
    </row>
    <row r="15" spans="1:18" x14ac:dyDescent="0.3">
      <c r="A15" t="s">
        <v>350</v>
      </c>
      <c r="B15" t="s">
        <v>44</v>
      </c>
      <c r="C15">
        <v>6.5</v>
      </c>
      <c r="D15">
        <v>-140</v>
      </c>
      <c r="E15">
        <v>105</v>
      </c>
      <c r="F15">
        <v>5.5</v>
      </c>
      <c r="G15">
        <v>108</v>
      </c>
      <c r="H15">
        <v>-138</v>
      </c>
      <c r="I15">
        <v>6.5</v>
      </c>
      <c r="J15">
        <v>-175</v>
      </c>
      <c r="K15">
        <v>130</v>
      </c>
      <c r="L15">
        <v>6.5</v>
      </c>
      <c r="M15">
        <v>107</v>
      </c>
      <c r="N15">
        <v>140</v>
      </c>
      <c r="R15" s="7">
        <f t="shared" si="0"/>
        <v>5.5</v>
      </c>
    </row>
    <row r="16" spans="1:18" x14ac:dyDescent="0.3">
      <c r="A16" t="s">
        <v>365</v>
      </c>
      <c r="B16" t="s">
        <v>303</v>
      </c>
      <c r="C16">
        <v>3.5</v>
      </c>
      <c r="D16" t="s">
        <v>308</v>
      </c>
      <c r="E16" t="s">
        <v>308</v>
      </c>
      <c r="F16">
        <v>3.5</v>
      </c>
      <c r="G16" t="s">
        <v>308</v>
      </c>
      <c r="H16" t="s">
        <v>308</v>
      </c>
      <c r="I16">
        <v>3.5</v>
      </c>
      <c r="J16" t="s">
        <v>308</v>
      </c>
      <c r="K16" t="s">
        <v>308</v>
      </c>
      <c r="L16">
        <v>3.5</v>
      </c>
      <c r="M16" t="s">
        <v>308</v>
      </c>
      <c r="N16" t="s">
        <v>308</v>
      </c>
      <c r="R16" s="7">
        <f t="shared" si="0"/>
        <v>3.5</v>
      </c>
    </row>
    <row r="17" spans="1:18" x14ac:dyDescent="0.3">
      <c r="A17" t="s">
        <v>351</v>
      </c>
      <c r="B17" t="s">
        <v>309</v>
      </c>
      <c r="C17">
        <v>6.5</v>
      </c>
      <c r="D17">
        <v>-105</v>
      </c>
      <c r="E17">
        <v>-125</v>
      </c>
      <c r="F17">
        <v>6.5</v>
      </c>
      <c r="G17">
        <v>106</v>
      </c>
      <c r="H17">
        <v>-136</v>
      </c>
      <c r="I17">
        <v>6.5</v>
      </c>
      <c r="J17">
        <v>100</v>
      </c>
      <c r="K17">
        <v>-135</v>
      </c>
      <c r="L17">
        <v>6.5</v>
      </c>
      <c r="M17">
        <v>-113</v>
      </c>
      <c r="N17">
        <v>-118</v>
      </c>
      <c r="R17" s="7">
        <f t="shared" si="0"/>
        <v>6.5</v>
      </c>
    </row>
    <row r="18" spans="1:18" x14ac:dyDescent="0.3">
      <c r="A18" t="s">
        <v>343</v>
      </c>
      <c r="B18" t="s">
        <v>14</v>
      </c>
      <c r="C18">
        <v>7.5</v>
      </c>
      <c r="D18">
        <v>-155</v>
      </c>
      <c r="E18">
        <v>120</v>
      </c>
      <c r="F18">
        <v>7.5</v>
      </c>
      <c r="G18">
        <v>-134</v>
      </c>
      <c r="H18">
        <v>106</v>
      </c>
      <c r="I18">
        <v>7.5</v>
      </c>
      <c r="J18">
        <v>-155</v>
      </c>
      <c r="K18">
        <v>115</v>
      </c>
      <c r="L18">
        <v>7.5</v>
      </c>
      <c r="M18">
        <v>-139</v>
      </c>
      <c r="N18">
        <v>105</v>
      </c>
      <c r="R18" s="7">
        <f t="shared" si="0"/>
        <v>7.5</v>
      </c>
    </row>
    <row r="19" spans="1:18" x14ac:dyDescent="0.3">
      <c r="A19" t="s">
        <v>355</v>
      </c>
      <c r="B19" t="s">
        <v>304</v>
      </c>
      <c r="C19">
        <v>5.5</v>
      </c>
      <c r="D19">
        <v>-160</v>
      </c>
      <c r="E19">
        <v>125</v>
      </c>
      <c r="F19">
        <v>5.5</v>
      </c>
      <c r="G19">
        <v>-154</v>
      </c>
      <c r="H19">
        <v>120</v>
      </c>
      <c r="I19">
        <v>5.5</v>
      </c>
      <c r="J19">
        <v>-160</v>
      </c>
      <c r="K19">
        <v>125</v>
      </c>
      <c r="L19">
        <v>5.5</v>
      </c>
      <c r="M19">
        <v>125</v>
      </c>
      <c r="N19">
        <v>128</v>
      </c>
      <c r="R19" s="7">
        <f t="shared" si="0"/>
        <v>5.5</v>
      </c>
    </row>
    <row r="20" spans="1:18" x14ac:dyDescent="0.3">
      <c r="A20" t="s">
        <v>352</v>
      </c>
      <c r="B20" t="s">
        <v>46</v>
      </c>
      <c r="C20">
        <v>5.5</v>
      </c>
      <c r="D20">
        <v>100</v>
      </c>
      <c r="E20">
        <v>-125</v>
      </c>
      <c r="F20">
        <v>5.5</v>
      </c>
      <c r="G20">
        <v>-112</v>
      </c>
      <c r="H20">
        <v>-112</v>
      </c>
      <c r="I20">
        <v>5.5</v>
      </c>
      <c r="J20">
        <v>100</v>
      </c>
      <c r="K20">
        <v>-130</v>
      </c>
      <c r="L20">
        <v>5.5</v>
      </c>
      <c r="M20">
        <v>-120</v>
      </c>
      <c r="N20">
        <v>-112</v>
      </c>
      <c r="R20" s="7">
        <f t="shared" si="0"/>
        <v>5.5</v>
      </c>
    </row>
    <row r="21" spans="1:18" x14ac:dyDescent="0.3">
      <c r="A21" t="s">
        <v>361</v>
      </c>
      <c r="B21" t="s">
        <v>51</v>
      </c>
      <c r="C21">
        <v>4.5</v>
      </c>
      <c r="D21">
        <v>-165</v>
      </c>
      <c r="E21">
        <v>125</v>
      </c>
      <c r="F21">
        <v>4.5</v>
      </c>
      <c r="G21">
        <v>-158</v>
      </c>
      <c r="H21">
        <v>124</v>
      </c>
      <c r="I21">
        <v>4.5</v>
      </c>
      <c r="J21">
        <v>-155</v>
      </c>
      <c r="K21">
        <v>115</v>
      </c>
      <c r="L21">
        <v>4.5</v>
      </c>
      <c r="M21">
        <v>140</v>
      </c>
      <c r="N21">
        <v>120</v>
      </c>
      <c r="R21" s="7">
        <f t="shared" si="0"/>
        <v>4.5</v>
      </c>
    </row>
    <row r="22" spans="1:18" x14ac:dyDescent="0.3">
      <c r="A22" t="s">
        <v>363</v>
      </c>
      <c r="B22" t="s">
        <v>305</v>
      </c>
      <c r="C22">
        <v>4.5</v>
      </c>
      <c r="D22">
        <v>-105</v>
      </c>
      <c r="E22">
        <v>-125</v>
      </c>
      <c r="F22">
        <v>4.5</v>
      </c>
      <c r="G22">
        <v>104</v>
      </c>
      <c r="H22">
        <v>-134</v>
      </c>
      <c r="I22">
        <v>4.5</v>
      </c>
      <c r="J22">
        <v>-105</v>
      </c>
      <c r="K22">
        <v>-125</v>
      </c>
      <c r="L22">
        <v>4.5</v>
      </c>
      <c r="M22">
        <v>-109</v>
      </c>
      <c r="N22">
        <v>-121</v>
      </c>
      <c r="R22" s="7">
        <f t="shared" si="0"/>
        <v>4.5</v>
      </c>
    </row>
    <row r="23" spans="1:18" x14ac:dyDescent="0.3">
      <c r="A23" t="s">
        <v>341</v>
      </c>
      <c r="B23" t="s">
        <v>45</v>
      </c>
      <c r="C23">
        <v>5.5</v>
      </c>
      <c r="D23" t="s">
        <v>308</v>
      </c>
      <c r="E23" t="s">
        <v>308</v>
      </c>
      <c r="F23">
        <v>6.5</v>
      </c>
      <c r="G23" t="s">
        <v>308</v>
      </c>
      <c r="H23" t="s">
        <v>308</v>
      </c>
      <c r="I23">
        <v>6.5</v>
      </c>
      <c r="J23" t="s">
        <v>308</v>
      </c>
      <c r="K23" t="s">
        <v>308</v>
      </c>
      <c r="L23">
        <v>7.5</v>
      </c>
      <c r="M23" t="s">
        <v>308</v>
      </c>
      <c r="N23" t="s">
        <v>308</v>
      </c>
      <c r="R23" s="7">
        <f t="shared" si="0"/>
        <v>5.5</v>
      </c>
    </row>
    <row r="24" spans="1:18" x14ac:dyDescent="0.3">
      <c r="A24" t="s">
        <v>364</v>
      </c>
      <c r="B24" t="s">
        <v>310</v>
      </c>
      <c r="C24">
        <v>4.5</v>
      </c>
      <c r="D24">
        <v>-140</v>
      </c>
      <c r="E24">
        <v>105</v>
      </c>
      <c r="F24">
        <v>4.5</v>
      </c>
      <c r="G24">
        <v>-140</v>
      </c>
      <c r="H24">
        <v>110</v>
      </c>
      <c r="I24">
        <v>4.5</v>
      </c>
      <c r="J24">
        <v>-140</v>
      </c>
      <c r="K24">
        <v>105</v>
      </c>
      <c r="L24">
        <v>4.5</v>
      </c>
      <c r="M24">
        <v>150</v>
      </c>
      <c r="N24">
        <v>114</v>
      </c>
      <c r="R24" s="7">
        <f t="shared" si="0"/>
        <v>4.5</v>
      </c>
    </row>
    <row r="25" spans="1:18" x14ac:dyDescent="0.3">
      <c r="A25" t="s">
        <v>368</v>
      </c>
      <c r="B25" t="s">
        <v>50</v>
      </c>
      <c r="C25">
        <v>3.5</v>
      </c>
      <c r="D25">
        <v>-135</v>
      </c>
      <c r="E25">
        <v>100</v>
      </c>
      <c r="F25">
        <v>3.5</v>
      </c>
      <c r="G25">
        <v>-138</v>
      </c>
      <c r="H25">
        <v>108</v>
      </c>
      <c r="I25">
        <v>3.5</v>
      </c>
      <c r="J25">
        <v>-135</v>
      </c>
      <c r="K25">
        <v>100</v>
      </c>
      <c r="L25">
        <v>3.5</v>
      </c>
      <c r="M25">
        <v>-148</v>
      </c>
      <c r="N25">
        <v>110</v>
      </c>
      <c r="R25" s="7">
        <f t="shared" si="0"/>
        <v>3.5</v>
      </c>
    </row>
    <row r="26" spans="1:18" x14ac:dyDescent="0.3">
      <c r="A26" t="s">
        <v>353</v>
      </c>
      <c r="B26" t="s">
        <v>41</v>
      </c>
      <c r="C26">
        <v>4.5</v>
      </c>
      <c r="D26" t="s">
        <v>308</v>
      </c>
      <c r="E26" t="s">
        <v>308</v>
      </c>
      <c r="F26">
        <v>4.5</v>
      </c>
      <c r="G26" t="s">
        <v>308</v>
      </c>
      <c r="H26" t="s">
        <v>308</v>
      </c>
      <c r="I26">
        <v>4.5</v>
      </c>
      <c r="J26" t="s">
        <v>308</v>
      </c>
      <c r="K26" t="s">
        <v>308</v>
      </c>
      <c r="L26">
        <v>5.5</v>
      </c>
      <c r="M26" t="s">
        <v>308</v>
      </c>
      <c r="N26" t="s">
        <v>308</v>
      </c>
      <c r="R26" s="7">
        <f t="shared" si="0"/>
        <v>4.5</v>
      </c>
    </row>
    <row r="27" spans="1:18" x14ac:dyDescent="0.3">
      <c r="A27" t="s">
        <v>346</v>
      </c>
      <c r="B27" t="s">
        <v>53</v>
      </c>
      <c r="C27">
        <v>5.5</v>
      </c>
      <c r="D27">
        <v>110</v>
      </c>
      <c r="E27">
        <v>-145</v>
      </c>
      <c r="F27">
        <v>6.5</v>
      </c>
      <c r="G27">
        <v>-142</v>
      </c>
      <c r="H27">
        <v>112</v>
      </c>
      <c r="I27">
        <v>5.5</v>
      </c>
      <c r="J27">
        <v>125</v>
      </c>
      <c r="K27">
        <v>-160</v>
      </c>
      <c r="L27">
        <v>6.5</v>
      </c>
      <c r="M27">
        <v>138</v>
      </c>
      <c r="N27">
        <v>108</v>
      </c>
      <c r="R27" s="7">
        <f t="shared" si="0"/>
        <v>5.5</v>
      </c>
    </row>
    <row r="28" spans="1:18" x14ac:dyDescent="0.3">
      <c r="A28" t="s">
        <v>360</v>
      </c>
      <c r="B28" t="s">
        <v>307</v>
      </c>
      <c r="C28">
        <v>4.5</v>
      </c>
      <c r="D28">
        <v>125</v>
      </c>
      <c r="E28">
        <v>-160</v>
      </c>
      <c r="F28">
        <v>4.5</v>
      </c>
      <c r="G28">
        <v>106</v>
      </c>
      <c r="H28">
        <v>-136</v>
      </c>
      <c r="I28">
        <v>4.5</v>
      </c>
      <c r="J28">
        <v>125</v>
      </c>
      <c r="K28">
        <v>-160</v>
      </c>
      <c r="L28">
        <v>4.5</v>
      </c>
      <c r="M28">
        <v>102</v>
      </c>
      <c r="N28">
        <v>-136</v>
      </c>
      <c r="R28" s="7">
        <f t="shared" si="0"/>
        <v>4.5</v>
      </c>
    </row>
    <row r="29" spans="1:18" x14ac:dyDescent="0.3">
      <c r="A29" t="s">
        <v>349</v>
      </c>
      <c r="B29" t="s">
        <v>37</v>
      </c>
      <c r="C29">
        <v>6.5</v>
      </c>
      <c r="D29">
        <v>-140</v>
      </c>
      <c r="E29">
        <v>105</v>
      </c>
      <c r="F29">
        <v>6.5</v>
      </c>
      <c r="G29">
        <v>-128</v>
      </c>
      <c r="H29">
        <v>100</v>
      </c>
      <c r="I29">
        <v>6.5</v>
      </c>
      <c r="J29">
        <v>-140</v>
      </c>
      <c r="K29">
        <v>110</v>
      </c>
      <c r="L29">
        <v>6.5</v>
      </c>
      <c r="M29">
        <v>-136</v>
      </c>
      <c r="N29">
        <v>102</v>
      </c>
      <c r="R29" s="7">
        <f t="shared" si="0"/>
        <v>6.5</v>
      </c>
    </row>
    <row r="30" spans="1:18" x14ac:dyDescent="0.3">
      <c r="A30" t="s">
        <v>366</v>
      </c>
      <c r="B30" t="s">
        <v>339</v>
      </c>
      <c r="C30">
        <v>3.5</v>
      </c>
      <c r="D30">
        <v>-145</v>
      </c>
      <c r="E30">
        <v>110</v>
      </c>
      <c r="F30">
        <v>2.5</v>
      </c>
      <c r="G30">
        <v>138</v>
      </c>
      <c r="H30">
        <v>-176</v>
      </c>
      <c r="I30">
        <v>3.5</v>
      </c>
      <c r="J30">
        <v>-145</v>
      </c>
      <c r="K30">
        <v>110</v>
      </c>
      <c r="L30">
        <v>3.5</v>
      </c>
      <c r="M30">
        <v>-165</v>
      </c>
      <c r="N30">
        <v>123</v>
      </c>
      <c r="R30" s="7">
        <f t="shared" si="0"/>
        <v>2.5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118</v>
      </c>
      <c r="B2" s="1">
        <v>7.63</v>
      </c>
      <c r="F2" s="1"/>
      <c r="G2" s="1"/>
      <c r="H2" s="1"/>
    </row>
    <row r="3" spans="1:8" ht="15" thickBot="1" x14ac:dyDescent="0.35">
      <c r="A3" s="1">
        <v>501</v>
      </c>
      <c r="B3" s="1">
        <v>7.93</v>
      </c>
      <c r="F3" s="1"/>
      <c r="G3" s="1"/>
      <c r="H3" s="1"/>
    </row>
    <row r="4" spans="1:8" ht="15" thickBot="1" x14ac:dyDescent="0.35">
      <c r="A4" s="1">
        <v>115</v>
      </c>
      <c r="B4" s="1">
        <v>5.18</v>
      </c>
      <c r="F4" s="1"/>
      <c r="G4" s="1"/>
      <c r="H4" s="1"/>
    </row>
    <row r="5" spans="1:8" ht="15" thickBot="1" x14ac:dyDescent="0.35">
      <c r="A5" s="1">
        <v>146</v>
      </c>
      <c r="B5" s="1">
        <v>5.95</v>
      </c>
      <c r="F5" s="1"/>
      <c r="G5" s="1"/>
      <c r="H5" s="1"/>
    </row>
    <row r="6" spans="1:8" ht="15" thickBot="1" x14ac:dyDescent="0.35">
      <c r="A6" s="1">
        <v>134</v>
      </c>
      <c r="B6" s="1">
        <v>5.55</v>
      </c>
      <c r="F6" s="1"/>
      <c r="G6" s="1"/>
      <c r="H6" s="1"/>
    </row>
    <row r="7" spans="1:8" ht="15" thickBot="1" x14ac:dyDescent="0.35">
      <c r="A7" s="1">
        <v>505</v>
      </c>
      <c r="B7" s="1">
        <v>3.69</v>
      </c>
      <c r="F7" s="1"/>
      <c r="G7" s="1"/>
      <c r="H7" s="1"/>
    </row>
    <row r="8" spans="1:8" ht="15" thickBot="1" x14ac:dyDescent="0.35">
      <c r="A8" s="1">
        <v>131</v>
      </c>
      <c r="B8" s="1">
        <v>4.84</v>
      </c>
      <c r="F8" s="1"/>
      <c r="G8" s="1"/>
      <c r="H8" s="1"/>
    </row>
    <row r="9" spans="1:8" ht="15" thickBot="1" x14ac:dyDescent="0.35">
      <c r="A9" s="1">
        <v>507</v>
      </c>
      <c r="B9" s="1">
        <v>7</v>
      </c>
      <c r="F9" s="1"/>
      <c r="G9" s="1"/>
      <c r="H9" s="1"/>
    </row>
    <row r="10" spans="1:8" ht="15" thickBot="1" x14ac:dyDescent="0.35">
      <c r="A10" s="1">
        <v>70</v>
      </c>
      <c r="B10" s="1">
        <v>1.08</v>
      </c>
      <c r="F10" s="1"/>
      <c r="G10" s="1"/>
      <c r="H10" s="1"/>
    </row>
    <row r="11" spans="1:8" ht="15" thickBot="1" x14ac:dyDescent="0.35">
      <c r="A11" s="1">
        <v>216</v>
      </c>
      <c r="B11" s="1">
        <v>3.82</v>
      </c>
      <c r="F11" s="1"/>
      <c r="G11" s="1"/>
      <c r="H11" s="1"/>
    </row>
    <row r="12" spans="1:8" ht="15" thickBot="1" x14ac:dyDescent="0.35">
      <c r="A12" s="1">
        <v>139</v>
      </c>
      <c r="B12" s="1">
        <v>5.13</v>
      </c>
      <c r="F12" s="1"/>
      <c r="G12" s="1"/>
      <c r="H12" s="1"/>
    </row>
    <row r="13" spans="1:8" ht="15" thickBot="1" x14ac:dyDescent="0.35">
      <c r="A13" s="1">
        <v>149</v>
      </c>
      <c r="B13" s="1">
        <v>3.41</v>
      </c>
      <c r="F13" s="1"/>
      <c r="G13" s="1"/>
      <c r="H13" s="1"/>
    </row>
    <row r="14" spans="1:8" ht="15" thickBot="1" x14ac:dyDescent="0.35">
      <c r="A14" s="1">
        <v>170</v>
      </c>
      <c r="B14" s="1">
        <v>6.45</v>
      </c>
      <c r="F14" s="1"/>
      <c r="G14" s="1"/>
      <c r="H14" s="1"/>
    </row>
    <row r="15" spans="1:8" ht="15" thickBot="1" x14ac:dyDescent="0.35">
      <c r="A15" s="1">
        <v>154</v>
      </c>
      <c r="B15" s="1">
        <v>5.53</v>
      </c>
      <c r="F15" s="1"/>
      <c r="G15" s="1"/>
      <c r="H15" s="1"/>
    </row>
    <row r="16" spans="1:8" ht="15" thickBot="1" x14ac:dyDescent="0.35">
      <c r="A16" s="1">
        <v>150</v>
      </c>
      <c r="B16" s="1">
        <v>3.4</v>
      </c>
    </row>
    <row r="17" spans="1:2" ht="15" thickBot="1" x14ac:dyDescent="0.35">
      <c r="A17" s="1">
        <v>515</v>
      </c>
      <c r="B17" s="1">
        <v>5.43</v>
      </c>
    </row>
    <row r="18" spans="1:2" ht="15" thickBot="1" x14ac:dyDescent="0.35">
      <c r="A18" s="1">
        <v>112</v>
      </c>
      <c r="B18" s="1">
        <v>5.86</v>
      </c>
    </row>
    <row r="19" spans="1:2" ht="15" thickBot="1" x14ac:dyDescent="0.35">
      <c r="A19" s="1">
        <v>137</v>
      </c>
      <c r="B19" s="1">
        <v>5.69</v>
      </c>
    </row>
    <row r="20" spans="1:2" ht="15" thickBot="1" x14ac:dyDescent="0.35">
      <c r="A20" s="1">
        <v>148</v>
      </c>
      <c r="B20" s="1">
        <v>4.78</v>
      </c>
    </row>
    <row r="21" spans="1:2" ht="15" thickBot="1" x14ac:dyDescent="0.35">
      <c r="A21" s="1">
        <v>144</v>
      </c>
      <c r="B21" s="1">
        <v>6.05</v>
      </c>
    </row>
    <row r="22" spans="1:2" ht="15" thickBot="1" x14ac:dyDescent="0.35">
      <c r="A22" s="1">
        <v>126</v>
      </c>
      <c r="B22" s="1">
        <v>4.67</v>
      </c>
    </row>
    <row r="23" spans="1:2" ht="15" thickBot="1" x14ac:dyDescent="0.35">
      <c r="A23" s="1">
        <v>136</v>
      </c>
      <c r="B23" s="1">
        <v>5.29</v>
      </c>
    </row>
    <row r="24" spans="1:2" ht="15" thickBot="1" x14ac:dyDescent="0.35">
      <c r="A24" s="1">
        <v>119</v>
      </c>
      <c r="B24" s="1">
        <v>4.6500000000000004</v>
      </c>
    </row>
    <row r="25" spans="1:2" ht="15" thickBot="1" x14ac:dyDescent="0.35">
      <c r="A25" s="1">
        <v>142</v>
      </c>
      <c r="B25" s="1">
        <v>6</v>
      </c>
    </row>
    <row r="26" spans="1:2" ht="15" thickBot="1" x14ac:dyDescent="0.35">
      <c r="A26" s="1">
        <v>254</v>
      </c>
      <c r="B26" s="1">
        <v>4.18</v>
      </c>
    </row>
    <row r="27" spans="1:2" ht="15" thickBot="1" x14ac:dyDescent="0.35">
      <c r="A27" s="1">
        <v>117</v>
      </c>
      <c r="B27" s="1">
        <v>5.37</v>
      </c>
    </row>
    <row r="28" spans="1:2" ht="15" thickBot="1" x14ac:dyDescent="0.35">
      <c r="A28" s="1">
        <v>124</v>
      </c>
      <c r="B28" s="1">
        <v>5.7</v>
      </c>
    </row>
    <row r="29" spans="1:2" ht="15" thickBot="1" x14ac:dyDescent="0.35">
      <c r="A29" s="1">
        <v>121</v>
      </c>
      <c r="B29" s="1">
        <v>5.26</v>
      </c>
    </row>
    <row r="30" spans="1:2" ht="15" thickBot="1" x14ac:dyDescent="0.35">
      <c r="A30" s="1">
        <v>120</v>
      </c>
      <c r="B30" s="1">
        <v>5.58</v>
      </c>
    </row>
    <row r="31" spans="1:2" ht="15" thickBot="1" x14ac:dyDescent="0.35">
      <c r="A31" s="1">
        <v>145</v>
      </c>
      <c r="B31" s="1">
        <v>5.0199999999999996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118</v>
      </c>
      <c r="B2" s="1">
        <v>5.5714934096840496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501</v>
      </c>
      <c r="B3" s="1">
        <v>5.2762478540396698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115</v>
      </c>
      <c r="B4" s="1">
        <v>5.2010289715872604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146</v>
      </c>
      <c r="B5" s="1">
        <v>5.4580340948409196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134</v>
      </c>
      <c r="B6" s="1">
        <v>5.1173748689742302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505</v>
      </c>
      <c r="B7" s="1">
        <v>3.92254344469506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131</v>
      </c>
      <c r="B8" s="1">
        <v>4.8433443932155296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507</v>
      </c>
      <c r="B9" s="1">
        <v>5.4666521168919298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70</v>
      </c>
      <c r="B10" s="1">
        <v>2.1394248758203398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216</v>
      </c>
      <c r="B11" s="1">
        <v>3.7400510562504001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139</v>
      </c>
      <c r="B12" s="1">
        <v>5.2584817092213996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149</v>
      </c>
      <c r="B13" s="1">
        <v>4.5290551586648604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170</v>
      </c>
      <c r="B14" s="1">
        <v>5.5023979237185996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154</v>
      </c>
      <c r="B15" s="1">
        <v>5.01671743250769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150</v>
      </c>
      <c r="B16" s="1">
        <v>5.1047429181502997</v>
      </c>
    </row>
    <row r="17" spans="1:2" ht="15" thickBot="1" x14ac:dyDescent="0.35">
      <c r="A17" s="1">
        <v>515</v>
      </c>
      <c r="B17" s="1">
        <v>4.9937608108417502</v>
      </c>
    </row>
    <row r="18" spans="1:2" ht="15" thickBot="1" x14ac:dyDescent="0.35">
      <c r="A18" s="1">
        <v>112</v>
      </c>
      <c r="B18" s="1">
        <v>4.4279125145386704</v>
      </c>
    </row>
    <row r="19" spans="1:2" ht="15" thickBot="1" x14ac:dyDescent="0.35">
      <c r="A19" s="1">
        <v>137</v>
      </c>
      <c r="B19" s="1">
        <v>4.9509630043274298</v>
      </c>
    </row>
    <row r="20" spans="1:2" ht="15" thickBot="1" x14ac:dyDescent="0.35">
      <c r="A20" s="1">
        <v>148</v>
      </c>
      <c r="B20" s="1">
        <v>4.9470764492631298</v>
      </c>
    </row>
    <row r="21" spans="1:2" ht="15" thickBot="1" x14ac:dyDescent="0.35">
      <c r="A21" s="1">
        <v>144</v>
      </c>
      <c r="B21" s="1">
        <v>5.7520566571882004</v>
      </c>
    </row>
    <row r="22" spans="1:2" ht="15" thickBot="1" x14ac:dyDescent="0.35">
      <c r="A22" s="1">
        <v>126</v>
      </c>
      <c r="B22" s="1">
        <v>4.5533088086304101</v>
      </c>
    </row>
    <row r="23" spans="1:2" ht="15" thickBot="1" x14ac:dyDescent="0.35">
      <c r="A23" s="1">
        <v>136</v>
      </c>
      <c r="B23" s="1">
        <v>4.75905055110759</v>
      </c>
    </row>
    <row r="24" spans="1:2" ht="15" thickBot="1" x14ac:dyDescent="0.35">
      <c r="A24" s="1">
        <v>119</v>
      </c>
      <c r="B24" s="1">
        <v>4.1253228349475002</v>
      </c>
    </row>
    <row r="25" spans="1:2" ht="15" thickBot="1" x14ac:dyDescent="0.35">
      <c r="A25" s="1">
        <v>142</v>
      </c>
      <c r="B25" s="1">
        <v>5.4630030261209797</v>
      </c>
    </row>
    <row r="26" spans="1:2" ht="15" thickBot="1" x14ac:dyDescent="0.35">
      <c r="A26" s="1">
        <v>254</v>
      </c>
      <c r="B26" s="1">
        <v>3.6783618374962601</v>
      </c>
    </row>
    <row r="27" spans="1:2" ht="15" thickBot="1" x14ac:dyDescent="0.35">
      <c r="A27" s="1">
        <v>117</v>
      </c>
      <c r="B27" s="1">
        <v>4.6679551835199797</v>
      </c>
    </row>
    <row r="28" spans="1:2" ht="15" thickBot="1" x14ac:dyDescent="0.35">
      <c r="A28" s="1">
        <v>124</v>
      </c>
      <c r="B28" s="1">
        <v>4.8390192797169602</v>
      </c>
    </row>
    <row r="29" spans="1:2" ht="15" thickBot="1" x14ac:dyDescent="0.35">
      <c r="A29" s="1">
        <v>121</v>
      </c>
      <c r="B29" s="1">
        <v>5.7219881242735804</v>
      </c>
    </row>
    <row r="30" spans="1:2" ht="15" thickBot="1" x14ac:dyDescent="0.35">
      <c r="A30" s="1">
        <v>120</v>
      </c>
      <c r="B30" s="1">
        <v>5.1325006268603302</v>
      </c>
    </row>
    <row r="31" spans="1:2" ht="15" thickBot="1" x14ac:dyDescent="0.35">
      <c r="A31" s="1">
        <v>145</v>
      </c>
      <c r="B31" s="1">
        <v>5.0267519569388801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118</v>
      </c>
      <c r="B2" s="1">
        <v>5.5515254076536502</v>
      </c>
    </row>
    <row r="3" spans="1:2" ht="15" thickBot="1" x14ac:dyDescent="0.35">
      <c r="A3" s="1">
        <v>501</v>
      </c>
      <c r="B3" s="1">
        <v>5.4021843802291603</v>
      </c>
    </row>
    <row r="4" spans="1:2" ht="15" thickBot="1" x14ac:dyDescent="0.35">
      <c r="A4" s="1">
        <v>115</v>
      </c>
      <c r="B4" s="1">
        <v>5.28402354481819</v>
      </c>
    </row>
    <row r="5" spans="1:2" ht="15" thickBot="1" x14ac:dyDescent="0.35">
      <c r="A5" s="1">
        <v>146</v>
      </c>
      <c r="B5" s="1">
        <v>5.5262881045595202</v>
      </c>
    </row>
    <row r="6" spans="1:2" ht="15" thickBot="1" x14ac:dyDescent="0.35">
      <c r="A6" s="1">
        <v>134</v>
      </c>
      <c r="B6" s="1">
        <v>5.1554129738244399</v>
      </c>
    </row>
    <row r="7" spans="1:2" ht="15" thickBot="1" x14ac:dyDescent="0.35">
      <c r="A7" s="1">
        <v>505</v>
      </c>
      <c r="B7" s="1">
        <v>4.0621974034556496</v>
      </c>
    </row>
    <row r="8" spans="1:2" ht="15" thickBot="1" x14ac:dyDescent="0.35">
      <c r="A8" s="1">
        <v>131</v>
      </c>
      <c r="B8" s="1">
        <v>4.9392136184140503</v>
      </c>
    </row>
    <row r="9" spans="1:2" ht="15" thickBot="1" x14ac:dyDescent="0.35">
      <c r="A9" s="1">
        <v>507</v>
      </c>
      <c r="B9" s="1">
        <v>5.5960697419731797</v>
      </c>
    </row>
    <row r="10" spans="1:2" ht="15" thickBot="1" x14ac:dyDescent="0.35">
      <c r="A10" s="1">
        <v>70</v>
      </c>
      <c r="B10" s="1">
        <v>1.7191276194329801</v>
      </c>
    </row>
    <row r="11" spans="1:2" ht="15" thickBot="1" x14ac:dyDescent="0.35">
      <c r="A11" s="1">
        <v>216</v>
      </c>
      <c r="B11" s="1">
        <v>3.93881680785405</v>
      </c>
    </row>
    <row r="12" spans="1:2" ht="15" thickBot="1" x14ac:dyDescent="0.35">
      <c r="A12" s="1">
        <v>139</v>
      </c>
      <c r="B12" s="1">
        <v>5.41557389926969</v>
      </c>
    </row>
    <row r="13" spans="1:2" ht="15" thickBot="1" x14ac:dyDescent="0.35">
      <c r="A13" s="1">
        <v>149</v>
      </c>
      <c r="B13" s="1">
        <v>4.61073282420488</v>
      </c>
    </row>
    <row r="14" spans="1:2" ht="15" thickBot="1" x14ac:dyDescent="0.35">
      <c r="A14" s="1">
        <v>170</v>
      </c>
      <c r="B14" s="1">
        <v>5.3431765476569302</v>
      </c>
    </row>
    <row r="15" spans="1:2" ht="15" thickBot="1" x14ac:dyDescent="0.35">
      <c r="A15" s="1">
        <v>154</v>
      </c>
      <c r="B15" s="1">
        <v>5.0835727406738203</v>
      </c>
    </row>
    <row r="16" spans="1:2" ht="15" thickBot="1" x14ac:dyDescent="0.35">
      <c r="A16" s="1">
        <v>150</v>
      </c>
      <c r="B16" s="1">
        <v>5.1598214984363402</v>
      </c>
    </row>
    <row r="17" spans="1:2" ht="15" thickBot="1" x14ac:dyDescent="0.35">
      <c r="A17" s="1">
        <v>515</v>
      </c>
      <c r="B17" s="1">
        <v>5.2023386886394496</v>
      </c>
    </row>
    <row r="18" spans="1:2" ht="15" thickBot="1" x14ac:dyDescent="0.35">
      <c r="A18" s="1">
        <v>112</v>
      </c>
      <c r="B18" s="1">
        <v>4.5486835827515897</v>
      </c>
    </row>
    <row r="19" spans="1:2" ht="15" thickBot="1" x14ac:dyDescent="0.35">
      <c r="A19" s="1">
        <v>137</v>
      </c>
      <c r="B19" s="1">
        <v>4.9534293059385499</v>
      </c>
    </row>
    <row r="20" spans="1:2" ht="15" thickBot="1" x14ac:dyDescent="0.35">
      <c r="A20" s="1">
        <v>148</v>
      </c>
      <c r="B20" s="1">
        <v>5.0279926238338097</v>
      </c>
    </row>
    <row r="21" spans="1:2" ht="15" thickBot="1" x14ac:dyDescent="0.35">
      <c r="A21" s="1">
        <v>144</v>
      </c>
      <c r="B21" s="1">
        <v>5.9078457762874699</v>
      </c>
    </row>
    <row r="22" spans="1:2" ht="15" thickBot="1" x14ac:dyDescent="0.35">
      <c r="A22" s="1">
        <v>126</v>
      </c>
      <c r="B22" s="1">
        <v>4.5403000633372104</v>
      </c>
    </row>
    <row r="23" spans="1:2" ht="15" thickBot="1" x14ac:dyDescent="0.35">
      <c r="A23" s="1">
        <v>136</v>
      </c>
      <c r="B23" s="1">
        <v>4.7994324946044502</v>
      </c>
    </row>
    <row r="24" spans="1:2" ht="15" thickBot="1" x14ac:dyDescent="0.35">
      <c r="A24" s="1">
        <v>119</v>
      </c>
      <c r="B24" s="1">
        <v>4.1537530966896803</v>
      </c>
    </row>
    <row r="25" spans="1:2" ht="15" thickBot="1" x14ac:dyDescent="0.35">
      <c r="A25" s="1">
        <v>142</v>
      </c>
      <c r="B25" s="1">
        <v>5.4702229384909904</v>
      </c>
    </row>
    <row r="26" spans="1:2" ht="15" thickBot="1" x14ac:dyDescent="0.35">
      <c r="A26" s="1">
        <v>254</v>
      </c>
      <c r="B26" s="1">
        <v>3.6735844094418502</v>
      </c>
    </row>
    <row r="27" spans="1:2" ht="15" thickBot="1" x14ac:dyDescent="0.35">
      <c r="A27" s="1">
        <v>117</v>
      </c>
      <c r="B27" s="1">
        <v>4.7366019702451103</v>
      </c>
    </row>
    <row r="28" spans="1:2" ht="15" thickBot="1" x14ac:dyDescent="0.35">
      <c r="A28" s="1">
        <v>124</v>
      </c>
      <c r="B28" s="1">
        <v>4.9082462218523597</v>
      </c>
    </row>
    <row r="29" spans="1:2" ht="15" thickBot="1" x14ac:dyDescent="0.35">
      <c r="A29" s="1">
        <v>121</v>
      </c>
      <c r="B29" s="1">
        <v>5.6748564894271798</v>
      </c>
    </row>
    <row r="30" spans="1:2" ht="15" thickBot="1" x14ac:dyDescent="0.35">
      <c r="A30" s="1">
        <v>120</v>
      </c>
      <c r="B30" s="1">
        <v>5.1634383734487601</v>
      </c>
    </row>
    <row r="31" spans="1:2" ht="15" thickBot="1" x14ac:dyDescent="0.35">
      <c r="A31" s="1">
        <v>145</v>
      </c>
      <c r="B31" s="1">
        <v>5.1167918168793198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Sheet3</vt:lpstr>
      <vt:lpstr>Sheet2</vt:lpstr>
      <vt:lpstr>Props</vt:lpstr>
      <vt:lpstr>Batting_Test_1</vt:lpstr>
      <vt:lpstr>Batting_Test_2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2024-06-20T15:34:17Z</dcterms:modified>
</cp:coreProperties>
</file>