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F7A0E9C-C3D8-4EE6-8F69-B90799B69BC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Vs. Opponent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T116" i="1"/>
  <c r="T114" i="1"/>
  <c r="T112" i="1"/>
  <c r="U112" i="1" s="1"/>
  <c r="T110" i="1"/>
  <c r="U110" i="1" s="1"/>
  <c r="T104" i="1"/>
  <c r="W104" i="1" s="1"/>
  <c r="T102" i="1"/>
  <c r="T98" i="1"/>
  <c r="U98" i="1" s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T127" i="1"/>
  <c r="U127" i="1" s="1"/>
  <c r="T128" i="1"/>
  <c r="U128" i="1" s="1"/>
  <c r="T120" i="1"/>
  <c r="T117" i="1"/>
  <c r="T107" i="1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T99" i="1"/>
  <c r="U99" i="1" s="1"/>
  <c r="T97" i="1"/>
  <c r="U97" i="1" s="1"/>
  <c r="T121" i="1"/>
  <c r="T100" i="1"/>
  <c r="T123" i="1"/>
  <c r="T126" i="1"/>
  <c r="T105" i="1"/>
  <c r="T103" i="1"/>
  <c r="T125" i="1"/>
  <c r="W125" i="1" s="1"/>
  <c r="T122" i="1"/>
  <c r="U122" i="1" s="1"/>
  <c r="T111" i="1"/>
  <c r="U111" i="1" s="1"/>
  <c r="T115" i="1"/>
  <c r="U115" i="1" s="1"/>
  <c r="T106" i="1"/>
  <c r="U106" i="1" s="1"/>
  <c r="T124" i="1"/>
  <c r="U124" i="1" s="1"/>
  <c r="T108" i="1"/>
  <c r="U108" i="1" s="1"/>
  <c r="T118" i="1"/>
  <c r="U118" i="1" s="1"/>
  <c r="T113" i="1"/>
  <c r="U113" i="1" s="1"/>
  <c r="T109" i="1"/>
  <c r="U109" i="1" s="1"/>
  <c r="T101" i="1"/>
  <c r="U101" i="1" s="1"/>
  <c r="T119" i="1"/>
  <c r="U119" i="1" s="1"/>
  <c r="AP33" i="1" l="1"/>
  <c r="AO33" i="1"/>
  <c r="W128" i="1"/>
  <c r="AN33" i="1"/>
  <c r="AO32" i="1"/>
  <c r="AP32" i="1"/>
  <c r="AN32" i="1"/>
  <c r="V106" i="1"/>
  <c r="X106" i="1" s="1"/>
  <c r="V101" i="1"/>
  <c r="X101" i="1" s="1"/>
  <c r="W127" i="1"/>
  <c r="W99" i="1"/>
  <c r="W119" i="1"/>
  <c r="W97" i="1"/>
  <c r="W111" i="1"/>
  <c r="W109" i="1"/>
  <c r="W122" i="1"/>
  <c r="W101" i="1"/>
  <c r="U125" i="1"/>
  <c r="W98" i="1"/>
  <c r="U104" i="1"/>
  <c r="U117" i="1"/>
  <c r="W117" i="1"/>
  <c r="U102" i="1"/>
  <c r="W102" i="1"/>
  <c r="U100" i="1"/>
  <c r="W100" i="1"/>
  <c r="U105" i="1"/>
  <c r="W105" i="1"/>
  <c r="U116" i="1"/>
  <c r="W116" i="1"/>
  <c r="U126" i="1"/>
  <c r="W126" i="1"/>
  <c r="U123" i="1"/>
  <c r="W123" i="1"/>
  <c r="U107" i="1"/>
  <c r="W107" i="1"/>
  <c r="W103" i="1"/>
  <c r="U103" i="1"/>
  <c r="V103" i="1" s="1"/>
  <c r="U114" i="1"/>
  <c r="W114" i="1"/>
  <c r="U121" i="1"/>
  <c r="W121" i="1"/>
  <c r="U120" i="1"/>
  <c r="W120" i="1"/>
  <c r="W110" i="1"/>
  <c r="W124" i="1"/>
  <c r="W118" i="1"/>
  <c r="W112" i="1"/>
  <c r="W106" i="1"/>
  <c r="W115" i="1"/>
  <c r="W108" i="1"/>
  <c r="W113" i="1"/>
  <c r="V104" i="1" l="1"/>
  <c r="X104" i="1" s="1"/>
  <c r="Y104" i="1" s="1"/>
  <c r="Y101" i="1"/>
  <c r="Y106" i="1"/>
  <c r="X103" i="1"/>
  <c r="Y103" i="1" s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O3" i="1"/>
  <c r="P3" i="1"/>
  <c r="Q3" i="1"/>
  <c r="R3" i="1"/>
  <c r="S3" i="1"/>
  <c r="V98" i="1" s="1"/>
  <c r="X98" i="1" s="1"/>
  <c r="Y98" i="1" s="1"/>
  <c r="T3" i="1"/>
  <c r="U3" i="1"/>
  <c r="V3" i="1"/>
  <c r="C4" i="1"/>
  <c r="D4" i="1"/>
  <c r="E4" i="1"/>
  <c r="F4" i="1"/>
  <c r="G4" i="1"/>
  <c r="H4" i="1"/>
  <c r="I4" i="1"/>
  <c r="J4" i="1"/>
  <c r="O4" i="1"/>
  <c r="P4" i="1"/>
  <c r="Q4" i="1"/>
  <c r="R4" i="1"/>
  <c r="S4" i="1"/>
  <c r="V99" i="1" s="1"/>
  <c r="X99" i="1" s="1"/>
  <c r="Y99" i="1" s="1"/>
  <c r="T4" i="1"/>
  <c r="U4" i="1"/>
  <c r="V4" i="1"/>
  <c r="C5" i="1"/>
  <c r="D5" i="1"/>
  <c r="E5" i="1"/>
  <c r="F5" i="1"/>
  <c r="G5" i="1"/>
  <c r="H5" i="1"/>
  <c r="I5" i="1"/>
  <c r="J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O13" i="1"/>
  <c r="P13" i="1"/>
  <c r="Q13" i="1"/>
  <c r="R13" i="1"/>
  <c r="S13" i="1"/>
  <c r="V108" i="1" s="1"/>
  <c r="X108" i="1" s="1"/>
  <c r="Y108" i="1" s="1"/>
  <c r="T13" i="1"/>
  <c r="U13" i="1"/>
  <c r="V13" i="1"/>
  <c r="C14" i="1"/>
  <c r="D14" i="1"/>
  <c r="E14" i="1"/>
  <c r="F14" i="1"/>
  <c r="G14" i="1"/>
  <c r="H14" i="1"/>
  <c r="I14" i="1"/>
  <c r="J14" i="1"/>
  <c r="O14" i="1"/>
  <c r="P14" i="1"/>
  <c r="Q14" i="1"/>
  <c r="R14" i="1"/>
  <c r="S14" i="1"/>
  <c r="V109" i="1" s="1"/>
  <c r="X109" i="1" s="1"/>
  <c r="Y109" i="1" s="1"/>
  <c r="T14" i="1"/>
  <c r="U14" i="1"/>
  <c r="V14" i="1"/>
  <c r="C15" i="1"/>
  <c r="D15" i="1"/>
  <c r="E15" i="1"/>
  <c r="F15" i="1"/>
  <c r="G15" i="1"/>
  <c r="H15" i="1"/>
  <c r="I15" i="1"/>
  <c r="J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O16" i="1"/>
  <c r="P16" i="1"/>
  <c r="Q16" i="1"/>
  <c r="R16" i="1"/>
  <c r="S16" i="1"/>
  <c r="V111" i="1" s="1"/>
  <c r="X111" i="1" s="1"/>
  <c r="Y111" i="1" s="1"/>
  <c r="T16" i="1"/>
  <c r="U16" i="1"/>
  <c r="V16" i="1"/>
  <c r="C17" i="1"/>
  <c r="D17" i="1"/>
  <c r="E17" i="1"/>
  <c r="F17" i="1"/>
  <c r="G17" i="1"/>
  <c r="H17" i="1"/>
  <c r="I17" i="1"/>
  <c r="J17" i="1"/>
  <c r="O17" i="1"/>
  <c r="P17" i="1"/>
  <c r="Q17" i="1"/>
  <c r="R17" i="1"/>
  <c r="S17" i="1"/>
  <c r="V112" i="1" s="1"/>
  <c r="X112" i="1" s="1"/>
  <c r="Y112" i="1" s="1"/>
  <c r="T17" i="1"/>
  <c r="U17" i="1"/>
  <c r="V17" i="1"/>
  <c r="C18" i="1"/>
  <c r="D18" i="1"/>
  <c r="E18" i="1"/>
  <c r="F18" i="1"/>
  <c r="G18" i="1"/>
  <c r="H18" i="1"/>
  <c r="I18" i="1"/>
  <c r="J18" i="1"/>
  <c r="O18" i="1"/>
  <c r="P18" i="1"/>
  <c r="Q18" i="1"/>
  <c r="R18" i="1"/>
  <c r="S18" i="1"/>
  <c r="V113" i="1" s="1"/>
  <c r="X113" i="1" s="1"/>
  <c r="Y113" i="1" s="1"/>
  <c r="T18" i="1"/>
  <c r="U18" i="1"/>
  <c r="V18" i="1"/>
  <c r="C19" i="1"/>
  <c r="D19" i="1"/>
  <c r="E19" i="1"/>
  <c r="F19" i="1"/>
  <c r="G19" i="1"/>
  <c r="H19" i="1"/>
  <c r="I19" i="1"/>
  <c r="J19" i="1"/>
  <c r="O19" i="1"/>
  <c r="P19" i="1"/>
  <c r="Q19" i="1"/>
  <c r="R19" i="1"/>
  <c r="S19" i="1"/>
  <c r="V114" i="1" s="1"/>
  <c r="X114" i="1" s="1"/>
  <c r="Y114" i="1" s="1"/>
  <c r="T19" i="1"/>
  <c r="U19" i="1"/>
  <c r="V19" i="1"/>
  <c r="C20" i="1"/>
  <c r="D20" i="1"/>
  <c r="E20" i="1"/>
  <c r="F20" i="1"/>
  <c r="G20" i="1"/>
  <c r="H20" i="1"/>
  <c r="I20" i="1"/>
  <c r="J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O25" i="1"/>
  <c r="P25" i="1"/>
  <c r="Q25" i="1"/>
  <c r="R25" i="1"/>
  <c r="S25" i="1"/>
  <c r="V120" i="1" s="1"/>
  <c r="X120" i="1" s="1"/>
  <c r="Y120" i="1" s="1"/>
  <c r="T25" i="1"/>
  <c r="U25" i="1"/>
  <c r="V25" i="1"/>
  <c r="C26" i="1"/>
  <c r="D26" i="1"/>
  <c r="E26" i="1"/>
  <c r="F26" i="1"/>
  <c r="G26" i="1"/>
  <c r="H26" i="1"/>
  <c r="I26" i="1"/>
  <c r="J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O27" i="1"/>
  <c r="P27" i="1"/>
  <c r="Q27" i="1"/>
  <c r="R27" i="1"/>
  <c r="S27" i="1"/>
  <c r="V122" i="1" s="1"/>
  <c r="X122" i="1" s="1"/>
  <c r="Y122" i="1" s="1"/>
  <c r="T27" i="1"/>
  <c r="U27" i="1"/>
  <c r="V27" i="1"/>
  <c r="C28" i="1"/>
  <c r="D28" i="1"/>
  <c r="E28" i="1"/>
  <c r="F28" i="1"/>
  <c r="G28" i="1"/>
  <c r="H28" i="1"/>
  <c r="I28" i="1"/>
  <c r="J28" i="1"/>
  <c r="O28" i="1"/>
  <c r="P28" i="1"/>
  <c r="Q28" i="1"/>
  <c r="R28" i="1"/>
  <c r="S28" i="1"/>
  <c r="V123" i="1" s="1"/>
  <c r="X123" i="1" s="1"/>
  <c r="Y123" i="1" s="1"/>
  <c r="T28" i="1"/>
  <c r="U28" i="1"/>
  <c r="V28" i="1"/>
  <c r="C29" i="1"/>
  <c r="D29" i="1"/>
  <c r="E29" i="1"/>
  <c r="F29" i="1"/>
  <c r="G29" i="1"/>
  <c r="H29" i="1"/>
  <c r="I29" i="1"/>
  <c r="J29" i="1"/>
  <c r="O29" i="1"/>
  <c r="P29" i="1"/>
  <c r="Q29" i="1"/>
  <c r="R29" i="1"/>
  <c r="S29" i="1"/>
  <c r="V124" i="1" s="1"/>
  <c r="X124" i="1" s="1"/>
  <c r="Y124" i="1" s="1"/>
  <c r="T29" i="1"/>
  <c r="U29" i="1"/>
  <c r="V29" i="1"/>
  <c r="C30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O31" i="1"/>
  <c r="P31" i="1"/>
  <c r="Q31" i="1"/>
  <c r="R31" i="1"/>
  <c r="S31" i="1"/>
  <c r="V126" i="1" s="1"/>
  <c r="X126" i="1" s="1"/>
  <c r="Y126" i="1" s="1"/>
  <c r="T31" i="1"/>
  <c r="U31" i="1"/>
  <c r="V31" i="1"/>
  <c r="C32" i="1"/>
  <c r="D32" i="1"/>
  <c r="E32" i="1"/>
  <c r="F32" i="1"/>
  <c r="G32" i="1"/>
  <c r="H32" i="1"/>
  <c r="I32" i="1"/>
  <c r="J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O33" i="1"/>
  <c r="P33" i="1"/>
  <c r="Q33" i="1"/>
  <c r="R33" i="1"/>
  <c r="S33" i="1"/>
  <c r="V128" i="1" s="1"/>
  <c r="X128" i="1" s="1"/>
  <c r="Y128" i="1" s="1"/>
  <c r="T33" i="1"/>
  <c r="U33" i="1"/>
  <c r="V33" i="1"/>
  <c r="C34" i="1"/>
  <c r="D34" i="1"/>
  <c r="E34" i="1"/>
  <c r="F34" i="1"/>
  <c r="G34" i="1"/>
  <c r="H34" i="1"/>
  <c r="I34" i="1"/>
  <c r="J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V97" i="1" s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O2" i="1"/>
  <c r="C2" i="1"/>
  <c r="V102" i="1" l="1"/>
  <c r="X102" i="1" s="1"/>
  <c r="Y102" i="1" s="1"/>
  <c r="V100" i="1"/>
  <c r="X100" i="1" s="1"/>
  <c r="Y100" i="1" s="1"/>
  <c r="X97" i="1"/>
  <c r="Y97" i="1" s="1"/>
  <c r="V118" i="1"/>
  <c r="X118" i="1" s="1"/>
  <c r="Y118" i="1" s="1"/>
  <c r="V127" i="1"/>
  <c r="X127" i="1" s="1"/>
  <c r="Y127" i="1" s="1"/>
  <c r="V116" i="1"/>
  <c r="X116" i="1" s="1"/>
  <c r="Y116" i="1" s="1"/>
  <c r="V105" i="1"/>
  <c r="X105" i="1" s="1"/>
  <c r="Y105" i="1" s="1"/>
  <c r="V117" i="1"/>
  <c r="X117" i="1" s="1"/>
  <c r="Y117" i="1" s="1"/>
  <c r="V107" i="1"/>
  <c r="X107" i="1" s="1"/>
  <c r="Y107" i="1" s="1"/>
  <c r="V121" i="1"/>
  <c r="X121" i="1" s="1"/>
  <c r="Y121" i="1" s="1"/>
  <c r="V110" i="1"/>
  <c r="X110" i="1" s="1"/>
  <c r="Y110" i="1" s="1"/>
  <c r="V115" i="1"/>
  <c r="X115" i="1" s="1"/>
  <c r="Y115" i="1" s="1"/>
  <c r="V119" i="1"/>
  <c r="X119" i="1" s="1"/>
  <c r="Y119" i="1" s="1"/>
  <c r="V125" i="1"/>
  <c r="X125" i="1" s="1"/>
  <c r="Y125" i="1" s="1"/>
  <c r="AN24" i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T92" i="1" s="1"/>
  <c r="I71" i="1"/>
  <c r="I91" i="1"/>
  <c r="T91" i="1" s="1"/>
  <c r="O58" i="1"/>
  <c r="I90" i="1"/>
  <c r="T90" i="1" s="1"/>
  <c r="I66" i="1"/>
  <c r="O60" i="1"/>
  <c r="I86" i="1"/>
  <c r="T86" i="1" s="1"/>
  <c r="I69" i="1"/>
  <c r="I41" i="1"/>
  <c r="I42" i="1"/>
  <c r="I88" i="1"/>
  <c r="T88" i="1" s="1"/>
  <c r="I84" i="1"/>
  <c r="T84" i="1" s="1"/>
  <c r="O40" i="1"/>
  <c r="I89" i="1"/>
  <c r="T89" i="1" s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T85" i="1" s="1"/>
  <c r="I40" i="1"/>
  <c r="O43" i="1"/>
  <c r="I65" i="1"/>
  <c r="I43" i="1"/>
  <c r="I68" i="1"/>
  <c r="I87" i="1"/>
  <c r="T87" i="1" s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AB90" i="1" l="1"/>
  <c r="AF90" i="1" s="1"/>
  <c r="X87" i="1"/>
  <c r="AB92" i="1"/>
  <c r="AF92" i="1" s="1"/>
  <c r="AB89" i="1"/>
  <c r="AF89" i="1" s="1"/>
  <c r="AB88" i="1"/>
  <c r="AF88" i="1" s="1"/>
  <c r="U85" i="1"/>
  <c r="V85" i="1" s="1"/>
  <c r="AB85" i="1"/>
  <c r="AF85" i="1" s="1"/>
  <c r="U91" i="1"/>
  <c r="V91" i="1" s="1"/>
  <c r="AB86" i="1"/>
  <c r="AF86" i="1" s="1"/>
  <c r="AB91" i="1"/>
  <c r="AF91" i="1" s="1"/>
  <c r="AB87" i="1"/>
  <c r="AF87" i="1" s="1"/>
  <c r="U92" i="1"/>
  <c r="V92" i="1" s="1"/>
  <c r="U88" i="1"/>
  <c r="V88" i="1" s="1"/>
  <c r="AB84" i="1"/>
  <c r="AF84" i="1" s="1"/>
  <c r="U86" i="1"/>
  <c r="V86" i="1" s="1"/>
  <c r="U84" i="1"/>
  <c r="V84" i="1" s="1"/>
  <c r="I59" i="1"/>
  <c r="I79" i="1"/>
  <c r="T79" i="1" s="1"/>
  <c r="I63" i="1"/>
  <c r="I78" i="1"/>
  <c r="T78" i="1" s="1"/>
  <c r="I61" i="1"/>
  <c r="I81" i="1"/>
  <c r="T81" i="1" s="1"/>
  <c r="I83" i="1"/>
  <c r="T83" i="1" s="1"/>
  <c r="I58" i="1"/>
  <c r="I60" i="1"/>
  <c r="I80" i="1"/>
  <c r="T80" i="1" s="1"/>
  <c r="I82" i="1"/>
  <c r="T82" i="1" s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7" i="1" l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X91" i="1"/>
  <c r="Y91" i="1" s="1"/>
  <c r="X85" i="1"/>
  <c r="Y85" i="1" s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X88" i="1"/>
  <c r="Y88" i="1" s="1"/>
  <c r="X92" i="1"/>
  <c r="Y92" i="1" s="1"/>
  <c r="U81" i="1"/>
  <c r="V81" i="1" s="1"/>
  <c r="AC87" i="1"/>
  <c r="AD87" i="1" s="1"/>
  <c r="AG87" i="1" s="1"/>
  <c r="X79" i="1"/>
  <c r="AB79" i="1"/>
  <c r="AF79" i="1" s="1"/>
  <c r="AB81" i="1"/>
  <c r="AF81" i="1" s="1"/>
  <c r="AB78" i="1"/>
  <c r="AF78" i="1" s="1"/>
  <c r="U82" i="1"/>
  <c r="V82" i="1" s="1"/>
  <c r="AC84" i="1"/>
  <c r="AD84" i="1" s="1"/>
  <c r="U83" i="1"/>
  <c r="V83" i="1" s="1"/>
  <c r="X86" i="1"/>
  <c r="Y86" i="1" s="1"/>
  <c r="AB80" i="1"/>
  <c r="AF80" i="1" s="1"/>
  <c r="X84" i="1"/>
  <c r="Y84" i="1" s="1"/>
  <c r="AB83" i="1"/>
  <c r="AF83" i="1" s="1"/>
  <c r="U90" i="1"/>
  <c r="V90" i="1" s="1"/>
  <c r="X90" i="1"/>
  <c r="U89" i="1"/>
  <c r="V89" i="1" s="1"/>
  <c r="X89" i="1"/>
  <c r="U78" i="1" l="1"/>
  <c r="V78" i="1" s="1"/>
  <c r="X78" i="1"/>
  <c r="AC82" i="1"/>
  <c r="AD82" i="1" s="1"/>
  <c r="AG82" i="1" s="1"/>
  <c r="U79" i="1"/>
  <c r="V79" i="1" s="1"/>
  <c r="Y79" i="1" s="1"/>
  <c r="AC81" i="1"/>
  <c r="AD81" i="1" s="1"/>
  <c r="AG81" i="1" s="1"/>
  <c r="X81" i="1"/>
  <c r="Y81" i="1" s="1"/>
  <c r="AC79" i="1"/>
  <c r="AD79" i="1" s="1"/>
  <c r="AG79" i="1" s="1"/>
  <c r="AC78" i="1"/>
  <c r="AD78" i="1" s="1"/>
  <c r="AG78" i="1" s="1"/>
  <c r="X82" i="1"/>
  <c r="Y82" i="1" s="1"/>
  <c r="AG84" i="1"/>
  <c r="AC80" i="1"/>
  <c r="AD80" i="1" s="1"/>
  <c r="AG80" i="1" s="1"/>
  <c r="Y89" i="1"/>
  <c r="X83" i="1"/>
  <c r="Y83" i="1" s="1"/>
  <c r="AC83" i="1"/>
  <c r="AD83" i="1" s="1"/>
  <c r="Y90" i="1"/>
  <c r="U80" i="1"/>
  <c r="V80" i="1" s="1"/>
  <c r="X80" i="1"/>
  <c r="Y78" i="1" l="1"/>
  <c r="AG83" i="1"/>
  <c r="Y80" i="1"/>
</calcChain>
</file>

<file path=xl/sharedStrings.xml><?xml version="1.0" encoding="utf-8"?>
<sst xmlns="http://schemas.openxmlformats.org/spreadsheetml/2006/main" count="631" uniqueCount="239">
  <si>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</si>
  <si>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</si>
  <si>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</si>
  <si>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</si>
  <si>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</si>
  <si>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</si>
  <si>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</si>
  <si>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</si>
  <si>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</si>
  <si>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</si>
  <si>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</si>
  <si>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</si>
  <si>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</si>
  <si>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</si>
  <si>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</si>
  <si>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</si>
  <si>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</si>
  <si>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</si>
  <si>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</si>
  <si>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</si>
  <si>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</si>
  <si>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</si>
  <si>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</si>
  <si>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</si>
  <si>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</si>
  <si>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</si>
  <si>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</si>
  <si>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</si>
  <si>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</si>
  <si>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</si>
  <si>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</si>
  <si>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</si>
  <si>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</si>
  <si>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</si>
  <si>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</si>
  <si>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</si>
  <si>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</si>
  <si>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</si>
  <si>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</si>
  <si>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</si>
  <si>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</si>
  <si>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</si>
  <si>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</si>
  <si>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</si>
  <si>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</si>
  <si>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</si>
  <si>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</si>
  <si>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</si>
  <si>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</si>
  <si>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</si>
  <si>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</si>
  <si>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</si>
  <si>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</si>
  <si>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</si>
  <si>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</si>
  <si>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</si>
  <si>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</si>
  <si>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</si>
  <si>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</si>
  <si>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</si>
  <si>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</si>
  <si>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</si>
  <si>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</si>
  <si>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</si>
  <si>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</si>
  <si>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</si>
  <si>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</si>
  <si>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</si>
  <si>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</si>
  <si>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</si>
  <si>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</si>
  <si>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</si>
  <si>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</si>
  <si>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</si>
  <si>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</si>
  <si>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</si>
  <si>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</si>
  <si>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</si>
  <si>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</si>
  <si>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</si>
  <si>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</si>
  <si>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</si>
  <si>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</si>
  <si>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</si>
  <si>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</si>
  <si>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</si>
  <si>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</si>
  <si>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</si>
  <si>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</si>
  <si>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ARI</t>
  </si>
  <si>
    <t>CIN</t>
  </si>
  <si>
    <t>TOR</t>
  </si>
  <si>
    <t>BAL</t>
  </si>
  <si>
    <t>WSN</t>
  </si>
  <si>
    <t>HOU</t>
  </si>
  <si>
    <t>NYY</t>
  </si>
  <si>
    <t>BOS</t>
  </si>
  <si>
    <t>ATL</t>
  </si>
  <si>
    <t>COL</t>
  </si>
  <si>
    <t>Jose Urena</t>
  </si>
  <si>
    <t>Ross Stripling</t>
  </si>
  <si>
    <t>Kenta Maeda</t>
  </si>
  <si>
    <t>Logan Allen</t>
  </si>
  <si>
    <t>Patrick Sandoval</t>
  </si>
  <si>
    <t>Quinn Priester</t>
  </si>
  <si>
    <t>Zac Gallen</t>
  </si>
  <si>
    <t>Frankie Montas</t>
  </si>
  <si>
    <t>Jose Berrios</t>
  </si>
  <si>
    <t>Cristopher Sanchez</t>
  </si>
  <si>
    <t>Corbin Burnes</t>
  </si>
  <si>
    <t>Trevor Williams</t>
  </si>
  <si>
    <t>Michael Soroka</t>
  </si>
  <si>
    <t>Zach Eflin</t>
  </si>
  <si>
    <t>Justin Verlander</t>
  </si>
  <si>
    <t>Luis Gil</t>
  </si>
  <si>
    <t>Kutter Crawford</t>
  </si>
  <si>
    <t>Reynaldo Lopez</t>
  </si>
  <si>
    <t>Colin Rea</t>
  </si>
  <si>
    <t>Seth Lugo</t>
  </si>
  <si>
    <t>Randy Vasquez</t>
  </si>
  <si>
    <t>Shota Imanaga</t>
  </si>
  <si>
    <t>Emerson Hancock</t>
  </si>
  <si>
    <t>Bailey Ober</t>
  </si>
  <si>
    <t>Jose Butto</t>
  </si>
  <si>
    <t>Miles Mikolas</t>
  </si>
  <si>
    <t>Kyle Harrison</t>
  </si>
  <si>
    <t>Dakota Hudson</t>
  </si>
  <si>
    <t>Edward Cabrera</t>
  </si>
  <si>
    <t>Yoshinobu Yamamoto</t>
  </si>
  <si>
    <t>TB</t>
  </si>
  <si>
    <t>Jose Quintana</t>
  </si>
  <si>
    <t>Jared Jones</t>
  </si>
  <si>
    <t>Tyler Glasnow</t>
  </si>
  <si>
    <t>SD</t>
  </si>
  <si>
    <t>Simeon Woods Richardson</t>
  </si>
  <si>
    <t>Jake Irvin</t>
  </si>
  <si>
    <t>Triston McKenzie</t>
  </si>
  <si>
    <t>Kyle Gibson</t>
  </si>
  <si>
    <t>Hunter Brown</t>
  </si>
  <si>
    <t>Tarik Skubal</t>
  </si>
  <si>
    <t>Cole Ragans</t>
  </si>
  <si>
    <t>Freddy Peralta</t>
  </si>
  <si>
    <t>Jesus Luzardo</t>
  </si>
  <si>
    <t>Brayan Bello</t>
  </si>
  <si>
    <t>Max Fried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</si>
  <si>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</si>
  <si>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</si>
  <si>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</si>
  <si>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</si>
  <si>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</si>
  <si>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</si>
  <si>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</si>
  <si>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</si>
  <si>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</si>
  <si>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</si>
  <si>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</si>
  <si>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</si>
  <si>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</si>
  <si>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</si>
  <si>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</si>
  <si>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</si>
  <si>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</si>
  <si>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</si>
  <si>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</si>
  <si>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</si>
  <si>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</si>
  <si>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</si>
  <si>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</si>
  <si>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</si>
  <si>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</si>
  <si>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</si>
  <si>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</si>
  <si>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</si>
  <si>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</si>
  <si>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</si>
  <si>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</si>
  <si>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</si>
  <si>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</si>
  <si>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</si>
  <si>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</si>
  <si>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</si>
  <si>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</si>
  <si>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</si>
  <si>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</si>
  <si>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</si>
  <si>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</si>
  <si>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</si>
  <si>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</si>
  <si>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</si>
  <si>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</si>
  <si>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</si>
  <si>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</si>
  <si>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</si>
  <si>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</si>
  <si>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</si>
  <si>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</si>
  <si>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</si>
  <si>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</si>
  <si>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</si>
  <si>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Home/Away_x</t>
  </si>
  <si>
    <t>Home/Away_y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</si>
  <si>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</si>
  <si>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</si>
  <si>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</si>
  <si>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</si>
  <si>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</si>
  <si>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</si>
  <si>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-125</t>
  </si>
  <si>
    <t>+105</t>
  </si>
  <si>
    <t>Gavin Stone</t>
  </si>
  <si>
    <t>Tylor Megill</t>
  </si>
  <si>
    <t>WSH</t>
  </si>
  <si>
    <t>Grayson Rodriguez</t>
  </si>
  <si>
    <t>Andrew Abbott</t>
  </si>
  <si>
    <t>Ben Brown</t>
  </si>
  <si>
    <t>Kevin Gausman</t>
  </si>
  <si>
    <t>Mike Clevinger</t>
  </si>
  <si>
    <t>Ryan Feltner</t>
  </si>
  <si>
    <t>Luis Castillo</t>
  </si>
  <si>
    <t>Matt Waldron</t>
  </si>
  <si>
    <t>Zack Wheeler</t>
  </si>
  <si>
    <t>Erik Miller</t>
  </si>
  <si>
    <t>-115</t>
  </si>
  <si>
    <t>-105</t>
  </si>
  <si>
    <t>+115</t>
  </si>
  <si>
    <t>-135</t>
  </si>
  <si>
    <t>Ryne Nelson</t>
  </si>
  <si>
    <t>Tyler Anderson</t>
  </si>
  <si>
    <t>Bryse Wilson</t>
  </si>
  <si>
    <t>Nathan Eovaldi</t>
  </si>
  <si>
    <t>MacKenzie Gore</t>
  </si>
  <si>
    <t>+170</t>
  </si>
  <si>
    <t>-205</t>
  </si>
  <si>
    <t>+160</t>
  </si>
  <si>
    <t>+100</t>
  </si>
  <si>
    <t>-190</t>
  </si>
  <si>
    <t>-120</t>
  </si>
  <si>
    <t>-145</t>
  </si>
  <si>
    <t>+125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</si>
</sst>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0" fontId="0" fillId="4" borderId="2" xfId="0" applyFill="1" applyBorder="1"/>
    <xf numFmtId="2" fontId="0" fillId="4" borderId="2" xfId="0" applyNumberFormat="1" applyFill="1" applyBorder="1"/>
    <xf numFmtId="0" fontId="10" fillId="4" borderId="2" xfId="1" applyFill="1" applyBorder="1"/>
    <xf numFmtId="2" fontId="0" fillId="3" borderId="2" xfId="0" quotePrefix="1" applyNumberFormat="1" applyFill="1" applyBorder="1"/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0" fillId="5" borderId="2" xfId="0" applyFill="1" applyBorder="1"/>
    <xf numFmtId="49" fontId="0" fillId="5" borderId="2" xfId="0" applyNumberFormat="1" applyFill="1" applyBorder="1"/>
    <xf numFmtId="2" fontId="0" fillId="5" borderId="2" xfId="0" applyNumberFormat="1" applyFill="1" applyBorder="1"/>
    <xf numFmtId="49" fontId="0" fillId="6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  <xf numFmtId="49" fontId="0" fillId="7" borderId="2" xfId="0" applyNumberFormat="1" applyFill="1" applyBorder="1"/>
    <xf numFmtId="2" fontId="0" fillId="7" borderId="2" xfId="0" quotePrefix="1" applyNumberFormat="1" applyFill="1" applyBorder="1"/>
    <xf numFmtId="2" fontId="0" fillId="7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L66" zoomScale="80" zoomScaleNormal="80" workbookViewId="0">
      <selection activeCell="AB78" sqref="AB78:AH7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201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201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79</v>
      </c>
      <c r="B2" t="s">
        <v>82</v>
      </c>
      <c r="C2" s="5">
        <f>RF!B2</f>
        <v>6</v>
      </c>
      <c r="D2" s="5">
        <f>LR!B2</f>
        <v>6.1456284275330697</v>
      </c>
      <c r="E2" s="5">
        <f>Adaboost!B2</f>
        <v>6.70498084291187</v>
      </c>
      <c r="F2" s="5">
        <f>XGBR!B2</f>
        <v>5.1537249999999997</v>
      </c>
      <c r="G2" s="5">
        <f>Huber!B2</f>
        <v>5.9000007899897797</v>
      </c>
      <c r="H2" s="5">
        <f>BayesRidge!B2</f>
        <v>6.1453369263481799</v>
      </c>
      <c r="I2" s="5">
        <f>Elastic!B2</f>
        <v>5.3302344340381103</v>
      </c>
      <c r="J2" s="5">
        <f>GBR!B2</f>
        <v>6.15312578502986</v>
      </c>
      <c r="K2" s="6">
        <f t="shared" ref="K2:K24" si="0">AVERAGE(C2:J2,B39)</f>
        <v>5.9756902810284078</v>
      </c>
      <c r="L2">
        <f>MAX(C2:J2)</f>
        <v>6.70498084291187</v>
      </c>
      <c r="M2">
        <f>MIN(C2:J2)</f>
        <v>5.1537249999999997</v>
      </c>
      <c r="N2">
        <v>6</v>
      </c>
      <c r="O2" s="5">
        <f>RF!C2</f>
        <v>3</v>
      </c>
      <c r="P2" s="5">
        <f>LR!C2</f>
        <v>3.5322624092021999</v>
      </c>
      <c r="Q2" s="5">
        <f>Adaboost!C2</f>
        <v>3.6007751937984498</v>
      </c>
      <c r="R2" s="5">
        <f>XGBR!C2</f>
        <v>2.9894774000000002</v>
      </c>
      <c r="S2" s="5">
        <f>Huber!C2</f>
        <v>3.49999975891114</v>
      </c>
      <c r="T2" s="5">
        <f>BayesRidge!C2</f>
        <v>3.5415793157149702</v>
      </c>
      <c r="U2" s="5">
        <f>Elastic!C2</f>
        <v>3.8142897361319901</v>
      </c>
      <c r="V2" s="5">
        <f>GBR!C2</f>
        <v>3.04812977756565</v>
      </c>
      <c r="W2" s="6">
        <f t="shared" ref="W2:W35" si="1">AVERAGE(O2:V2,C39)</f>
        <v>3.3989444604921144</v>
      </c>
      <c r="X2" s="6">
        <f>MAX(O2:V2)</f>
        <v>3.8142897361319901</v>
      </c>
      <c r="Y2" s="6">
        <f>MIN(O2:V2)</f>
        <v>2.9894774000000002</v>
      </c>
      <c r="Z2">
        <v>3.5</v>
      </c>
      <c r="AA2" s="6">
        <f>MAX(L2,M2,X3,Y3)-MIN(L3,M3,X2,Y2)</f>
        <v>3.7155034429118698</v>
      </c>
      <c r="AB2" s="6">
        <f>MIN(L2,M2,X3,Y3)-MAX(L3,M3,X2,Y2)</f>
        <v>-1.3330243221047997</v>
      </c>
      <c r="AC2" s="6"/>
      <c r="AE2" t="s">
        <v>228</v>
      </c>
      <c r="AF2" s="6">
        <f>RF!D2</f>
        <v>3.77</v>
      </c>
      <c r="AG2" s="6">
        <f>LR!D2</f>
        <v>4.7915181177617496</v>
      </c>
      <c r="AH2" s="6">
        <f>Adaboost!D2</f>
        <v>4.46703296703296</v>
      </c>
      <c r="AI2" s="6">
        <f>XGBR!D2</f>
        <v>3.5560925000000001</v>
      </c>
      <c r="AJ2" s="6">
        <f>Huber!D2</f>
        <v>4.81448333406387</v>
      </c>
      <c r="AK2" s="6">
        <f>BayesRidge!D2</f>
        <v>4.8801433367237603</v>
      </c>
      <c r="AL2" s="6">
        <f>Elastic!D2</f>
        <v>5.0255421529155804</v>
      </c>
      <c r="AM2" s="6">
        <f>GBR!D2</f>
        <v>4.3019893157997098</v>
      </c>
      <c r="AN2" s="6">
        <f>AVERAGE(AF2:AM2,Neural!D2)</f>
        <v>4.5128638762928563</v>
      </c>
      <c r="AO2" s="6">
        <f>MAX(AF2:AM2,Neural!D2)</f>
        <v>5.0255421529155804</v>
      </c>
      <c r="AP2" s="6">
        <f>MIN(AF2:AM2,Neural!D2)</f>
        <v>3.5560925000000001</v>
      </c>
    </row>
    <row r="3" spans="1:42" ht="15" thickBot="1" x14ac:dyDescent="0.35">
      <c r="A3" t="s">
        <v>82</v>
      </c>
      <c r="B3" t="s">
        <v>79</v>
      </c>
      <c r="C3" s="5">
        <f>RF!B3</f>
        <v>4.0199999999999996</v>
      </c>
      <c r="D3" s="5">
        <f>LR!B3</f>
        <v>4.1789811270614496</v>
      </c>
      <c r="E3" s="5">
        <f>Adaboost!B3</f>
        <v>4.3026315789473601</v>
      </c>
      <c r="F3" s="5">
        <f>XGBR!B3</f>
        <v>4.232551</v>
      </c>
      <c r="G3" s="5">
        <f>Huber!B3</f>
        <v>4.00000029374453</v>
      </c>
      <c r="H3" s="5">
        <f>BayesRidge!B3</f>
        <v>4.1821354948296801</v>
      </c>
      <c r="I3" s="5">
        <f>Elastic!B3</f>
        <v>4.3330243221047997</v>
      </c>
      <c r="J3" s="5">
        <f>GBR!B3</f>
        <v>4.0780564766753002</v>
      </c>
      <c r="K3" s="6">
        <f t="shared" si="0"/>
        <v>4.165942550328503</v>
      </c>
      <c r="L3">
        <f t="shared" ref="L3:L35" si="2">MAX(C3:J3)</f>
        <v>4.3330243221047997</v>
      </c>
      <c r="M3">
        <f t="shared" ref="M3:M35" si="3">MIN(C3:J3)</f>
        <v>4.00000029374453</v>
      </c>
      <c r="N3">
        <v>4.0999999999999996</v>
      </c>
      <c r="O3" s="5">
        <f>RF!C3</f>
        <v>3</v>
      </c>
      <c r="P3" s="5">
        <f>LR!C3</f>
        <v>3.3223209531218898</v>
      </c>
      <c r="Q3" s="5">
        <f>Adaboost!C3</f>
        <v>3.6007751937984498</v>
      </c>
      <c r="R3" s="5">
        <f>XGBR!C3</f>
        <v>3.0963433</v>
      </c>
      <c r="S3" s="5">
        <f>Huber!C3</f>
        <v>3.1000018187830198</v>
      </c>
      <c r="T3" s="5">
        <f>BayesRidge!C3</f>
        <v>3.3313548084353801</v>
      </c>
      <c r="U3" s="5">
        <f>Elastic!C3</f>
        <v>3.4818476011779902</v>
      </c>
      <c r="V3" s="5">
        <f>GBR!C3</f>
        <v>3.0312851785294801</v>
      </c>
      <c r="W3" s="6">
        <f t="shared" si="1"/>
        <v>3.2601624306183745</v>
      </c>
      <c r="X3" s="6">
        <f t="shared" ref="X3:X35" si="4">MAX(O3:V3)</f>
        <v>3.6007751937984498</v>
      </c>
      <c r="Y3" s="6">
        <f t="shared" ref="Y3:Y35" si="5">MIN(O3:V3)</f>
        <v>3</v>
      </c>
      <c r="Z3">
        <v>3.2</v>
      </c>
      <c r="AC3" s="6"/>
      <c r="AE3" t="s">
        <v>220</v>
      </c>
      <c r="AF3" s="6">
        <f>RF!D3</f>
        <v>5.83</v>
      </c>
      <c r="AG3" s="6">
        <f>LR!D3</f>
        <v>6.0295350294770698</v>
      </c>
      <c r="AH3" s="6">
        <f>Adaboost!D3</f>
        <v>5.3757575757575697</v>
      </c>
      <c r="AI3" s="6">
        <f>XGBR!D3</f>
        <v>5.9965679999999999</v>
      </c>
      <c r="AJ3" s="6">
        <f>Huber!D3</f>
        <v>6.0502543765428198</v>
      </c>
      <c r="AK3" s="6">
        <f>BayesRidge!D3</f>
        <v>5.9613933546644402</v>
      </c>
      <c r="AL3" s="6">
        <f>Elastic!D3</f>
        <v>5.4153311112932396</v>
      </c>
      <c r="AM3" s="6">
        <f>GBR!D3</f>
        <v>5.9367673393590099</v>
      </c>
      <c r="AN3" s="6">
        <f>AVERAGE(AF3:AM3,Neural!D3)</f>
        <v>5.7992213785172728</v>
      </c>
      <c r="AO3" s="6">
        <f>MAX(AF3:AM3,Neural!D3)</f>
        <v>6.0502543765428198</v>
      </c>
      <c r="AP3" s="6">
        <f>MIN(AF3:AM3,Neural!D3)</f>
        <v>5.3757575757575697</v>
      </c>
    </row>
    <row r="4" spans="1:42" ht="15" thickBot="1" x14ac:dyDescent="0.35">
      <c r="A4" t="s">
        <v>63</v>
      </c>
      <c r="B4" t="s">
        <v>93</v>
      </c>
      <c r="C4" s="5">
        <f>RF!B4</f>
        <v>4.03</v>
      </c>
      <c r="D4" s="5">
        <f>LR!B4</f>
        <v>4.2216816677041296</v>
      </c>
      <c r="E4" s="5">
        <f>Adaboost!B4</f>
        <v>4.3026315789473601</v>
      </c>
      <c r="F4" s="5">
        <f>XGBR!B4</f>
        <v>3.9895146000000001</v>
      </c>
      <c r="G4" s="5">
        <f>Huber!B4</f>
        <v>4.0000122563494998</v>
      </c>
      <c r="H4" s="5">
        <f>BayesRidge!B4</f>
        <v>4.2180361109346203</v>
      </c>
      <c r="I4" s="5">
        <f>Elastic!B4</f>
        <v>4.2677449334973003</v>
      </c>
      <c r="J4" s="5">
        <f>GBR!B4</f>
        <v>4.0923488681124702</v>
      </c>
      <c r="K4" s="6">
        <f t="shared" si="0"/>
        <v>4.132607140496483</v>
      </c>
      <c r="L4">
        <f t="shared" si="2"/>
        <v>4.3026315789473601</v>
      </c>
      <c r="M4">
        <f t="shared" si="3"/>
        <v>3.9895146000000001</v>
      </c>
      <c r="N4">
        <v>4</v>
      </c>
      <c r="O4" s="5">
        <f>RF!C4</f>
        <v>6.03</v>
      </c>
      <c r="P4" s="5">
        <f>LR!C4</f>
        <v>6.3003949021610097</v>
      </c>
      <c r="Q4" s="5">
        <f>Adaboost!C4</f>
        <v>6.8268733850129202</v>
      </c>
      <c r="R4" s="5">
        <f>XGBR!C4</f>
        <v>6.1865797000000002</v>
      </c>
      <c r="S4" s="5">
        <f>Huber!C4</f>
        <v>6.0002663285207998</v>
      </c>
      <c r="T4" s="5">
        <f>BayesRidge!C4</f>
        <v>6.2998831750469497</v>
      </c>
      <c r="U4" s="5">
        <f>Elastic!C4</f>
        <v>5.35860897172088</v>
      </c>
      <c r="V4" s="5">
        <f>GBR!C4</f>
        <v>6.5706648951769804</v>
      </c>
      <c r="W4" s="6">
        <f t="shared" si="1"/>
        <v>6.1973270250976116</v>
      </c>
      <c r="X4" s="6">
        <f t="shared" si="4"/>
        <v>6.8268733850129202</v>
      </c>
      <c r="Y4" s="6">
        <f t="shared" si="5"/>
        <v>5.35860897172088</v>
      </c>
      <c r="Z4">
        <v>6.2</v>
      </c>
      <c r="AA4" s="6">
        <f>MAX(L4,M4,X5,Y5)-MIN(L5,M5,X4,Y4)</f>
        <v>1.0766695789473602</v>
      </c>
      <c r="AB4" s="6">
        <f>MIN(L4,M4,X5,Y5)-MAX(L5,M5,X4,Y4)</f>
        <v>-3.8093605850129202</v>
      </c>
      <c r="AC4" s="6"/>
      <c r="AE4" t="s">
        <v>210</v>
      </c>
      <c r="AF4" s="6">
        <f>RF!D4</f>
        <v>5.41</v>
      </c>
      <c r="AG4" s="6">
        <f>LR!D4</f>
        <v>5.3847390938035904</v>
      </c>
      <c r="AH4" s="6">
        <f>Adaboost!D4</f>
        <v>4.8518518518518503</v>
      </c>
      <c r="AI4" s="6">
        <f>XGBR!D4</f>
        <v>5.5532727</v>
      </c>
      <c r="AJ4" s="6">
        <f>Huber!D4</f>
        <v>5.3252023384182596</v>
      </c>
      <c r="AK4" s="6">
        <f>BayesRidge!D4</f>
        <v>5.4944675191978201</v>
      </c>
      <c r="AL4" s="6">
        <f>Elastic!D4</f>
        <v>5.22953321492421</v>
      </c>
      <c r="AM4" s="6">
        <f>GBR!D4</f>
        <v>5.3983940558500603</v>
      </c>
      <c r="AN4" s="6">
        <f>AVERAGE(AF4:AM4,Neural!D4)</f>
        <v>5.3607463456517541</v>
      </c>
      <c r="AO4" s="6">
        <f>MAX(AF4:AM4,Neural!D4)</f>
        <v>5.5992563368199999</v>
      </c>
      <c r="AP4" s="6">
        <f>MIN(AF4:AM4,Neural!D4)</f>
        <v>4.8518518518518503</v>
      </c>
    </row>
    <row r="5" spans="1:42" ht="15" thickBot="1" x14ac:dyDescent="0.35">
      <c r="A5" t="s">
        <v>93</v>
      </c>
      <c r="B5" t="s">
        <v>63</v>
      </c>
      <c r="C5" s="5">
        <f>RF!B5</f>
        <v>4.03</v>
      </c>
      <c r="D5" s="5">
        <f>LR!B5</f>
        <v>4.0488478432439701</v>
      </c>
      <c r="E5" s="5">
        <f>Adaboost!B5</f>
        <v>4.3026315789473601</v>
      </c>
      <c r="F5" s="5">
        <f>XGBR!B5</f>
        <v>3.225962</v>
      </c>
      <c r="G5" s="5">
        <f>Huber!B5</f>
        <v>3.9000006200648798</v>
      </c>
      <c r="H5" s="5">
        <f>BayesRidge!B5</f>
        <v>4.0360491226978796</v>
      </c>
      <c r="I5" s="5">
        <f>Elastic!B5</f>
        <v>4.0259789428813297</v>
      </c>
      <c r="J5" s="5">
        <f>GBR!B5</f>
        <v>4.09298266975087</v>
      </c>
      <c r="K5" s="6">
        <f t="shared" si="0"/>
        <v>3.9886944858184044</v>
      </c>
      <c r="L5">
        <f t="shared" si="2"/>
        <v>4.3026315789473601</v>
      </c>
      <c r="M5">
        <f t="shared" si="3"/>
        <v>3.225962</v>
      </c>
      <c r="N5">
        <v>4</v>
      </c>
      <c r="O5" s="5">
        <f>RF!C5</f>
        <v>3.26</v>
      </c>
      <c r="P5" s="5">
        <f>LR!C5</f>
        <v>3.27091472632865</v>
      </c>
      <c r="Q5" s="5">
        <f>Adaboost!C5</f>
        <v>3.6007751937984498</v>
      </c>
      <c r="R5" s="5">
        <f>XGBR!C5</f>
        <v>3.0175128</v>
      </c>
      <c r="S5" s="5">
        <f>Huber!C5</f>
        <v>3.1000028291243602</v>
      </c>
      <c r="T5" s="5">
        <f>BayesRidge!C5</f>
        <v>3.25738906325862</v>
      </c>
      <c r="U5" s="5">
        <f>Elastic!C5</f>
        <v>3.4071903467478499</v>
      </c>
      <c r="V5" s="5">
        <f>GBR!C5</f>
        <v>3.3573105722358898</v>
      </c>
      <c r="W5" s="6">
        <f t="shared" si="1"/>
        <v>3.2780454062661244</v>
      </c>
      <c r="X5" s="6">
        <f t="shared" si="4"/>
        <v>3.6007751937984498</v>
      </c>
      <c r="Y5" s="6">
        <f t="shared" si="5"/>
        <v>3.0175128</v>
      </c>
      <c r="Z5">
        <v>3.2</v>
      </c>
      <c r="AC5" s="6"/>
      <c r="AE5" t="s">
        <v>230</v>
      </c>
      <c r="AF5" s="6">
        <f>RF!D5</f>
        <v>5.47</v>
      </c>
      <c r="AG5" s="6">
        <f>LR!D5</f>
        <v>5.3445457538826</v>
      </c>
      <c r="AH5" s="6">
        <f>Adaboost!D5</f>
        <v>4.8518518518518503</v>
      </c>
      <c r="AI5" s="6">
        <f>XGBR!D5</f>
        <v>5.8561993000000001</v>
      </c>
      <c r="AJ5" s="6">
        <f>Huber!D5</f>
        <v>5.3345341742682004</v>
      </c>
      <c r="AK5" s="6">
        <f>BayesRidge!D5</f>
        <v>5.2757096776193801</v>
      </c>
      <c r="AL5" s="6">
        <f>Elastic!D5</f>
        <v>5.0916544598675397</v>
      </c>
      <c r="AM5" s="6">
        <f>GBR!D5</f>
        <v>5.2783005460727104</v>
      </c>
      <c r="AN5" s="6">
        <f>AVERAGE(AF5:AM5,Neural!D5)</f>
        <v>5.309344392370976</v>
      </c>
      <c r="AO5" s="6">
        <f>MAX(AF5:AM5,Neural!D5)</f>
        <v>5.8561993000000001</v>
      </c>
      <c r="AP5" s="6">
        <f>MIN(AF5:AM5,Neural!D5)</f>
        <v>4.8518518518518503</v>
      </c>
    </row>
    <row r="6" spans="1:42" ht="15" thickBot="1" x14ac:dyDescent="0.35">
      <c r="A6" t="s">
        <v>92</v>
      </c>
      <c r="B6" t="s">
        <v>91</v>
      </c>
      <c r="C6" s="5">
        <f>RF!B6</f>
        <v>6</v>
      </c>
      <c r="D6" s="5">
        <f>LR!B6</f>
        <v>6.0538846775678401</v>
      </c>
      <c r="E6" s="5">
        <f>Adaboost!B6</f>
        <v>6.7474226804123703</v>
      </c>
      <c r="F6" s="5">
        <f>XGBR!B6</f>
        <v>5.0667530000000003</v>
      </c>
      <c r="G6" s="5">
        <f>Huber!B6</f>
        <v>5.8000007347425697</v>
      </c>
      <c r="H6" s="5">
        <f>BayesRidge!B6</f>
        <v>6.0588946955091201</v>
      </c>
      <c r="I6" s="5">
        <f>Elastic!B6</f>
        <v>5.5280834260479201</v>
      </c>
      <c r="J6" s="5">
        <f>GBR!B6</f>
        <v>6.1418166228548401</v>
      </c>
      <c r="K6" s="6">
        <f t="shared" si="0"/>
        <v>5.9405371955285169</v>
      </c>
      <c r="L6">
        <f t="shared" si="2"/>
        <v>6.7474226804123703</v>
      </c>
      <c r="M6">
        <f t="shared" si="3"/>
        <v>5.0667530000000003</v>
      </c>
      <c r="N6">
        <v>5.8</v>
      </c>
      <c r="O6" s="5">
        <f>RF!C6</f>
        <v>4.1900000000000004</v>
      </c>
      <c r="P6" s="5">
        <f>LR!C6</f>
        <v>3.69790115245483</v>
      </c>
      <c r="Q6" s="5">
        <f>Adaboost!C6</f>
        <v>4.9450261780104698</v>
      </c>
      <c r="R6" s="5">
        <f>XGBR!C6</f>
        <v>3.0414395000000001</v>
      </c>
      <c r="S6" s="5">
        <f>Huber!C6</f>
        <v>3.60000005086513</v>
      </c>
      <c r="T6" s="5">
        <f>BayesRidge!C6</f>
        <v>3.71030551308024</v>
      </c>
      <c r="U6" s="5">
        <f>Elastic!C6</f>
        <v>3.9327786088072298</v>
      </c>
      <c r="V6" s="5">
        <f>GBR!C6</f>
        <v>4.0375732846176504</v>
      </c>
      <c r="W6" s="6">
        <f t="shared" si="1"/>
        <v>3.8683472851345098</v>
      </c>
      <c r="X6" s="6">
        <f t="shared" si="4"/>
        <v>4.9450261780104698</v>
      </c>
      <c r="Y6" s="6">
        <f t="shared" si="5"/>
        <v>3.0414395000000001</v>
      </c>
      <c r="Z6">
        <v>3.6</v>
      </c>
      <c r="AA6" s="6">
        <f>MAX(L6,M6,X7,Y7)-MIN(L7,M7,X6,Y6)</f>
        <v>3.7059831804123702</v>
      </c>
      <c r="AB6" s="6">
        <f>MIN(L6,M6,X7,Y7)-MAX(L7,M7,X6,Y6)</f>
        <v>-1.6828915662650603</v>
      </c>
      <c r="AC6" s="6"/>
      <c r="AE6" t="s">
        <v>212</v>
      </c>
      <c r="AF6" s="6">
        <f>RF!D6</f>
        <v>5.17</v>
      </c>
      <c r="AG6" s="6">
        <f>LR!D6</f>
        <v>5.6318823546268497</v>
      </c>
      <c r="AH6" s="6">
        <f>Adaboost!D6</f>
        <v>4.8518518518518503</v>
      </c>
      <c r="AI6" s="6">
        <f>XGBR!D6</f>
        <v>5.7017712999999999</v>
      </c>
      <c r="AJ6" s="6">
        <f>Huber!D6</f>
        <v>5.6412280737187297</v>
      </c>
      <c r="AK6" s="6">
        <f>BayesRidge!D6</f>
        <v>5.6964308930668803</v>
      </c>
      <c r="AL6" s="6">
        <f>Elastic!D6</f>
        <v>5.3064859124481396</v>
      </c>
      <c r="AM6" s="6">
        <f>GBR!D6</f>
        <v>5.6570323067435604</v>
      </c>
      <c r="AN6" s="6">
        <f>AVERAGE(AF6:AM6,Neural!D6)</f>
        <v>5.4761390063870659</v>
      </c>
      <c r="AO6" s="6">
        <f>MAX(AF6:AM6,Neural!D6)</f>
        <v>5.7017712999999999</v>
      </c>
      <c r="AP6" s="6">
        <f>MIN(AF6:AM6,Neural!D6)</f>
        <v>4.8518518518518503</v>
      </c>
    </row>
    <row r="7" spans="1:42" ht="15" thickBot="1" x14ac:dyDescent="0.35">
      <c r="A7" t="s">
        <v>91</v>
      </c>
      <c r="B7" t="s">
        <v>92</v>
      </c>
      <c r="C7" s="5">
        <f>RF!B7</f>
        <v>5.1100000000000003</v>
      </c>
      <c r="D7" s="5">
        <f>LR!B7</f>
        <v>5.1108084230225304</v>
      </c>
      <c r="E7" s="5">
        <f>Adaboost!B7</f>
        <v>5.7228915662650603</v>
      </c>
      <c r="F7" s="5">
        <f>XGBR!B7</f>
        <v>4.3496914000000002</v>
      </c>
      <c r="G7" s="5">
        <f>Huber!B7</f>
        <v>4.8000006100514003</v>
      </c>
      <c r="H7" s="5">
        <f>BayesRidge!B7</f>
        <v>5.1115908997524198</v>
      </c>
      <c r="I7" s="5">
        <f>Elastic!B7</f>
        <v>4.9712073497129099</v>
      </c>
      <c r="J7" s="5">
        <f>GBR!B7</f>
        <v>5.2205229200085403</v>
      </c>
      <c r="K7" s="6">
        <f t="shared" si="0"/>
        <v>5.0968639738983228</v>
      </c>
      <c r="L7">
        <f t="shared" si="2"/>
        <v>5.7228915662650603</v>
      </c>
      <c r="M7">
        <f t="shared" si="3"/>
        <v>4.3496914000000002</v>
      </c>
      <c r="N7">
        <v>4.9000000000000004</v>
      </c>
      <c r="O7" s="5">
        <f>RF!C7</f>
        <v>4.04</v>
      </c>
      <c r="P7" s="5">
        <f>LR!C7</f>
        <v>4.4299938266378298</v>
      </c>
      <c r="Q7" s="5">
        <f>Adaboost!C7</f>
        <v>4.9450261780104698</v>
      </c>
      <c r="R7" s="5">
        <f>XGBR!C7</f>
        <v>4.1302180000000002</v>
      </c>
      <c r="S7" s="5">
        <f>Huber!C7</f>
        <v>4.1000040396166497</v>
      </c>
      <c r="T7" s="5">
        <f>BayesRidge!C7</f>
        <v>4.4311961309942802</v>
      </c>
      <c r="U7" s="5">
        <f>Elastic!C7</f>
        <v>4.4171268172274498</v>
      </c>
      <c r="V7" s="5">
        <f>GBR!C7</f>
        <v>4.0421123128043996</v>
      </c>
      <c r="W7" s="6">
        <f t="shared" si="1"/>
        <v>4.4089416188171908</v>
      </c>
      <c r="X7" s="6">
        <f t="shared" si="4"/>
        <v>4.9450261780104698</v>
      </c>
      <c r="Y7" s="6">
        <f t="shared" si="5"/>
        <v>4.04</v>
      </c>
      <c r="Z7">
        <v>4.2</v>
      </c>
      <c r="AC7" s="6"/>
      <c r="AE7" t="s">
        <v>215</v>
      </c>
      <c r="AF7" s="6">
        <f>RF!D7</f>
        <v>4.04</v>
      </c>
      <c r="AG7" s="6">
        <f>LR!D7</f>
        <v>3.9626182813980102</v>
      </c>
      <c r="AH7" s="6">
        <f>Adaboost!D7</f>
        <v>3.9379014989293299</v>
      </c>
      <c r="AI7" s="6">
        <f>XGBR!D7</f>
        <v>3.9032046999999999</v>
      </c>
      <c r="AJ7" s="6">
        <f>Huber!D7</f>
        <v>3.9681017933877301</v>
      </c>
      <c r="AK7" s="6">
        <f>BayesRidge!D7</f>
        <v>3.9168096395707099</v>
      </c>
      <c r="AL7" s="6">
        <f>Elastic!D7</f>
        <v>4.5086087959762002</v>
      </c>
      <c r="AM7" s="6">
        <f>GBR!D7</f>
        <v>4.3261817819655404</v>
      </c>
      <c r="AN7" s="6">
        <f>AVERAGE(AF7:AM7,Neural!D7)</f>
        <v>4.0325473268506569</v>
      </c>
      <c r="AO7" s="6">
        <f>MAX(AF7:AM7,Neural!D7)</f>
        <v>4.5086087959762002</v>
      </c>
      <c r="AP7" s="6">
        <f>MIN(AF7:AM7,Neural!D7)</f>
        <v>3.7294994504283898</v>
      </c>
    </row>
    <row r="8" spans="1:42" ht="15" thickBot="1" x14ac:dyDescent="0.35">
      <c r="A8" t="s">
        <v>76</v>
      </c>
      <c r="B8" t="s">
        <v>62</v>
      </c>
      <c r="C8" s="5">
        <f>RF!B8</f>
        <v>5.05</v>
      </c>
      <c r="D8" s="5">
        <f>LR!B8</f>
        <v>5.2682065749871896</v>
      </c>
      <c r="E8" s="5">
        <f>Adaboost!B8</f>
        <v>5.7228915662650603</v>
      </c>
      <c r="F8" s="5">
        <f>XGBR!B8</f>
        <v>5.144336</v>
      </c>
      <c r="G8" s="5">
        <f>Huber!B8</f>
        <v>5.0999999014857904</v>
      </c>
      <c r="H8" s="5">
        <f>BayesRidge!B8</f>
        <v>5.2717444457951999</v>
      </c>
      <c r="I8" s="5">
        <f>Elastic!B8</f>
        <v>4.8787899268342398</v>
      </c>
      <c r="J8" s="5">
        <f>GBR!B8</f>
        <v>5.0387524862726103</v>
      </c>
      <c r="K8" s="6">
        <f t="shared" si="0"/>
        <v>5.1745845818102172</v>
      </c>
      <c r="L8">
        <f t="shared" si="2"/>
        <v>5.7228915662650603</v>
      </c>
      <c r="M8">
        <f t="shared" si="3"/>
        <v>4.8787899268342398</v>
      </c>
      <c r="N8">
        <v>5.2</v>
      </c>
      <c r="O8" s="5">
        <f>RF!C8</f>
        <v>5.03</v>
      </c>
      <c r="P8" s="5">
        <f>LR!C8</f>
        <v>5.1937884117041797</v>
      </c>
      <c r="Q8" s="5">
        <f>Adaboost!C8</f>
        <v>5.7398373983739797</v>
      </c>
      <c r="R8" s="5">
        <f>XGBR!C8</f>
        <v>5.0824175</v>
      </c>
      <c r="S8" s="5">
        <f>Huber!C8</f>
        <v>5.0000019182282402</v>
      </c>
      <c r="T8" s="5">
        <f>BayesRidge!C8</f>
        <v>5.1911165353162598</v>
      </c>
      <c r="U8" s="5">
        <f>Elastic!C8</f>
        <v>4.8212654606535104</v>
      </c>
      <c r="V8" s="5">
        <f>GBR!C8</f>
        <v>5.0156389926581397</v>
      </c>
      <c r="W8" s="6">
        <f t="shared" si="1"/>
        <v>5.0545347809521166</v>
      </c>
      <c r="X8" s="6">
        <f t="shared" si="4"/>
        <v>5.7398373983739797</v>
      </c>
      <c r="Y8" s="6">
        <f t="shared" si="5"/>
        <v>4.8212654606535104</v>
      </c>
      <c r="Z8">
        <v>5</v>
      </c>
      <c r="AA8" s="6">
        <f>MAX(L8,M8,X9,Y9)-MIN(L9,M9,X8,Y8)</f>
        <v>2.5371081662650603</v>
      </c>
      <c r="AB8" s="6">
        <f>MIN(L8,M8,X9,Y9)-MAX(L9,M9,X8,Y8)</f>
        <v>-2.7016651983739797</v>
      </c>
      <c r="AC8" s="6"/>
      <c r="AE8" t="s">
        <v>139</v>
      </c>
      <c r="AF8" s="6">
        <f>RF!D8</f>
        <v>5.59</v>
      </c>
      <c r="AG8" s="6">
        <f>LR!D8</f>
        <v>5.6537930186437801</v>
      </c>
      <c r="AH8" s="6">
        <f>Adaboost!D8</f>
        <v>4.4984126984126904</v>
      </c>
      <c r="AI8" s="6">
        <f>XGBR!D8</f>
        <v>5.9368400000000001</v>
      </c>
      <c r="AJ8" s="6">
        <f>Huber!D8</f>
        <v>5.5775296269929404</v>
      </c>
      <c r="AK8" s="6">
        <f>BayesRidge!D8</f>
        <v>5.6865810392740199</v>
      </c>
      <c r="AL8" s="6">
        <f>Elastic!D8</f>
        <v>5.1232665491205802</v>
      </c>
      <c r="AM8" s="6">
        <f>GBR!D8</f>
        <v>5.3976346332092104</v>
      </c>
      <c r="AN8" s="6">
        <f>AVERAGE(AF8:AM8,Neural!D8)</f>
        <v>5.4603412151031359</v>
      </c>
      <c r="AO8" s="6">
        <f>MAX(AF8:AM8,Neural!D8)</f>
        <v>5.9368400000000001</v>
      </c>
      <c r="AP8" s="6">
        <f>MIN(AF8:AM8,Neural!D8)</f>
        <v>4.4984126984126904</v>
      </c>
    </row>
    <row r="9" spans="1:42" ht="15" thickBot="1" x14ac:dyDescent="0.35">
      <c r="A9" t="s">
        <v>62</v>
      </c>
      <c r="B9" t="s">
        <v>76</v>
      </c>
      <c r="C9" s="5">
        <f>RF!B9</f>
        <v>4.05</v>
      </c>
      <c r="D9" s="5">
        <f>LR!B9</f>
        <v>4.0602071594405604</v>
      </c>
      <c r="E9" s="5">
        <f>Adaboost!B9</f>
        <v>4.3026315789473601</v>
      </c>
      <c r="F9" s="5">
        <f>XGBR!B9</f>
        <v>3.1857834</v>
      </c>
      <c r="G9" s="5">
        <f>Huber!B9</f>
        <v>3.9000007380422601</v>
      </c>
      <c r="H9" s="5">
        <f>BayesRidge!B9</f>
        <v>4.0603846171095697</v>
      </c>
      <c r="I9" s="5">
        <f>Elastic!B9</f>
        <v>4.0536095384947197</v>
      </c>
      <c r="J9" s="5">
        <f>GBR!B9</f>
        <v>4.0903831016101604</v>
      </c>
      <c r="K9" s="6">
        <f t="shared" si="0"/>
        <v>3.9470226524316439</v>
      </c>
      <c r="L9">
        <f t="shared" si="2"/>
        <v>4.3026315789473601</v>
      </c>
      <c r="M9">
        <f t="shared" si="3"/>
        <v>3.1857834</v>
      </c>
      <c r="N9">
        <v>4.2</v>
      </c>
      <c r="O9" s="5">
        <f>RF!C9</f>
        <v>4.05</v>
      </c>
      <c r="P9" s="5">
        <f>LR!C9</f>
        <v>3.7713561492096801</v>
      </c>
      <c r="Q9" s="5">
        <f>Adaboost!C9</f>
        <v>4.9450261780104698</v>
      </c>
      <c r="R9" s="5">
        <f>XGBR!C9</f>
        <v>3.0381722</v>
      </c>
      <c r="S9" s="5">
        <f>Huber!C9</f>
        <v>3.6000008891164801</v>
      </c>
      <c r="T9" s="5">
        <f>BayesRidge!C9</f>
        <v>3.7810255528507501</v>
      </c>
      <c r="U9" s="5">
        <f>Elastic!C9</f>
        <v>4.1096516823503499</v>
      </c>
      <c r="V9" s="5">
        <f>GBR!C9</f>
        <v>4.0888401118780697</v>
      </c>
      <c r="W9" s="6">
        <f t="shared" si="1"/>
        <v>3.9141074783405068</v>
      </c>
      <c r="X9" s="6">
        <f t="shared" si="4"/>
        <v>4.9450261780104698</v>
      </c>
      <c r="Y9" s="6">
        <f t="shared" si="5"/>
        <v>3.0381722</v>
      </c>
      <c r="Z9">
        <v>3.7</v>
      </c>
      <c r="AC9" s="6"/>
      <c r="AE9" t="s">
        <v>229</v>
      </c>
      <c r="AF9" s="6">
        <f>RF!D9</f>
        <v>5.54</v>
      </c>
      <c r="AG9" s="6">
        <f>LR!D9</f>
        <v>5.3515120928242199</v>
      </c>
      <c r="AH9" s="6">
        <f>Adaboost!D9</f>
        <v>4.4525862068965498</v>
      </c>
      <c r="AI9" s="6">
        <f>XGBR!D9</f>
        <v>4.7528059999999996</v>
      </c>
      <c r="AJ9" s="6">
        <f>Huber!D9</f>
        <v>5.3286086386300697</v>
      </c>
      <c r="AK9" s="6">
        <f>BayesRidge!D9</f>
        <v>5.2867600238739403</v>
      </c>
      <c r="AL9" s="6">
        <f>Elastic!D9</f>
        <v>4.9562937052222402</v>
      </c>
      <c r="AM9" s="6">
        <f>GBR!D9</f>
        <v>5.1778592988762702</v>
      </c>
      <c r="AN9" s="6">
        <f>AVERAGE(AF9:AM9,Neural!D9)</f>
        <v>5.0564194289613731</v>
      </c>
      <c r="AO9" s="6">
        <f>MAX(AF9:AM9,Neural!D9)</f>
        <v>5.54</v>
      </c>
      <c r="AP9" s="6">
        <f>MIN(AF9:AM9,Neural!D9)</f>
        <v>4.4525862068965498</v>
      </c>
    </row>
    <row r="10" spans="1:42" ht="15" thickBot="1" x14ac:dyDescent="0.35">
      <c r="A10" t="s">
        <v>78</v>
      </c>
      <c r="B10" t="s">
        <v>94</v>
      </c>
      <c r="C10" s="5">
        <f>RF!B10</f>
        <v>4.07</v>
      </c>
      <c r="D10" s="5">
        <f>LR!B10</f>
        <v>3.8621856458458299</v>
      </c>
      <c r="E10" s="5">
        <f>Adaboost!B10</f>
        <v>4.3026315789473601</v>
      </c>
      <c r="F10" s="5">
        <f>XGBR!B10</f>
        <v>3.0541675000000001</v>
      </c>
      <c r="G10" s="5">
        <f>Huber!B10</f>
        <v>3.7000009989793998</v>
      </c>
      <c r="H10" s="5">
        <f>BayesRidge!B10</f>
        <v>3.8584309656842399</v>
      </c>
      <c r="I10" s="5">
        <f>Elastic!B10</f>
        <v>4.0915768355437097</v>
      </c>
      <c r="J10" s="5">
        <f>GBR!B10</f>
        <v>4.0944529793194802</v>
      </c>
      <c r="K10" s="6">
        <f t="shared" si="0"/>
        <v>3.8809126814261612</v>
      </c>
      <c r="L10">
        <f t="shared" si="2"/>
        <v>4.3026315789473601</v>
      </c>
      <c r="M10">
        <f t="shared" si="3"/>
        <v>3.0541675000000001</v>
      </c>
      <c r="N10">
        <v>3.8</v>
      </c>
      <c r="O10" s="5">
        <f>RF!C10</f>
        <v>3</v>
      </c>
      <c r="P10" s="5">
        <f>LR!C10</f>
        <v>3.5520290423940999</v>
      </c>
      <c r="Q10" s="5">
        <f>Adaboost!C10</f>
        <v>3.6007751937984498</v>
      </c>
      <c r="R10" s="5">
        <f>XGBR!C10</f>
        <v>3.0941062000000001</v>
      </c>
      <c r="S10" s="5">
        <f>Huber!C10</f>
        <v>3.40000059622583</v>
      </c>
      <c r="T10" s="5">
        <f>BayesRidge!C10</f>
        <v>3.5557371953401402</v>
      </c>
      <c r="U10" s="5">
        <f>Elastic!C10</f>
        <v>3.6110619939325401</v>
      </c>
      <c r="V10" s="5">
        <f>GBR!C10</f>
        <v>3.0452959015393999</v>
      </c>
      <c r="W10" s="6">
        <f t="shared" si="1"/>
        <v>3.3821469255080681</v>
      </c>
      <c r="X10" s="6">
        <f t="shared" si="4"/>
        <v>3.6110619939325401</v>
      </c>
      <c r="Y10" s="6">
        <f t="shared" si="5"/>
        <v>3</v>
      </c>
      <c r="Z10">
        <v>3.5</v>
      </c>
      <c r="AA10" s="6">
        <f>MAX(L10,M10,X11,Y11)-MIN(L11,M11,X10,Y10)</f>
        <v>1.3026315789473601</v>
      </c>
      <c r="AB10" s="6">
        <f>MIN(L10,M10,X11,Y11)-MAX(L11,M11,X10,Y10)</f>
        <v>-1.5147896309039899</v>
      </c>
      <c r="AC10" s="6"/>
      <c r="AE10" t="s">
        <v>137</v>
      </c>
      <c r="AF10" s="6">
        <f>RF!D10</f>
        <v>5.64</v>
      </c>
      <c r="AG10" s="6">
        <f>LR!D10</f>
        <v>5.2013204996943001</v>
      </c>
      <c r="AH10" s="6">
        <f>Adaboost!D10</f>
        <v>4.5878962536022998</v>
      </c>
      <c r="AI10" s="6">
        <f>XGBR!D10</f>
        <v>5.7345657000000001</v>
      </c>
      <c r="AJ10" s="6">
        <f>Huber!D10</f>
        <v>5.1921447691225104</v>
      </c>
      <c r="AK10" s="6">
        <f>BayesRidge!D10</f>
        <v>5.2734676000134098</v>
      </c>
      <c r="AL10" s="6">
        <f>Elastic!D10</f>
        <v>5.0363666896817598</v>
      </c>
      <c r="AM10" s="6">
        <f>GBR!D10</f>
        <v>5.2730807679097804</v>
      </c>
      <c r="AN10" s="6">
        <f>AVERAGE(AF10:AM10,Neural!D10)</f>
        <v>5.2646330433812247</v>
      </c>
      <c r="AO10" s="6">
        <f>MAX(AF10:AM10,Neural!D10)</f>
        <v>5.7345657000000001</v>
      </c>
      <c r="AP10" s="6">
        <f>MIN(AF10:AM10,Neural!D10)</f>
        <v>4.5878962536022998</v>
      </c>
    </row>
    <row r="11" spans="1:42" ht="15" thickBot="1" x14ac:dyDescent="0.35">
      <c r="A11" t="s">
        <v>94</v>
      </c>
      <c r="B11" t="s">
        <v>78</v>
      </c>
      <c r="C11" s="5">
        <f>RF!B11</f>
        <v>3.09</v>
      </c>
      <c r="D11" s="5">
        <f>LR!B11</f>
        <v>3.1662559198748399</v>
      </c>
      <c r="E11" s="5">
        <f>Adaboost!B11</f>
        <v>3.1960000000000002</v>
      </c>
      <c r="F11" s="5">
        <f>XGBR!B11</f>
        <v>3.2025757000000001</v>
      </c>
      <c r="G11" s="5">
        <f>Huber!B11</f>
        <v>3.0000014446887202</v>
      </c>
      <c r="H11" s="5">
        <f>BayesRidge!B11</f>
        <v>3.1492321938898802</v>
      </c>
      <c r="I11" s="5">
        <f>Elastic!B11</f>
        <v>3.6172373309039898</v>
      </c>
      <c r="J11" s="5">
        <f>GBR!B11</f>
        <v>3.11659574587775</v>
      </c>
      <c r="K11" s="6">
        <f t="shared" si="0"/>
        <v>3.2048221836766491</v>
      </c>
      <c r="L11">
        <f t="shared" si="2"/>
        <v>3.6172373309039898</v>
      </c>
      <c r="M11">
        <f t="shared" si="3"/>
        <v>3.0000014446887202</v>
      </c>
      <c r="N11">
        <v>3</v>
      </c>
      <c r="O11" s="5">
        <f>RF!C11</f>
        <v>3.01</v>
      </c>
      <c r="P11" s="5">
        <f>LR!C11</f>
        <v>2.9308813968771701</v>
      </c>
      <c r="Q11" s="5">
        <f>Adaboost!C11</f>
        <v>3.6007751937984498</v>
      </c>
      <c r="R11" s="5">
        <f>XGBR!C11</f>
        <v>2.1024476999999999</v>
      </c>
      <c r="S11" s="5">
        <f>Huber!C11</f>
        <v>2.8000004425421001</v>
      </c>
      <c r="T11" s="5">
        <f>BayesRidge!C11</f>
        <v>2.9394857268432801</v>
      </c>
      <c r="U11" s="5">
        <f>Elastic!C11</f>
        <v>3.3012496362241701</v>
      </c>
      <c r="V11" s="5">
        <f>GBR!C11</f>
        <v>3.0364566727082298</v>
      </c>
      <c r="W11" s="6">
        <f t="shared" si="1"/>
        <v>2.9685549742018278</v>
      </c>
      <c r="X11" s="6">
        <f t="shared" si="4"/>
        <v>3.6007751937984498</v>
      </c>
      <c r="Y11" s="6">
        <f t="shared" si="5"/>
        <v>2.1024476999999999</v>
      </c>
      <c r="Z11">
        <v>2.9</v>
      </c>
      <c r="AC11" s="6"/>
      <c r="AE11" t="s">
        <v>113</v>
      </c>
      <c r="AF11" s="6">
        <f>RF!D11</f>
        <v>6.63</v>
      </c>
      <c r="AG11" s="6">
        <f>LR!D11</f>
        <v>6.4890990688962003</v>
      </c>
      <c r="AH11" s="6">
        <f>Adaboost!D11</f>
        <v>7.6078947368421002</v>
      </c>
      <c r="AI11" s="6">
        <f>XGBR!D11</f>
        <v>5.7879170000000002</v>
      </c>
      <c r="AJ11" s="6">
        <f>Huber!D11</f>
        <v>6.5445788300578496</v>
      </c>
      <c r="AK11" s="6">
        <f>BayesRidge!D11</f>
        <v>6.3880162724260403</v>
      </c>
      <c r="AL11" s="6">
        <f>Elastic!D11</f>
        <v>5.4916973624007603</v>
      </c>
      <c r="AM11" s="6">
        <f>GBR!D11</f>
        <v>6.7702099372987004</v>
      </c>
      <c r="AN11" s="6">
        <f>AVERAGE(AF11:AM11,Neural!D11)</f>
        <v>6.4322986235927351</v>
      </c>
      <c r="AO11" s="6">
        <f>MAX(AF11:AM11,Neural!D11)</f>
        <v>7.6078947368421002</v>
      </c>
      <c r="AP11" s="6">
        <f>MIN(AF11:AM11,Neural!D11)</f>
        <v>5.4916973624007603</v>
      </c>
    </row>
    <row r="12" spans="1:42" ht="15" thickBot="1" x14ac:dyDescent="0.35">
      <c r="A12" t="s">
        <v>90</v>
      </c>
      <c r="B12" t="s">
        <v>98</v>
      </c>
      <c r="C12" s="5">
        <f>RF!B12</f>
        <v>4.04</v>
      </c>
      <c r="D12" s="5">
        <f>LR!B12</f>
        <v>4.0662590956383404</v>
      </c>
      <c r="E12" s="5">
        <f>Adaboost!B12</f>
        <v>4.3026315789473601</v>
      </c>
      <c r="F12" s="5">
        <f>XGBR!B12</f>
        <v>3.1796671999999999</v>
      </c>
      <c r="G12" s="5">
        <f>Huber!B12</f>
        <v>3.8000007122776802</v>
      </c>
      <c r="H12" s="5">
        <f>BayesRidge!B12</f>
        <v>4.0719224868162698</v>
      </c>
      <c r="I12" s="5">
        <f>Elastic!B12</f>
        <v>4.3100038453552703</v>
      </c>
      <c r="J12" s="5">
        <f>GBR!B12</f>
        <v>4.1578922784068002</v>
      </c>
      <c r="K12" s="6">
        <f t="shared" si="0"/>
        <v>4.0202522575550601</v>
      </c>
      <c r="L12">
        <f t="shared" si="2"/>
        <v>4.3100038453552703</v>
      </c>
      <c r="M12">
        <f t="shared" si="3"/>
        <v>3.1796671999999999</v>
      </c>
      <c r="N12">
        <v>4.2</v>
      </c>
      <c r="O12" s="5">
        <f>RF!C12</f>
        <v>4.05</v>
      </c>
      <c r="P12" s="5">
        <f>LR!C12</f>
        <v>4.10844661018651</v>
      </c>
      <c r="Q12" s="5">
        <f>Adaboost!C12</f>
        <v>4.9450261780104698</v>
      </c>
      <c r="R12" s="5">
        <f>XGBR!C12</f>
        <v>3.2037062999999999</v>
      </c>
      <c r="S12" s="5">
        <f>Huber!C12</f>
        <v>3.9000011563963599</v>
      </c>
      <c r="T12" s="5">
        <f>BayesRidge!C12</f>
        <v>4.1173162936334302</v>
      </c>
      <c r="U12" s="5">
        <f>Elastic!C12</f>
        <v>4.3505568014246396</v>
      </c>
      <c r="V12" s="5">
        <f>GBR!C12</f>
        <v>4.0553410911264098</v>
      </c>
      <c r="W12" s="6">
        <f t="shared" si="1"/>
        <v>4.0905832486164142</v>
      </c>
      <c r="X12" s="6">
        <f t="shared" si="4"/>
        <v>4.9450261780104698</v>
      </c>
      <c r="Y12" s="6">
        <f t="shared" si="5"/>
        <v>3.2037062999999999</v>
      </c>
      <c r="Z12">
        <v>4</v>
      </c>
      <c r="AA12" s="6">
        <f>MAX(L12,M12,X13,Y13)-MIN(L13,M13,X12,Y12)</f>
        <v>2.4167316562043797</v>
      </c>
      <c r="AB12" s="6">
        <f>MIN(L12,M12,X13,Y13)-MAX(L13,M13,X12,Y12)</f>
        <v>-1.7653589780104699</v>
      </c>
      <c r="AC12" s="6"/>
      <c r="AE12" t="s">
        <v>213</v>
      </c>
      <c r="AF12" s="6">
        <f>RF!D12</f>
        <v>4.26</v>
      </c>
      <c r="AG12" s="6">
        <f>LR!D12</f>
        <v>4.5834605177915497</v>
      </c>
      <c r="AH12" s="6">
        <f>Adaboost!D12</f>
        <v>4.0154440154440101</v>
      </c>
      <c r="AI12" s="6">
        <f>XGBR!D12</f>
        <v>4.5102700000000002</v>
      </c>
      <c r="AJ12" s="6">
        <f>Huber!D12</f>
        <v>4.5454945475151796</v>
      </c>
      <c r="AK12" s="6">
        <f>BayesRidge!D12</f>
        <v>4.6237420361452504</v>
      </c>
      <c r="AL12" s="6">
        <f>Elastic!D12</f>
        <v>4.7779650361588599</v>
      </c>
      <c r="AM12" s="6">
        <f>GBR!D12</f>
        <v>4.3127809319672998</v>
      </c>
      <c r="AN12" s="6">
        <f>AVERAGE(AF12:AM12,Neural!D12)</f>
        <v>4.4962664975021864</v>
      </c>
      <c r="AO12" s="6">
        <f>MAX(AF12:AM12,Neural!D12)</f>
        <v>4.8372413924975302</v>
      </c>
      <c r="AP12" s="6">
        <f>MIN(AF12:AM12,Neural!D12)</f>
        <v>4.0154440154440101</v>
      </c>
    </row>
    <row r="13" spans="1:42" ht="15" thickBot="1" x14ac:dyDescent="0.35">
      <c r="A13" t="s">
        <v>98</v>
      </c>
      <c r="B13" t="s">
        <v>90</v>
      </c>
      <c r="C13" s="5">
        <f>RF!B13</f>
        <v>4</v>
      </c>
      <c r="D13" s="5">
        <f>LR!B13</f>
        <v>4.5674408749267803</v>
      </c>
      <c r="E13" s="5">
        <f>Adaboost!B13</f>
        <v>4.3026315789473601</v>
      </c>
      <c r="F13" s="5">
        <f>XGBR!B13</f>
        <v>4.0366062999999999</v>
      </c>
      <c r="G13" s="5">
        <f>Huber!B13</f>
        <v>4.4000048382883099</v>
      </c>
      <c r="H13" s="5">
        <f>BayesRidge!B13</f>
        <v>4.5733355653267003</v>
      </c>
      <c r="I13" s="5">
        <f>Elastic!B13</f>
        <v>4.4911028567959299</v>
      </c>
      <c r="J13" s="5">
        <f>GBR!B13</f>
        <v>4.0968404081842396</v>
      </c>
      <c r="K13" s="6">
        <f t="shared" si="0"/>
        <v>4.3439644082962401</v>
      </c>
      <c r="L13">
        <f t="shared" si="2"/>
        <v>4.5733355653267003</v>
      </c>
      <c r="M13">
        <f t="shared" si="3"/>
        <v>4</v>
      </c>
      <c r="N13">
        <v>4.8</v>
      </c>
      <c r="O13" s="5">
        <f>RF!C13</f>
        <v>5.04</v>
      </c>
      <c r="P13" s="5">
        <f>LR!C13</f>
        <v>5.4462975514668299</v>
      </c>
      <c r="Q13" s="5">
        <f>Adaboost!C13</f>
        <v>5.6204379562043796</v>
      </c>
      <c r="R13" s="5">
        <f>XGBR!C13</f>
        <v>5.2993626999999996</v>
      </c>
      <c r="S13" s="5">
        <f>Huber!C13</f>
        <v>5.1001365111816703</v>
      </c>
      <c r="T13" s="5">
        <f>BayesRidge!C13</f>
        <v>5.4457878314468999</v>
      </c>
      <c r="U13" s="5">
        <f>Elastic!C13</f>
        <v>5.20479891909324</v>
      </c>
      <c r="V13" s="5">
        <f>GBR!C13</f>
        <v>5.1011362772762299</v>
      </c>
      <c r="W13" s="6">
        <f t="shared" si="1"/>
        <v>5.2875411548007154</v>
      </c>
      <c r="X13" s="6">
        <f t="shared" si="4"/>
        <v>5.6204379562043796</v>
      </c>
      <c r="Y13" s="6">
        <f t="shared" si="5"/>
        <v>5.04</v>
      </c>
      <c r="Z13">
        <v>5.4</v>
      </c>
      <c r="AC13" s="6"/>
      <c r="AE13" t="s">
        <v>217</v>
      </c>
      <c r="AF13" s="6">
        <f>RF!D13</f>
        <v>3.18</v>
      </c>
      <c r="AG13" s="6">
        <f>LR!D13</f>
        <v>3.4526562051647498</v>
      </c>
      <c r="AH13" s="6">
        <f>Adaboost!D13</f>
        <v>3.6926406926406901</v>
      </c>
      <c r="AI13" s="6">
        <f>XGBR!D13</f>
        <v>3.1741060000000001</v>
      </c>
      <c r="AJ13" s="6">
        <f>Huber!D13</f>
        <v>3.4570940346980201</v>
      </c>
      <c r="AK13" s="6">
        <f>BayesRidge!D13</f>
        <v>3.45982199520193</v>
      </c>
      <c r="AL13" s="6">
        <f>Elastic!D13</f>
        <v>4.2994519067194403</v>
      </c>
      <c r="AM13" s="6">
        <f>GBR!D13</f>
        <v>3.5280361842760901</v>
      </c>
      <c r="AN13" s="6">
        <f>AVERAGE(AF13:AM13,Neural!D13)</f>
        <v>3.4678856828918647</v>
      </c>
      <c r="AO13" s="6">
        <f>MAX(AF13:AM13,Neural!D13)</f>
        <v>4.2994519067194403</v>
      </c>
      <c r="AP13" s="6">
        <f>MIN(AF13:AM13,Neural!D13)</f>
        <v>2.96716412732586</v>
      </c>
    </row>
    <row r="14" spans="1:42" ht="15" thickBot="1" x14ac:dyDescent="0.35">
      <c r="A14" t="s">
        <v>87</v>
      </c>
      <c r="B14" t="s">
        <v>83</v>
      </c>
      <c r="C14" s="5">
        <f>RF!B14</f>
        <v>4.0199999999999996</v>
      </c>
      <c r="D14" s="5">
        <f>LR!B14</f>
        <v>4.2525197538185804</v>
      </c>
      <c r="E14" s="5">
        <f>Adaboost!B14</f>
        <v>4.3026315789473601</v>
      </c>
      <c r="F14" s="5">
        <f>XGBR!B14</f>
        <v>3.9963123999999999</v>
      </c>
      <c r="G14" s="5">
        <f>Huber!B14</f>
        <v>4.0000007603928402</v>
      </c>
      <c r="H14" s="5">
        <f>BayesRidge!B14</f>
        <v>4.2555146803740396</v>
      </c>
      <c r="I14" s="5">
        <f>Elastic!B14</f>
        <v>4.3580950734564601</v>
      </c>
      <c r="J14" s="5">
        <f>GBR!B14</f>
        <v>4.1531596620915199</v>
      </c>
      <c r="K14" s="6">
        <f t="shared" si="0"/>
        <v>4.1836041943678941</v>
      </c>
      <c r="L14">
        <f t="shared" si="2"/>
        <v>4.3580950734564601</v>
      </c>
      <c r="M14">
        <f t="shared" si="3"/>
        <v>3.9963123999999999</v>
      </c>
      <c r="N14">
        <v>4</v>
      </c>
      <c r="O14" s="5">
        <f>RF!C14</f>
        <v>4.04</v>
      </c>
      <c r="P14" s="5">
        <f>LR!C14</f>
        <v>4.2685701280568598</v>
      </c>
      <c r="Q14" s="5">
        <f>Adaboost!C14</f>
        <v>4.9450261780104698</v>
      </c>
      <c r="R14" s="5">
        <f>XGBR!C14</f>
        <v>4.2239990000000001</v>
      </c>
      <c r="S14" s="5">
        <f>Huber!C14</f>
        <v>4.1000013743921997</v>
      </c>
      <c r="T14" s="5">
        <f>BayesRidge!C14</f>
        <v>4.2727293605002696</v>
      </c>
      <c r="U14" s="5">
        <f>Elastic!C14</f>
        <v>4.4694152014034803</v>
      </c>
      <c r="V14" s="5">
        <f>GBR!C14</f>
        <v>4.0442445971350898</v>
      </c>
      <c r="W14" s="6">
        <f t="shared" si="1"/>
        <v>4.2952977251447111</v>
      </c>
      <c r="X14" s="6">
        <f t="shared" si="4"/>
        <v>4.9450261780104698</v>
      </c>
      <c r="Y14" s="6">
        <f t="shared" si="5"/>
        <v>4.04</v>
      </c>
      <c r="Z14">
        <v>4.3</v>
      </c>
      <c r="AA14" s="6">
        <f>MAX(L14,M14,X15,Y15)-MIN(L15,M15,X14,Y14)</f>
        <v>3.6018434562043797</v>
      </c>
      <c r="AB14" s="6">
        <f>MIN(L14,M14,X15,Y15)-MAX(L15,M15,X14,Y14)</f>
        <v>-0.94871377801046997</v>
      </c>
      <c r="AC14" s="6"/>
      <c r="AE14" t="s">
        <v>219</v>
      </c>
      <c r="AF14" s="6">
        <f>RF!D14</f>
        <v>5.9</v>
      </c>
      <c r="AG14" s="6">
        <f>LR!D14</f>
        <v>5.2741382240235604</v>
      </c>
      <c r="AH14" s="6">
        <f>Adaboost!D14</f>
        <v>6.1632124352331603</v>
      </c>
      <c r="AI14" s="6">
        <f>XGBR!D14</f>
        <v>5.3050965999999997</v>
      </c>
      <c r="AJ14" s="6">
        <f>Huber!D14</f>
        <v>5.3176545129536796</v>
      </c>
      <c r="AK14" s="6">
        <f>BayesRidge!D14</f>
        <v>5.3548394699712896</v>
      </c>
      <c r="AL14" s="6">
        <f>Elastic!D14</f>
        <v>5.2068381416630398</v>
      </c>
      <c r="AM14" s="6">
        <f>GBR!D14</f>
        <v>5.7435553242463504</v>
      </c>
      <c r="AN14" s="6">
        <f>AVERAGE(AF14:AM14,Neural!D14)</f>
        <v>5.5248547320017529</v>
      </c>
      <c r="AO14" s="6">
        <f>MAX(AF14:AM14,Neural!D14)</f>
        <v>6.1632124352331603</v>
      </c>
      <c r="AP14" s="6">
        <f>MIN(AF14:AM14,Neural!D14)</f>
        <v>5.2068381416630398</v>
      </c>
    </row>
    <row r="15" spans="1:42" ht="15" thickBot="1" x14ac:dyDescent="0.35">
      <c r="A15" t="s">
        <v>83</v>
      </c>
      <c r="B15" t="s">
        <v>87</v>
      </c>
      <c r="C15" s="5">
        <f>RF!B15</f>
        <v>3</v>
      </c>
      <c r="D15" s="5">
        <f>LR!B15</f>
        <v>2.64300019007353</v>
      </c>
      <c r="E15" s="5">
        <f>Adaboost!B15</f>
        <v>3.1960000000000002</v>
      </c>
      <c r="F15" s="5">
        <f>XGBR!B15</f>
        <v>2.0185944999999998</v>
      </c>
      <c r="G15" s="5">
        <f>Huber!B15</f>
        <v>2.5999999839328498</v>
      </c>
      <c r="H15" s="5">
        <f>BayesRidge!B15</f>
        <v>2.6505028558513701</v>
      </c>
      <c r="I15" s="5">
        <f>Elastic!B15</f>
        <v>3.14123676173931</v>
      </c>
      <c r="J15" s="5">
        <f>GBR!B15</f>
        <v>3.0184274147980599</v>
      </c>
      <c r="K15" s="6">
        <f t="shared" si="0"/>
        <v>2.7787101836299453</v>
      </c>
      <c r="L15">
        <f t="shared" si="2"/>
        <v>3.1960000000000002</v>
      </c>
      <c r="M15">
        <f t="shared" si="3"/>
        <v>2.0185944999999998</v>
      </c>
      <c r="N15">
        <v>2.6</v>
      </c>
      <c r="O15" s="5">
        <f>RF!C15</f>
        <v>5</v>
      </c>
      <c r="P15" s="5">
        <f>LR!C15</f>
        <v>5.0656672672856704</v>
      </c>
      <c r="Q15" s="5">
        <f>Adaboost!C15</f>
        <v>5.6204379562043796</v>
      </c>
      <c r="R15" s="5">
        <f>XGBR!C15</f>
        <v>4.0356717</v>
      </c>
      <c r="S15" s="5">
        <f>Huber!C15</f>
        <v>4.9000014899840298</v>
      </c>
      <c r="T15" s="5">
        <f>BayesRidge!C15</f>
        <v>5.0627626815185902</v>
      </c>
      <c r="U15" s="5">
        <f>Elastic!C15</f>
        <v>4.5952499217766896</v>
      </c>
      <c r="V15" s="5">
        <f>GBR!C15</f>
        <v>5.01757016100398</v>
      </c>
      <c r="W15" s="6">
        <f t="shared" si="1"/>
        <v>4.9316758649262473</v>
      </c>
      <c r="X15" s="6">
        <f t="shared" si="4"/>
        <v>5.6204379562043796</v>
      </c>
      <c r="Y15" s="6">
        <f t="shared" si="5"/>
        <v>4.0356717</v>
      </c>
      <c r="Z15">
        <v>5.2</v>
      </c>
      <c r="AC15" s="6"/>
      <c r="AE15" t="s">
        <v>227</v>
      </c>
      <c r="AF15" s="6">
        <f>RF!D15</f>
        <v>5.65</v>
      </c>
      <c r="AG15" s="6">
        <f>LR!D15</f>
        <v>5.6445798890643601</v>
      </c>
      <c r="AH15" s="6">
        <f>Adaboost!D15</f>
        <v>5.046875</v>
      </c>
      <c r="AI15" s="6">
        <f>XGBR!D15</f>
        <v>4.9816260000000003</v>
      </c>
      <c r="AJ15" s="6">
        <f>Huber!D15</f>
        <v>5.6347194076061804</v>
      </c>
      <c r="AK15" s="6">
        <f>BayesRidge!D15</f>
        <v>5.6034692299331699</v>
      </c>
      <c r="AL15" s="6">
        <f>Elastic!D15</f>
        <v>5.0678585876983702</v>
      </c>
      <c r="AM15" s="6">
        <f>GBR!D15</f>
        <v>5.7665382484097396</v>
      </c>
      <c r="AN15" s="6">
        <f>AVERAGE(AF15:AM15,Neural!D15)</f>
        <v>5.4379961408046951</v>
      </c>
      <c r="AO15" s="6">
        <f>MAX(AF15:AM15,Neural!D15)</f>
        <v>5.7665382484097396</v>
      </c>
      <c r="AP15" s="6">
        <f>MIN(AF15:AM15,Neural!D15)</f>
        <v>4.9816260000000003</v>
      </c>
    </row>
    <row r="16" spans="1:42" ht="15" thickBot="1" x14ac:dyDescent="0.35">
      <c r="A16" t="s">
        <v>65</v>
      </c>
      <c r="B16" t="s">
        <v>89</v>
      </c>
      <c r="C16" s="5">
        <f>RF!B16</f>
        <v>4.04</v>
      </c>
      <c r="D16" s="5">
        <f>LR!B16</f>
        <v>4.5709777721941798</v>
      </c>
      <c r="E16" s="5">
        <f>Adaboost!B16</f>
        <v>4.3026315789473601</v>
      </c>
      <c r="F16" s="5">
        <f>XGBR!B16</f>
        <v>4.1897096999999999</v>
      </c>
      <c r="G16" s="5">
        <f>Huber!B16</f>
        <v>4.4000005670305598</v>
      </c>
      <c r="H16" s="5">
        <f>BayesRidge!B16</f>
        <v>4.5768235604065</v>
      </c>
      <c r="I16" s="5">
        <f>Elastic!B16</f>
        <v>4.3423330223866197</v>
      </c>
      <c r="J16" s="5">
        <f>GBR!B16</f>
        <v>4.0903476566313302</v>
      </c>
      <c r="K16" s="6">
        <f t="shared" si="0"/>
        <v>4.3374736523566586</v>
      </c>
      <c r="L16">
        <f t="shared" si="2"/>
        <v>4.5768235604065</v>
      </c>
      <c r="M16">
        <f t="shared" si="3"/>
        <v>4.04</v>
      </c>
      <c r="N16">
        <v>4.5</v>
      </c>
      <c r="O16" s="5">
        <f>RF!C16</f>
        <v>5</v>
      </c>
      <c r="P16" s="5">
        <f>LR!C16</f>
        <v>4.7324237085320204</v>
      </c>
      <c r="Q16" s="5">
        <f>Adaboost!C16</f>
        <v>5.6204379562043796</v>
      </c>
      <c r="R16" s="5">
        <f>XGBR!C16</f>
        <v>4.1259356</v>
      </c>
      <c r="S16" s="5">
        <f>Huber!C16</f>
        <v>4.59999941005964</v>
      </c>
      <c r="T16" s="5">
        <f>BayesRidge!C16</f>
        <v>4.7413227005191398</v>
      </c>
      <c r="U16" s="5">
        <f>Elastic!C16</f>
        <v>4.9232629022324801</v>
      </c>
      <c r="V16" s="5">
        <f>GBR!C16</f>
        <v>5.0824695062721696</v>
      </c>
      <c r="W16" s="6">
        <f t="shared" si="1"/>
        <v>4.8416522351836893</v>
      </c>
      <c r="X16" s="6">
        <f t="shared" si="4"/>
        <v>5.6204379562043796</v>
      </c>
      <c r="Y16" s="6">
        <f t="shared" si="5"/>
        <v>4.1259356</v>
      </c>
      <c r="Z16">
        <v>4.9000000000000004</v>
      </c>
      <c r="AA16" s="6">
        <f>MAX(L16,M16,X17,Y17)-MIN(L17,M17,X16,Y16)</f>
        <v>1.5851864780104696</v>
      </c>
      <c r="AB16" s="6">
        <f>MIN(L16,M16,X17,Y17)-MAX(L17,M17,X16,Y16)</f>
        <v>-2.5135467562043794</v>
      </c>
      <c r="AC16" s="6"/>
      <c r="AE16" t="s">
        <v>125</v>
      </c>
      <c r="AF16" s="6">
        <f>RF!D16</f>
        <v>6</v>
      </c>
      <c r="AG16" s="6">
        <f>LR!D16</f>
        <v>5.5093862203886701</v>
      </c>
      <c r="AH16" s="6">
        <f>Adaboost!D16</f>
        <v>6.3076923076923004</v>
      </c>
      <c r="AI16" s="6">
        <f>XGBR!D16</f>
        <v>5.5529330000000003</v>
      </c>
      <c r="AJ16" s="6">
        <f>Huber!D16</f>
        <v>5.5494337995898197</v>
      </c>
      <c r="AK16" s="6">
        <f>BayesRidge!D16</f>
        <v>5.5434646815868902</v>
      </c>
      <c r="AL16" s="6">
        <f>Elastic!D16</f>
        <v>5.3888573369222597</v>
      </c>
      <c r="AM16" s="6">
        <f>GBR!D16</f>
        <v>6.0206940858799998</v>
      </c>
      <c r="AN16" s="6">
        <f>AVERAGE(AF16:AM16,Neural!D16)</f>
        <v>5.7250329946220848</v>
      </c>
      <c r="AO16" s="6">
        <f>MAX(AF16:AM16,Neural!D16)</f>
        <v>6.3076923076923004</v>
      </c>
      <c r="AP16" s="6">
        <f>MIN(AF16:AM16,Neural!D16)</f>
        <v>5.3888573369222597</v>
      </c>
    </row>
    <row r="17" spans="1:42" ht="15" thickBot="1" x14ac:dyDescent="0.35">
      <c r="A17" t="s">
        <v>89</v>
      </c>
      <c r="B17" t="s">
        <v>65</v>
      </c>
      <c r="C17" s="5">
        <f>RF!B17</f>
        <v>4.04</v>
      </c>
      <c r="D17" s="5">
        <f>LR!B17</f>
        <v>3.7900504426417001</v>
      </c>
      <c r="E17" s="5">
        <f>Adaboost!B17</f>
        <v>4.3026315789473601</v>
      </c>
      <c r="F17" s="5">
        <f>XGBR!B17</f>
        <v>3.3598397000000002</v>
      </c>
      <c r="G17" s="5">
        <f>Huber!B17</f>
        <v>3.60024485969284</v>
      </c>
      <c r="H17" s="5">
        <f>BayesRidge!B17</f>
        <v>3.78705919832607</v>
      </c>
      <c r="I17" s="5">
        <f>Elastic!B17</f>
        <v>3.8707192665111201</v>
      </c>
      <c r="J17" s="5">
        <f>GBR!B17</f>
        <v>4.0802688043646302</v>
      </c>
      <c r="K17" s="6">
        <f t="shared" si="0"/>
        <v>3.8244077376827255</v>
      </c>
      <c r="L17">
        <f t="shared" si="2"/>
        <v>4.3026315789473601</v>
      </c>
      <c r="M17">
        <f t="shared" si="3"/>
        <v>3.3598397000000002</v>
      </c>
      <c r="N17">
        <v>3.9</v>
      </c>
      <c r="O17" s="5">
        <f>RF!C17</f>
        <v>4.0199999999999996</v>
      </c>
      <c r="P17" s="5">
        <f>LR!C17</f>
        <v>4.0519846436286597</v>
      </c>
      <c r="Q17" s="5">
        <f>Adaboost!C17</f>
        <v>4.9450261780104698</v>
      </c>
      <c r="R17" s="5">
        <f>XGBR!C17</f>
        <v>3.1068912000000002</v>
      </c>
      <c r="S17" s="5">
        <f>Huber!C17</f>
        <v>3.8000032787992799</v>
      </c>
      <c r="T17" s="5">
        <f>BayesRidge!C17</f>
        <v>4.0349587828199098</v>
      </c>
      <c r="U17" s="5">
        <f>Elastic!C17</f>
        <v>4.4366884662908399</v>
      </c>
      <c r="V17" s="5">
        <f>GBR!C17</f>
        <v>4.05914706575349</v>
      </c>
      <c r="W17" s="6">
        <f t="shared" si="1"/>
        <v>4.0460974483694407</v>
      </c>
      <c r="X17" s="6">
        <f t="shared" si="4"/>
        <v>4.9450261780104698</v>
      </c>
      <c r="Y17" s="6">
        <f t="shared" si="5"/>
        <v>3.1068912000000002</v>
      </c>
      <c r="Z17">
        <v>4</v>
      </c>
      <c r="AC17" s="6"/>
      <c r="AE17" t="s">
        <v>226</v>
      </c>
      <c r="AF17" s="6">
        <f>RF!D17</f>
        <v>4.03</v>
      </c>
      <c r="AG17" s="6">
        <f>LR!D17</f>
        <v>3.5249358814135299</v>
      </c>
      <c r="AH17" s="6">
        <f>Adaboost!D17</f>
        <v>3.8329571106094802</v>
      </c>
      <c r="AI17" s="6">
        <f>XGBR!D17</f>
        <v>4.2509790000000001</v>
      </c>
      <c r="AJ17" s="6">
        <f>Huber!D17</f>
        <v>3.61740479630169</v>
      </c>
      <c r="AK17" s="6">
        <f>BayesRidge!D17</f>
        <v>3.4853389782379498</v>
      </c>
      <c r="AL17" s="6">
        <f>Elastic!D17</f>
        <v>4.3181663839832103</v>
      </c>
      <c r="AM17" s="6">
        <f>GBR!D17</f>
        <v>3.8586607833611102</v>
      </c>
      <c r="AN17" s="6">
        <f>AVERAGE(AF17:AM17,Neural!D17)</f>
        <v>3.7987501066182299</v>
      </c>
      <c r="AO17" s="6">
        <f>MAX(AF17:AM17,Neural!D17)</f>
        <v>4.3181663839832103</v>
      </c>
      <c r="AP17" s="6">
        <f>MIN(AF17:AM17,Neural!D17)</f>
        <v>3.2703080256571</v>
      </c>
    </row>
    <row r="18" spans="1:42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2"/>
        <v>0</v>
      </c>
      <c r="M18">
        <f t="shared" si="3"/>
        <v>0</v>
      </c>
      <c r="N18"/>
      <c r="O18" s="5">
        <f>RF!C18</f>
        <v>0</v>
      </c>
      <c r="P18" s="5">
        <f>LR!C18</f>
        <v>0</v>
      </c>
      <c r="Q18" s="5">
        <f>Adaboost!C18</f>
        <v>0</v>
      </c>
      <c r="R18" s="5">
        <f>XGBR!C18</f>
        <v>0</v>
      </c>
      <c r="S18" s="5">
        <f>Huber!C18</f>
        <v>0</v>
      </c>
      <c r="T18" s="5">
        <f>BayesRidge!C18</f>
        <v>0</v>
      </c>
      <c r="U18" s="5">
        <f>Elastic!C18</f>
        <v>0</v>
      </c>
      <c r="V18" s="5">
        <f>GBR!C18</f>
        <v>0</v>
      </c>
      <c r="W18" s="6">
        <f t="shared" si="1"/>
        <v>0</v>
      </c>
      <c r="X18" s="6">
        <f t="shared" si="4"/>
        <v>0</v>
      </c>
      <c r="Y18" s="6">
        <f t="shared" si="5"/>
        <v>0</v>
      </c>
      <c r="Z18"/>
      <c r="AA18" s="6">
        <f>MAX(L18,M18,X19,Y19)-MIN(L19,M19,X18,Y18)</f>
        <v>0</v>
      </c>
      <c r="AB18" s="6">
        <f>MIN(L18,M18,X19,Y19)-MAX(L19,M19,X18,Y18)</f>
        <v>0</v>
      </c>
      <c r="AC18" s="6"/>
      <c r="AE18"/>
      <c r="AF18" s="6">
        <f>RF!D18</f>
        <v>0</v>
      </c>
      <c r="AG18" s="6">
        <f>LR!D18</f>
        <v>0</v>
      </c>
      <c r="AH18" s="6">
        <f>Adaboost!D18</f>
        <v>0</v>
      </c>
      <c r="AI18" s="6">
        <f>XGBR!D18</f>
        <v>0</v>
      </c>
      <c r="AJ18" s="6">
        <f>Huber!D18</f>
        <v>0</v>
      </c>
      <c r="AK18" s="6">
        <f>BayesRidge!D18</f>
        <v>0</v>
      </c>
      <c r="AL18" s="6">
        <f>Elastic!D18</f>
        <v>0</v>
      </c>
      <c r="AM18" s="6">
        <f>GBR!D18</f>
        <v>0</v>
      </c>
      <c r="AN18" s="6">
        <f>AVERAGE(AF18:AM18,Neural!D18)</f>
        <v>0</v>
      </c>
      <c r="AO18" s="6">
        <f>MAX(AF18:AM18,Neural!D18)</f>
        <v>0</v>
      </c>
      <c r="AP18" s="6">
        <f>MIN(AF18:AM18,Neural!D18)</f>
        <v>0</v>
      </c>
    </row>
    <row r="19" spans="1:42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2"/>
        <v>0</v>
      </c>
      <c r="M19">
        <f t="shared" si="3"/>
        <v>0</v>
      </c>
      <c r="N19"/>
      <c r="O19" s="5">
        <f>RF!C19</f>
        <v>0</v>
      </c>
      <c r="P19" s="5">
        <f>LR!C19</f>
        <v>0</v>
      </c>
      <c r="Q19" s="5">
        <f>Adaboost!C19</f>
        <v>0</v>
      </c>
      <c r="R19" s="5">
        <f>XGBR!C19</f>
        <v>0</v>
      </c>
      <c r="S19" s="5">
        <f>Huber!C19</f>
        <v>0</v>
      </c>
      <c r="T19" s="5">
        <f>BayesRidge!C19</f>
        <v>0</v>
      </c>
      <c r="U19" s="5">
        <f>Elastic!C19</f>
        <v>0</v>
      </c>
      <c r="V19" s="5">
        <f>GBR!C19</f>
        <v>0</v>
      </c>
      <c r="W19" s="6">
        <f t="shared" si="1"/>
        <v>0</v>
      </c>
      <c r="X19" s="6">
        <f t="shared" si="4"/>
        <v>0</v>
      </c>
      <c r="Y19" s="6">
        <f t="shared" si="5"/>
        <v>0</v>
      </c>
      <c r="Z19"/>
      <c r="AC19" s="6"/>
      <c r="AE19"/>
      <c r="AF19" s="6">
        <f>RF!D19</f>
        <v>0</v>
      </c>
      <c r="AG19" s="6">
        <f>LR!D19</f>
        <v>0</v>
      </c>
      <c r="AH19" s="6">
        <f>Adaboost!D19</f>
        <v>0</v>
      </c>
      <c r="AI19" s="6">
        <f>XGBR!D19</f>
        <v>0</v>
      </c>
      <c r="AJ19" s="6">
        <f>Huber!D19</f>
        <v>0</v>
      </c>
      <c r="AK19" s="6">
        <f>BayesRidge!D19</f>
        <v>0</v>
      </c>
      <c r="AL19" s="6">
        <f>Elastic!D19</f>
        <v>0</v>
      </c>
      <c r="AM19" s="6">
        <f>GBR!D19</f>
        <v>0</v>
      </c>
      <c r="AN19" s="6">
        <f>AVERAGE(AF19:AM19,Neural!D19)</f>
        <v>0</v>
      </c>
      <c r="AO19" s="6">
        <f>MAX(AF19:AM19,Neural!D19)</f>
        <v>0</v>
      </c>
      <c r="AP19" s="6">
        <f>MIN(AF19:AM19,Neural!D19)</f>
        <v>0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MIL</v>
      </c>
      <c r="E38" s="6" t="str">
        <f>B2</f>
        <v>PHI</v>
      </c>
      <c r="F38" s="6">
        <f>(K2+W3)/2</f>
        <v>4.6179263558233909</v>
      </c>
      <c r="G38" s="6">
        <f>(K3+W2)/2</f>
        <v>3.7824435054103089</v>
      </c>
      <c r="H38" s="6">
        <f>F38-G38</f>
        <v>0.83548285041308201</v>
      </c>
      <c r="I38" s="6" t="str">
        <f>IF(G38&gt;F38,E38,D38)</f>
        <v>MIL</v>
      </c>
      <c r="J38" s="6">
        <f t="shared" ref="J38:J51" si="7">F38+G38</f>
        <v>8.400369861233699</v>
      </c>
      <c r="L38" s="10">
        <f>MAX(K2,W3)</f>
        <v>5.9756902810284078</v>
      </c>
      <c r="M38" s="6">
        <f>MAX(K3,W2)</f>
        <v>4.165942550328503</v>
      </c>
      <c r="N38" s="6">
        <f t="shared" ref="N38:N54" si="8">L38-M38</f>
        <v>1.8097477306999048</v>
      </c>
      <c r="O38" s="6" t="str">
        <f t="shared" ref="O38:O54" si="9">IF(M38&gt;L38,E38,D38)</f>
        <v>MIL</v>
      </c>
      <c r="P38" s="6">
        <f t="shared" ref="P38:P54" si="10">L38+M38</f>
        <v>10.141632831356912</v>
      </c>
      <c r="AA38"/>
      <c r="AC38" s="6"/>
    </row>
    <row r="39" spans="1:42" ht="15" thickBot="1" x14ac:dyDescent="0.35">
      <c r="A39" t="str">
        <f>A2</f>
        <v>MIL</v>
      </c>
      <c r="B39" s="5">
        <f>Neural!B2</f>
        <v>6.2481803234048003</v>
      </c>
      <c r="C39" s="5">
        <f>Neural!C2</f>
        <v>3.56398655310463</v>
      </c>
      <c r="D39" s="6" t="str">
        <f>A4</f>
        <v>NYM</v>
      </c>
      <c r="E39" s="6" t="str">
        <f>B4</f>
        <v>WSN</v>
      </c>
      <c r="F39" s="6">
        <f>(K4+W5)/2</f>
        <v>3.7053262733813037</v>
      </c>
      <c r="G39" s="6">
        <f>(K5+W4)/2</f>
        <v>5.0930107554580077</v>
      </c>
      <c r="H39" s="6">
        <f t="shared" ref="H39:H46" si="11">F39-G39</f>
        <v>-1.387684482076704</v>
      </c>
      <c r="I39" s="6" t="str">
        <f t="shared" ref="I39:I51" si="12">IF(G39&gt;F39,E39,D39)</f>
        <v>WSN</v>
      </c>
      <c r="J39" s="6">
        <f t="shared" si="7"/>
        <v>8.7983370288393115</v>
      </c>
      <c r="L39" s="10">
        <f>MAX(K4,W5)</f>
        <v>4.132607140496483</v>
      </c>
      <c r="M39" s="11">
        <f>MAX(K5,W4)</f>
        <v>6.1973270250976116</v>
      </c>
      <c r="N39" s="6">
        <f t="shared" si="8"/>
        <v>-2.0647198846011285</v>
      </c>
      <c r="O39" s="6" t="str">
        <f t="shared" si="9"/>
        <v>WSN</v>
      </c>
      <c r="P39" s="6">
        <f t="shared" si="10"/>
        <v>10.329934165594095</v>
      </c>
      <c r="AA39"/>
      <c r="AC39" s="6"/>
    </row>
    <row r="40" spans="1:42" ht="15" thickBot="1" x14ac:dyDescent="0.35">
      <c r="A40" t="str">
        <f>A3</f>
        <v>PHI</v>
      </c>
      <c r="B40" s="5">
        <f>Neural!B3</f>
        <v>4.1661026595934096</v>
      </c>
      <c r="C40" s="5">
        <f>Neural!C3</f>
        <v>3.3775330217191599</v>
      </c>
      <c r="D40" s="6" t="str">
        <f>A6</f>
        <v>BAL</v>
      </c>
      <c r="E40" s="6" t="str">
        <f>B6</f>
        <v>TOR</v>
      </c>
      <c r="F40" s="6">
        <f>(K6+W7)/2</f>
        <v>5.1747394071728543</v>
      </c>
      <c r="G40" s="6">
        <f>(K7+W6)/2</f>
        <v>4.4826056295164163</v>
      </c>
      <c r="H40" s="6">
        <f t="shared" si="11"/>
        <v>0.69213377765643802</v>
      </c>
      <c r="I40" s="6" t="str">
        <f t="shared" si="12"/>
        <v>BAL</v>
      </c>
      <c r="J40" s="6">
        <f t="shared" si="7"/>
        <v>9.6573450366892715</v>
      </c>
      <c r="L40" s="10">
        <f>MAX(K6,W7)</f>
        <v>5.9405371955285169</v>
      </c>
      <c r="M40" s="10">
        <f>MAX(K7,W6)</f>
        <v>5.0968639738983228</v>
      </c>
      <c r="N40" s="6">
        <f t="shared" si="8"/>
        <v>0.84367322163019409</v>
      </c>
      <c r="O40" s="6" t="str">
        <f t="shared" si="9"/>
        <v>BAL</v>
      </c>
      <c r="P40" s="6">
        <f t="shared" si="10"/>
        <v>11.03740116942684</v>
      </c>
      <c r="AA40"/>
      <c r="AC40" s="6"/>
    </row>
    <row r="41" spans="1:42" ht="15" thickBot="1" x14ac:dyDescent="0.35">
      <c r="A41" t="str">
        <f>A4</f>
        <v>NYM</v>
      </c>
      <c r="B41" s="5">
        <f>Neural!B4</f>
        <v>4.0714942489229697</v>
      </c>
      <c r="C41" s="5">
        <f>Neural!C4</f>
        <v>6.2026718682389603</v>
      </c>
      <c r="D41" s="6" t="str">
        <f>A8</f>
        <v>DET</v>
      </c>
      <c r="E41" s="6" t="str">
        <f>B8</f>
        <v>TEX</v>
      </c>
      <c r="F41" s="6">
        <f>(K8+W9)/2</f>
        <v>4.5443460300753618</v>
      </c>
      <c r="G41" s="6">
        <f>(K9+W8)/2</f>
        <v>4.5007787166918805</v>
      </c>
      <c r="H41" s="6">
        <f t="shared" si="11"/>
        <v>4.3567313383481299E-2</v>
      </c>
      <c r="I41" s="6" t="str">
        <f t="shared" si="12"/>
        <v>DET</v>
      </c>
      <c r="J41" s="6">
        <f t="shared" si="7"/>
        <v>9.0451247467672431</v>
      </c>
      <c r="L41" s="10">
        <f>MAX(K8,W9)</f>
        <v>5.1745845818102172</v>
      </c>
      <c r="M41" s="10">
        <f>MAX(K9,W8)</f>
        <v>5.0545347809521166</v>
      </c>
      <c r="N41" s="6">
        <f t="shared" si="8"/>
        <v>0.12004980085810057</v>
      </c>
      <c r="O41" s="6" t="str">
        <f t="shared" si="9"/>
        <v>DET</v>
      </c>
      <c r="P41" s="6">
        <f t="shared" si="10"/>
        <v>10.229119362762333</v>
      </c>
      <c r="AA41"/>
      <c r="AC41" s="6"/>
    </row>
    <row r="42" spans="1:42" ht="15" thickBot="1" x14ac:dyDescent="0.35">
      <c r="A42" t="str">
        <f>A5</f>
        <v>WSN</v>
      </c>
      <c r="B42" s="5">
        <f>Neural!B5</f>
        <v>4.23579759477935</v>
      </c>
      <c r="C42" s="5">
        <f>Neural!C5</f>
        <v>3.2313131249013001</v>
      </c>
      <c r="D42" s="6" t="str">
        <f>A10</f>
        <v>STL</v>
      </c>
      <c r="E42" s="6" t="str">
        <f>B10</f>
        <v>HOU</v>
      </c>
      <c r="F42" s="6">
        <f>(K10+W11)/2</f>
        <v>3.4247338278139945</v>
      </c>
      <c r="G42" s="6">
        <f>(K11+W10)/2</f>
        <v>3.2934845545923586</v>
      </c>
      <c r="H42" s="6">
        <f t="shared" si="11"/>
        <v>0.13124927322163593</v>
      </c>
      <c r="I42" s="6" t="str">
        <f t="shared" si="12"/>
        <v>STL</v>
      </c>
      <c r="J42" s="6">
        <f t="shared" si="7"/>
        <v>6.7182183824063531</v>
      </c>
      <c r="L42" s="10">
        <f>MAX(K10,W11)</f>
        <v>3.8809126814261612</v>
      </c>
      <c r="M42" s="6">
        <f>MAX(K11,W10)</f>
        <v>3.3821469255080681</v>
      </c>
      <c r="N42" s="6">
        <f t="shared" si="8"/>
        <v>0.49876575591809313</v>
      </c>
      <c r="O42" s="6" t="str">
        <f t="shared" si="9"/>
        <v>STL</v>
      </c>
      <c r="P42" s="6">
        <f t="shared" si="10"/>
        <v>7.2630596069342293</v>
      </c>
      <c r="AA42"/>
      <c r="AC42" s="6"/>
    </row>
    <row r="43" spans="1:42" ht="15" thickBot="1" x14ac:dyDescent="0.35">
      <c r="A43" t="str">
        <f>A6</f>
        <v>BAL</v>
      </c>
      <c r="B43" s="5">
        <f>Neural!B6</f>
        <v>6.0679789226220002</v>
      </c>
      <c r="C43" s="5">
        <f>Neural!C6</f>
        <v>3.66010127837504</v>
      </c>
      <c r="D43" s="6" t="str">
        <f>A12</f>
        <v>CIN</v>
      </c>
      <c r="E43" s="6" t="str">
        <f>B12</f>
        <v>COL</v>
      </c>
      <c r="F43" s="6">
        <f>(K12+W13)/2</f>
        <v>4.6538967061778873</v>
      </c>
      <c r="G43" s="6">
        <f>(K13+W12)/2</f>
        <v>4.2172738284563271</v>
      </c>
      <c r="H43" s="6">
        <f t="shared" si="11"/>
        <v>0.43662287772156017</v>
      </c>
      <c r="I43" s="6" t="str">
        <f t="shared" si="12"/>
        <v>CIN</v>
      </c>
      <c r="J43" s="6">
        <f t="shared" si="7"/>
        <v>8.8711705346342136</v>
      </c>
      <c r="L43" s="10">
        <f>MAX(K12,W13)</f>
        <v>5.2875411548007154</v>
      </c>
      <c r="M43" s="6">
        <f>MAX(K13,W12)</f>
        <v>4.3439644082962401</v>
      </c>
      <c r="N43" s="6">
        <f t="shared" si="8"/>
        <v>0.94357674650447532</v>
      </c>
      <c r="O43" s="6" t="str">
        <f t="shared" si="9"/>
        <v>CIN</v>
      </c>
      <c r="P43" s="6">
        <f t="shared" si="10"/>
        <v>9.6315055630969546</v>
      </c>
      <c r="AA43"/>
      <c r="AC43" s="6"/>
    </row>
    <row r="44" spans="1:42" ht="15" thickBot="1" x14ac:dyDescent="0.35">
      <c r="A44" t="str">
        <f>A8</f>
        <v>DET</v>
      </c>
      <c r="B44" s="5">
        <f>Neural!B8</f>
        <v>5.4750625962720401</v>
      </c>
      <c r="C44" s="5">
        <f>Neural!C8</f>
        <v>5.1447972640636399</v>
      </c>
      <c r="D44" s="6" t="str">
        <f>A14</f>
        <v>SDP</v>
      </c>
      <c r="E44" s="6" t="str">
        <f>B14</f>
        <v>LAA</v>
      </c>
      <c r="F44" s="6">
        <f>(K14+W15)/2</f>
        <v>4.5576400296470707</v>
      </c>
      <c r="G44" s="6">
        <f>(K15+W14)/2</f>
        <v>3.5370039543873282</v>
      </c>
      <c r="H44" s="6">
        <f t="shared" si="11"/>
        <v>1.0206360752597425</v>
      </c>
      <c r="I44" s="6" t="str">
        <f t="shared" si="12"/>
        <v>SDP</v>
      </c>
      <c r="J44" s="6">
        <f t="shared" si="7"/>
        <v>8.0946439840343984</v>
      </c>
      <c r="L44" s="10">
        <f>MAX(K14,W15)</f>
        <v>4.9316758649262473</v>
      </c>
      <c r="M44" s="6">
        <f>MAX(K15,W14)</f>
        <v>4.2952977251447111</v>
      </c>
      <c r="N44" s="6">
        <f t="shared" si="8"/>
        <v>0.63637813978153623</v>
      </c>
      <c r="O44" s="6" t="str">
        <f t="shared" si="9"/>
        <v>SDP</v>
      </c>
      <c r="P44" s="6">
        <f t="shared" si="10"/>
        <v>9.2269735900709584</v>
      </c>
      <c r="AA44"/>
      <c r="AC44" s="6"/>
    </row>
    <row r="45" spans="1:42" ht="15" thickBot="1" x14ac:dyDescent="0.35">
      <c r="A45" t="str">
        <f>A7</f>
        <v>TOR</v>
      </c>
      <c r="B45" s="5">
        <f>Neural!B7</f>
        <v>5.0965403346518698</v>
      </c>
      <c r="C45" s="5">
        <f>Neural!C7</f>
        <v>4.4167468116347397</v>
      </c>
      <c r="D45" s="6" t="str">
        <f>A16</f>
        <v>SFG</v>
      </c>
      <c r="E45" s="6" t="str">
        <f>B16</f>
        <v>ARI</v>
      </c>
      <c r="F45" s="6">
        <f>(K16+W17)/2</f>
        <v>4.1917855503630497</v>
      </c>
      <c r="G45" s="6">
        <f>(K17+W16)/2</f>
        <v>4.3330299864332069</v>
      </c>
      <c r="H45" s="6">
        <f t="shared" si="11"/>
        <v>-0.14124443607015724</v>
      </c>
      <c r="I45" s="6" t="str">
        <f t="shared" si="12"/>
        <v>ARI</v>
      </c>
      <c r="J45" s="6">
        <f t="shared" si="7"/>
        <v>8.5248155367962575</v>
      </c>
      <c r="L45" s="10">
        <f>MAX(K16,W17)</f>
        <v>4.3374736523566586</v>
      </c>
      <c r="M45" s="6">
        <f>MAX(K17,W16)</f>
        <v>4.8416522351836893</v>
      </c>
      <c r="N45" s="6">
        <f t="shared" si="8"/>
        <v>-0.50417858282703065</v>
      </c>
      <c r="O45" s="6" t="str">
        <f t="shared" si="9"/>
        <v>ARI</v>
      </c>
      <c r="P45" s="6">
        <f t="shared" si="10"/>
        <v>9.1791258875403479</v>
      </c>
      <c r="AA45"/>
      <c r="AC45" s="6"/>
    </row>
    <row r="46" spans="1:42" ht="15" thickBot="1" x14ac:dyDescent="0.35">
      <c r="A46" t="str">
        <f t="shared" ref="A46:A61" si="13">A9</f>
        <v>TEX</v>
      </c>
      <c r="B46" s="5">
        <f>Neural!B9</f>
        <v>3.8202037382401701</v>
      </c>
      <c r="C46" s="5">
        <f>Neural!C9</f>
        <v>3.8428945416487599</v>
      </c>
      <c r="D46" s="6">
        <f>A18</f>
        <v>0</v>
      </c>
      <c r="E46" s="6">
        <f>B18</f>
        <v>0</v>
      </c>
      <c r="F46" s="6">
        <f>(K18+W19)/2</f>
        <v>0</v>
      </c>
      <c r="G46" s="6">
        <f>(K19+W18)/2</f>
        <v>0</v>
      </c>
      <c r="H46" s="6">
        <f t="shared" si="11"/>
        <v>0</v>
      </c>
      <c r="I46" s="6">
        <f t="shared" si="12"/>
        <v>0</v>
      </c>
      <c r="J46" s="6">
        <f t="shared" si="7"/>
        <v>0</v>
      </c>
      <c r="L46" s="10">
        <f>MAX(K18,W19)</f>
        <v>0</v>
      </c>
      <c r="M46" s="6">
        <f>MAX(K19,W18)</f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AA46"/>
      <c r="AC46" s="6"/>
    </row>
    <row r="47" spans="1:42" ht="15" thickBot="1" x14ac:dyDescent="0.35">
      <c r="A47" t="str">
        <f t="shared" si="13"/>
        <v>STL</v>
      </c>
      <c r="B47" s="5">
        <f>Neural!B10</f>
        <v>3.8947676285154298</v>
      </c>
      <c r="C47" s="5">
        <f>Neural!C10</f>
        <v>3.5803162063421499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AA47"/>
      <c r="AC47" s="6"/>
    </row>
    <row r="48" spans="1:42" ht="15" thickBot="1" x14ac:dyDescent="0.35">
      <c r="A48" t="str">
        <f t="shared" si="13"/>
        <v>HOU</v>
      </c>
      <c r="B48" s="5">
        <f>Neural!B11</f>
        <v>3.3055013178546599</v>
      </c>
      <c r="C48" s="5">
        <f>Neural!C11</f>
        <v>2.9956979988230499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AA48"/>
      <c r="AC48" s="6"/>
    </row>
    <row r="49" spans="1:29" ht="15" thickBot="1" x14ac:dyDescent="0.35">
      <c r="A49" t="str">
        <f t="shared" si="13"/>
        <v>CIN</v>
      </c>
      <c r="B49" s="5">
        <f>Neural!B12</f>
        <v>4.25389312055382</v>
      </c>
      <c r="C49" s="5">
        <f>Neural!C12</f>
        <v>4.0848548067699104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AA49"/>
      <c r="AC49" s="6"/>
    </row>
    <row r="50" spans="1:29" ht="15" thickBot="1" x14ac:dyDescent="0.35">
      <c r="A50" t="str">
        <f t="shared" si="13"/>
        <v>COL</v>
      </c>
      <c r="B50" s="5">
        <f>Neural!B13</f>
        <v>4.6277172521968399</v>
      </c>
      <c r="C50" s="5">
        <f>Neural!C13</f>
        <v>5.3299126465371804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SDP</v>
      </c>
      <c r="B51" s="5">
        <f>Neural!B14</f>
        <v>4.3142038402302498</v>
      </c>
      <c r="C51" s="5">
        <f>Neural!C14</f>
        <v>4.2936936868040299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LAA</v>
      </c>
      <c r="B52" s="5">
        <f>Neural!B15</f>
        <v>2.7406299462743902</v>
      </c>
      <c r="C52" s="16">
        <f>Neural!C15</f>
        <v>5.0877216065628899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SFG</v>
      </c>
      <c r="B53" s="5">
        <f>Neural!B16</f>
        <v>4.5244390136133799</v>
      </c>
      <c r="C53" s="16">
        <f>Neural!C16</f>
        <v>4.7490183328333702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ARI</v>
      </c>
      <c r="B54" s="5">
        <f>Neural!B17</f>
        <v>3.5888557886608101</v>
      </c>
      <c r="C54" s="16">
        <f>Neural!C17</f>
        <v>3.9601774200223199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>
        <f t="shared" si="13"/>
        <v>0</v>
      </c>
      <c r="B55" s="5">
        <f>Neural!B18</f>
        <v>0</v>
      </c>
      <c r="C55" s="16">
        <f>Neural!C18</f>
        <v>0</v>
      </c>
      <c r="N55" s="10"/>
    </row>
    <row r="56" spans="1:29" ht="15" thickBot="1" x14ac:dyDescent="0.35">
      <c r="A56">
        <f t="shared" si="13"/>
        <v>0</v>
      </c>
      <c r="B56" s="5">
        <f>Neural!B19</f>
        <v>0</v>
      </c>
      <c r="C56" s="16">
        <f>Neural!C19</f>
        <v>0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16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16">
        <f>Neural!C21</f>
        <v>0</v>
      </c>
      <c r="D58" s="8" t="str">
        <f t="shared" ref="D58:E74" si="23">D38</f>
        <v>MIL</v>
      </c>
      <c r="E58" s="8" t="str">
        <f t="shared" si="23"/>
        <v>PHI</v>
      </c>
      <c r="F58" s="6">
        <f t="shared" ref="F58:F74" si="24">MIN(L38,L58)</f>
        <v>3.2601624306183745</v>
      </c>
      <c r="G58" s="6">
        <f t="shared" ref="G58:G74" si="25">MAX(M38,M58)</f>
        <v>4.165942550328503</v>
      </c>
      <c r="H58" s="6">
        <f t="shared" ref="H58:H69" si="26">F58-G58</f>
        <v>-0.90578011971012851</v>
      </c>
      <c r="I58" s="6" t="str">
        <f>IF(G58&gt;F58,E58,D58)</f>
        <v>PHI</v>
      </c>
      <c r="J58" s="6">
        <f t="shared" ref="J58:J71" si="27">F58+G58</f>
        <v>7.426104980946878</v>
      </c>
      <c r="L58" s="6">
        <f>MIN(K2,W3)</f>
        <v>3.2601624306183745</v>
      </c>
      <c r="M58" s="6">
        <f>MIN(K3,W2)</f>
        <v>3.3989444604921144</v>
      </c>
      <c r="N58" s="6">
        <f t="shared" ref="N58:N74" si="28">L58-M58</f>
        <v>-0.13878202987373989</v>
      </c>
      <c r="O58" s="6" t="str">
        <f t="shared" ref="O58:O74" si="29">IF(M58&gt;L58,E58,D58)</f>
        <v>PHI</v>
      </c>
      <c r="P58" s="6">
        <f t="shared" ref="P58:P74" si="30">L58+M58</f>
        <v>6.6591068911104889</v>
      </c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6">
        <f>Neural!C22</f>
        <v>0</v>
      </c>
      <c r="D59" s="8" t="str">
        <f t="shared" si="23"/>
        <v>NYM</v>
      </c>
      <c r="E59" s="8" t="str">
        <f t="shared" si="23"/>
        <v>WSN</v>
      </c>
      <c r="F59" s="6">
        <f t="shared" si="24"/>
        <v>3.2780454062661244</v>
      </c>
      <c r="G59" s="6">
        <f t="shared" si="25"/>
        <v>6.1973270250976116</v>
      </c>
      <c r="H59" s="6">
        <f t="shared" si="26"/>
        <v>-2.9192816188314872</v>
      </c>
      <c r="I59" s="6" t="str">
        <f t="shared" ref="I59:I71" si="31">IF(G59&gt;F59,E59,D59)</f>
        <v>WSN</v>
      </c>
      <c r="J59" s="6">
        <f t="shared" si="27"/>
        <v>9.475372431363736</v>
      </c>
      <c r="L59" s="6">
        <f>MIN(K4,W5)</f>
        <v>3.2780454062661244</v>
      </c>
      <c r="M59" s="6">
        <f>MIN(K5,W4)</f>
        <v>3.9886944858184044</v>
      </c>
      <c r="N59" s="6">
        <f t="shared" si="28"/>
        <v>-0.71064907955227996</v>
      </c>
      <c r="O59" s="6" t="str">
        <f t="shared" si="29"/>
        <v>WSN</v>
      </c>
      <c r="P59" s="6">
        <f t="shared" si="30"/>
        <v>7.2667398920845283</v>
      </c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6">
        <f>Neural!C23</f>
        <v>0</v>
      </c>
      <c r="D60" s="8" t="str">
        <f t="shared" si="23"/>
        <v>BAL</v>
      </c>
      <c r="E60" s="8" t="str">
        <f t="shared" si="23"/>
        <v>TOR</v>
      </c>
      <c r="F60" s="6">
        <f t="shared" si="24"/>
        <v>4.4089416188171908</v>
      </c>
      <c r="G60" s="6">
        <f t="shared" si="25"/>
        <v>5.0968639738983228</v>
      </c>
      <c r="H60" s="6">
        <f t="shared" si="26"/>
        <v>-0.68792235508113198</v>
      </c>
      <c r="I60" s="6" t="str">
        <f t="shared" si="31"/>
        <v>TOR</v>
      </c>
      <c r="J60" s="6">
        <f t="shared" si="27"/>
        <v>9.5058055927155145</v>
      </c>
      <c r="L60" s="6">
        <f>MIN(K6,W7)</f>
        <v>4.4089416188171908</v>
      </c>
      <c r="M60" s="6">
        <f>MIN(K7,W6)</f>
        <v>3.8683472851345098</v>
      </c>
      <c r="N60" s="6">
        <f t="shared" si="28"/>
        <v>0.54059433368268106</v>
      </c>
      <c r="O60" s="6" t="str">
        <f t="shared" si="29"/>
        <v>BAL</v>
      </c>
      <c r="P60" s="6">
        <f t="shared" si="30"/>
        <v>8.2772889039516997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6">
        <f>Neural!C24</f>
        <v>0</v>
      </c>
      <c r="D61" s="8" t="str">
        <f t="shared" si="23"/>
        <v>DET</v>
      </c>
      <c r="E61" s="8" t="str">
        <f t="shared" si="23"/>
        <v>TEX</v>
      </c>
      <c r="F61" s="6">
        <f t="shared" si="24"/>
        <v>3.9141074783405068</v>
      </c>
      <c r="G61" s="6">
        <f t="shared" si="25"/>
        <v>5.0545347809521166</v>
      </c>
      <c r="H61" s="6">
        <f t="shared" si="26"/>
        <v>-1.1404273026116098</v>
      </c>
      <c r="I61" s="6" t="str">
        <f t="shared" si="31"/>
        <v>TEX</v>
      </c>
      <c r="J61" s="6">
        <f t="shared" si="27"/>
        <v>8.9686422592926238</v>
      </c>
      <c r="L61" s="6">
        <f>MIN(K8,W9)</f>
        <v>3.9141074783405068</v>
      </c>
      <c r="M61" s="6">
        <f>MIN(K9,W8)</f>
        <v>3.9470226524316439</v>
      </c>
      <c r="N61" s="6">
        <f t="shared" si="28"/>
        <v>-3.2915174091137089E-2</v>
      </c>
      <c r="O61" s="6" t="str">
        <f t="shared" si="29"/>
        <v>TEX</v>
      </c>
      <c r="P61" s="6">
        <f t="shared" si="30"/>
        <v>7.8611301307721506</v>
      </c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6">
        <f>Neural!C25</f>
        <v>0</v>
      </c>
      <c r="D62" s="8" t="str">
        <f t="shared" si="23"/>
        <v>STL</v>
      </c>
      <c r="E62" s="8" t="str">
        <f t="shared" si="23"/>
        <v>HOU</v>
      </c>
      <c r="F62" s="6">
        <f t="shared" si="24"/>
        <v>2.9685549742018278</v>
      </c>
      <c r="G62" s="6">
        <f t="shared" si="25"/>
        <v>3.3821469255080681</v>
      </c>
      <c r="H62" s="6">
        <f t="shared" si="26"/>
        <v>-0.41359195130624027</v>
      </c>
      <c r="I62" s="6" t="str">
        <f t="shared" si="31"/>
        <v>HOU</v>
      </c>
      <c r="J62" s="6">
        <f t="shared" si="27"/>
        <v>6.3507018997098958</v>
      </c>
      <c r="L62" s="6">
        <f>MIN(K10,W11)</f>
        <v>2.9685549742018278</v>
      </c>
      <c r="M62" s="6">
        <f>MIN(K11,W9)</f>
        <v>3.2048221836766491</v>
      </c>
      <c r="N62" s="6">
        <f t="shared" si="28"/>
        <v>-0.23626720947482127</v>
      </c>
      <c r="O62" s="6" t="str">
        <f t="shared" si="29"/>
        <v>HOU</v>
      </c>
      <c r="P62" s="6">
        <f t="shared" si="30"/>
        <v>6.1733771578784769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6">
        <f>Neural!C26</f>
        <v>0</v>
      </c>
      <c r="D63" s="8" t="str">
        <f t="shared" si="23"/>
        <v>CIN</v>
      </c>
      <c r="E63" s="8" t="str">
        <f t="shared" si="23"/>
        <v>COL</v>
      </c>
      <c r="F63" s="6">
        <f t="shared" si="24"/>
        <v>4.0202522575550601</v>
      </c>
      <c r="G63" s="6">
        <f t="shared" si="25"/>
        <v>4.3439644082962401</v>
      </c>
      <c r="H63" s="6">
        <f t="shared" si="26"/>
        <v>-0.32371215074117998</v>
      </c>
      <c r="I63" s="6" t="str">
        <f t="shared" si="31"/>
        <v>COL</v>
      </c>
      <c r="J63" s="6">
        <f t="shared" si="27"/>
        <v>8.3642166658513002</v>
      </c>
      <c r="L63" s="6">
        <f>MIN(K12,W13)</f>
        <v>4.0202522575550601</v>
      </c>
      <c r="M63" s="6">
        <f>MIN(K13,W12)</f>
        <v>4.0905832486164142</v>
      </c>
      <c r="N63" s="6">
        <f t="shared" si="28"/>
        <v>-7.0330991061354098E-2</v>
      </c>
      <c r="O63" s="6" t="str">
        <f t="shared" si="29"/>
        <v>COL</v>
      </c>
      <c r="P63" s="6">
        <f t="shared" si="30"/>
        <v>8.1108355061714743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6">
        <f>Neural!C27</f>
        <v>0</v>
      </c>
      <c r="D64" s="8" t="str">
        <f t="shared" si="23"/>
        <v>SDP</v>
      </c>
      <c r="E64" s="8" t="str">
        <f t="shared" si="23"/>
        <v>LAA</v>
      </c>
      <c r="F64" s="6">
        <f t="shared" si="24"/>
        <v>4.1836041943678941</v>
      </c>
      <c r="G64" s="6">
        <f t="shared" si="25"/>
        <v>4.2952977251447111</v>
      </c>
      <c r="H64" s="6">
        <f t="shared" si="26"/>
        <v>-0.11169353077681698</v>
      </c>
      <c r="I64" s="6" t="str">
        <f t="shared" si="31"/>
        <v>LAA</v>
      </c>
      <c r="J64" s="6">
        <f t="shared" si="27"/>
        <v>8.4789019195126052</v>
      </c>
      <c r="L64" s="6">
        <f>MIN(K14,W15)</f>
        <v>4.1836041943678941</v>
      </c>
      <c r="M64" s="6">
        <f>MIN(K15,W14)</f>
        <v>2.7787101836299453</v>
      </c>
      <c r="N64" s="6">
        <f t="shared" si="28"/>
        <v>1.4048940107379488</v>
      </c>
      <c r="O64" s="6" t="str">
        <f t="shared" si="29"/>
        <v>SDP</v>
      </c>
      <c r="P64" s="6">
        <f t="shared" si="30"/>
        <v>6.9623143779978394</v>
      </c>
      <c r="AA64"/>
      <c r="AC64" s="6"/>
    </row>
    <row r="65" spans="1:37" ht="15" thickBot="1" x14ac:dyDescent="0.35">
      <c r="A65">
        <f t="shared" si="32"/>
        <v>0</v>
      </c>
      <c r="B65" s="5">
        <f>Neural!B28</f>
        <v>0</v>
      </c>
      <c r="C65" s="16">
        <f>Neural!C28</f>
        <v>0</v>
      </c>
      <c r="D65" s="8" t="str">
        <f t="shared" si="23"/>
        <v>SFG</v>
      </c>
      <c r="E65" s="8" t="str">
        <f t="shared" si="23"/>
        <v>ARI</v>
      </c>
      <c r="F65" s="6">
        <f t="shared" si="24"/>
        <v>4.0460974483694407</v>
      </c>
      <c r="G65" s="6">
        <f t="shared" si="25"/>
        <v>4.8416522351836893</v>
      </c>
      <c r="H65" s="6">
        <f t="shared" si="26"/>
        <v>-0.79555478681424852</v>
      </c>
      <c r="I65" s="6" t="str">
        <f t="shared" si="31"/>
        <v>ARI</v>
      </c>
      <c r="J65" s="6">
        <f t="shared" si="27"/>
        <v>8.88774968355313</v>
      </c>
      <c r="L65" s="6">
        <f>MIN(K16,W17)</f>
        <v>4.0460974483694407</v>
      </c>
      <c r="M65" s="6">
        <f>MIN(K17,W16)</f>
        <v>3.8244077376827255</v>
      </c>
      <c r="N65" s="6">
        <f t="shared" si="28"/>
        <v>0.22168971068671528</v>
      </c>
      <c r="O65" s="6" t="str">
        <f t="shared" si="29"/>
        <v>SFG</v>
      </c>
      <c r="P65" s="6">
        <f t="shared" si="30"/>
        <v>7.8705051860521662</v>
      </c>
      <c r="AA65"/>
      <c r="AC65" s="6"/>
    </row>
    <row r="66" spans="1:37" ht="15" thickBot="1" x14ac:dyDescent="0.35">
      <c r="A66">
        <f t="shared" si="32"/>
        <v>0</v>
      </c>
      <c r="B66" s="5">
        <f>Neural!B29</f>
        <v>0</v>
      </c>
      <c r="C66" s="16">
        <f>Neural!C29</f>
        <v>0</v>
      </c>
      <c r="D66" s="8">
        <f t="shared" si="23"/>
        <v>0</v>
      </c>
      <c r="E66" s="8">
        <f t="shared" si="23"/>
        <v>0</v>
      </c>
      <c r="F66" s="6">
        <f t="shared" si="24"/>
        <v>0</v>
      </c>
      <c r="G66" s="6">
        <f t="shared" si="25"/>
        <v>0</v>
      </c>
      <c r="H66" s="6">
        <f t="shared" si="26"/>
        <v>0</v>
      </c>
      <c r="I66" s="6">
        <f t="shared" si="31"/>
        <v>0</v>
      </c>
      <c r="J66" s="6">
        <f t="shared" si="27"/>
        <v>0</v>
      </c>
      <c r="L66" s="10">
        <f>MIN(K18,W19)</f>
        <v>0</v>
      </c>
      <c r="M66" s="6">
        <f>MIN(K19,W18)</f>
        <v>0</v>
      </c>
      <c r="N66" s="6">
        <f t="shared" si="28"/>
        <v>0</v>
      </c>
      <c r="O66" s="6">
        <f t="shared" si="29"/>
        <v>0</v>
      </c>
      <c r="P66" s="6">
        <f t="shared" si="30"/>
        <v>0</v>
      </c>
      <c r="AA66"/>
      <c r="AC66" s="6"/>
    </row>
    <row r="67" spans="1:37" ht="15" thickBot="1" x14ac:dyDescent="0.35">
      <c r="A67">
        <f t="shared" ref="A67:A70" si="33">A30</f>
        <v>0</v>
      </c>
      <c r="B67" s="5">
        <f>Neural!B30</f>
        <v>0</v>
      </c>
      <c r="C67" s="16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AA67"/>
      <c r="AC67" s="6"/>
    </row>
    <row r="68" spans="1:37" ht="15" thickBot="1" x14ac:dyDescent="0.35">
      <c r="A68">
        <f t="shared" si="33"/>
        <v>0</v>
      </c>
      <c r="B68" s="5">
        <f>Neural!B31</f>
        <v>0</v>
      </c>
      <c r="C68" s="16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202</v>
      </c>
      <c r="N77" s="17" t="s">
        <v>203</v>
      </c>
      <c r="O77" s="12" t="s">
        <v>48</v>
      </c>
      <c r="P77" s="17" t="s">
        <v>202</v>
      </c>
      <c r="Q77" s="17" t="s">
        <v>203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198</v>
      </c>
      <c r="W77" s="14" t="s">
        <v>204</v>
      </c>
      <c r="X77" s="14" t="s">
        <v>205</v>
      </c>
      <c r="Y77" s="14" t="s">
        <v>66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198</v>
      </c>
      <c r="AE77" s="14" t="s">
        <v>206</v>
      </c>
      <c r="AF77" s="14" t="s">
        <v>205</v>
      </c>
      <c r="AG77" s="14" t="s">
        <v>66</v>
      </c>
      <c r="AH77" s="12" t="s">
        <v>14</v>
      </c>
      <c r="AK77"/>
    </row>
    <row r="78" spans="1:37" x14ac:dyDescent="0.3">
      <c r="D78" s="8" t="str">
        <f t="shared" ref="D78:E91" si="41">D38</f>
        <v>MIL</v>
      </c>
      <c r="E78" s="8" t="str">
        <f t="shared" si="41"/>
        <v>PHI</v>
      </c>
      <c r="F78" s="6">
        <f t="shared" ref="F78:F94" si="42">MAX(L38,L58)</f>
        <v>5.9756902810284078</v>
      </c>
      <c r="G78" s="6">
        <f t="shared" ref="G78:G94" si="43">MIN(M38,M58)</f>
        <v>3.3989444604921144</v>
      </c>
      <c r="H78" s="6">
        <f t="shared" ref="H78:H89" si="44">F78-G78</f>
        <v>2.5767458205362934</v>
      </c>
      <c r="I78" s="6" t="str">
        <f>IF(G78&gt;F78,E78,D78)</f>
        <v>MIL</v>
      </c>
      <c r="J78" s="6">
        <f t="shared" ref="J78:J91" si="45">F78+G78</f>
        <v>9.3746347415205218</v>
      </c>
      <c r="L78" s="17" t="str">
        <f t="shared" ref="L78:L92" si="46">D78</f>
        <v>MIL</v>
      </c>
      <c r="M78" s="17">
        <f>N2</f>
        <v>6</v>
      </c>
      <c r="N78" s="17">
        <f>Z2</f>
        <v>3.5</v>
      </c>
      <c r="O78" s="17" t="str">
        <f t="shared" ref="O78:O92" si="47">E78</f>
        <v>PHI</v>
      </c>
      <c r="P78" s="17">
        <f>N3</f>
        <v>4.0999999999999996</v>
      </c>
      <c r="Q78" s="17">
        <f>Z3</f>
        <v>3.2</v>
      </c>
      <c r="R78" s="18" t="s">
        <v>231</v>
      </c>
      <c r="S78" s="30" t="s">
        <v>232</v>
      </c>
      <c r="T78" s="31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MIL</v>
      </c>
      <c r="U78" s="32">
        <f>(COUNTIF(I38, T78) + COUNTIF(O38, T78) + COUNTIF(I58, T78) + COUNTIF(O58, T78) + COUNTIF(I78, T78))/5</f>
        <v>0.6</v>
      </c>
      <c r="V78" s="32">
        <f>IF(U78=1, 5, IF(U78=0.8, 4, IF(U78=0.6, 3, IF(U78=0.4, 2, IF(U78=0.2, 1, 0)))))</f>
        <v>3</v>
      </c>
      <c r="W78" s="32">
        <f>((P78+N78)/2)-((M78+Q78)/2)</f>
        <v>-0.79999999999999982</v>
      </c>
      <c r="X78" s="32">
        <f>IF(OR(AND(O78=T78, W78&gt;0), AND(O78&lt;&gt;T78, W78&lt;0)), 5, 0)</f>
        <v>5</v>
      </c>
      <c r="Y78" s="32">
        <f>V78+X78</f>
        <v>8</v>
      </c>
      <c r="Z78" s="32" t="s">
        <v>82</v>
      </c>
      <c r="AA78" s="12">
        <v>7.5</v>
      </c>
      <c r="AB78" s="32" t="str">
        <f>IF(COUNTIF(J38, "&gt;" &amp; AA78) + COUNTIF(P38, "&gt;" &amp; AA78) + COUNTIF(J58, "&gt;" &amp; AA78) + COUNTIF(J78, "&gt;" &amp; AA78) + COUNTIF(P58, "&gt;" &amp; AA78) &gt;= 3, "Over", "Under")</f>
        <v>Over</v>
      </c>
      <c r="AC78" s="32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0.6</v>
      </c>
      <c r="AD78" s="32">
        <f>IF(AC78=1, 5, IF(AC78=0.8, 4, IF(AC78=0.6, 3, IF(AC78=0.4, 2, IF(AC78=0.2, 1, 0)))))</f>
        <v>3</v>
      </c>
      <c r="AE78" s="32">
        <f>(((N78+P78)/2)+((M78+Q78)/2))-AA78</f>
        <v>0.89999999999999858</v>
      </c>
      <c r="AF78" s="32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32">
        <f t="shared" ref="AG78:AG92" si="49">AD78+AF78</f>
        <v>4</v>
      </c>
      <c r="AH78" s="32">
        <v>4</v>
      </c>
      <c r="AK78"/>
    </row>
    <row r="79" spans="1:37" x14ac:dyDescent="0.3">
      <c r="D79" s="8" t="str">
        <f t="shared" si="41"/>
        <v>NYM</v>
      </c>
      <c r="E79" s="8" t="str">
        <f t="shared" si="41"/>
        <v>WSN</v>
      </c>
      <c r="F79" s="6">
        <f t="shared" si="42"/>
        <v>4.132607140496483</v>
      </c>
      <c r="G79" s="6">
        <f t="shared" si="43"/>
        <v>3.9886944858184044</v>
      </c>
      <c r="H79" s="6">
        <f t="shared" si="44"/>
        <v>0.14391265467807868</v>
      </c>
      <c r="I79" s="6" t="str">
        <f t="shared" ref="I79:I91" si="50">IF(G79&gt;F79,E79,D79)</f>
        <v>NYM</v>
      </c>
      <c r="J79" s="6">
        <f t="shared" si="45"/>
        <v>8.1213016263148869</v>
      </c>
      <c r="L79" s="17" t="str">
        <f t="shared" si="46"/>
        <v>NYM</v>
      </c>
      <c r="M79" s="17">
        <f>N4</f>
        <v>4</v>
      </c>
      <c r="N79" s="17">
        <f>Z4</f>
        <v>6.2</v>
      </c>
      <c r="O79" s="17" t="str">
        <f t="shared" si="47"/>
        <v>WSN</v>
      </c>
      <c r="P79" s="17">
        <f>N5</f>
        <v>4</v>
      </c>
      <c r="Q79" s="17">
        <f>Z5</f>
        <v>3.2</v>
      </c>
      <c r="R79" s="28" t="s">
        <v>208</v>
      </c>
      <c r="S79" s="30" t="s">
        <v>207</v>
      </c>
      <c r="T79" s="31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WSN</v>
      </c>
      <c r="U79" s="32">
        <f t="shared" ref="U79:U92" si="52">(COUNTIF(I39, T79) + COUNTIF(O39, T79) + COUNTIF(I59, T79) + COUNTIF(O59, T79) + COUNTIF(I79, T79))/5</f>
        <v>0.8</v>
      </c>
      <c r="V79" s="32">
        <f t="shared" ref="V79:V92" si="53">IF(U79=1, 5, IF(U79=0.8, 4, IF(U79=0.6, 3, IF(U79=0.4, 2, IF(U79=0.2, 1, 0)))))</f>
        <v>4</v>
      </c>
      <c r="W79" s="32">
        <f t="shared" ref="W79:W92" si="54">((P79+N79)/2)-((M79+Q79)/2)</f>
        <v>1.4999999999999996</v>
      </c>
      <c r="X79" s="32">
        <f t="shared" ref="X79:X92" si="55">IF(OR(AND(O79=T79, W79&gt;0), AND(O79&lt;&gt;T79, W79&lt;0)), 5, 0)</f>
        <v>5</v>
      </c>
      <c r="Y79" s="32">
        <f t="shared" ref="Y79:Y92" si="56">V79+X79</f>
        <v>9</v>
      </c>
      <c r="Z79" s="32" t="s">
        <v>63</v>
      </c>
      <c r="AA79" s="33">
        <v>7.5</v>
      </c>
      <c r="AB79" s="34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35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0.8</v>
      </c>
      <c r="AD79" s="35">
        <f t="shared" ref="AD79:AD92" si="59">IF(AC79=1, 5, IF(AC79=0.8, 4, IF(AC79=0.6, 3, IF(AC79=0.4, 2, IF(AC79=0.2, 1, 0)))))</f>
        <v>4</v>
      </c>
      <c r="AE79" s="35">
        <f t="shared" ref="AE79:AE92" si="60">(((N79+P79)/2)+((M79+Q79)/2))-AA79</f>
        <v>1.1999999999999993</v>
      </c>
      <c r="AF79" s="35">
        <f t="shared" si="48"/>
        <v>3</v>
      </c>
      <c r="AG79" s="35">
        <f t="shared" si="49"/>
        <v>7</v>
      </c>
      <c r="AH79" s="35">
        <v>15</v>
      </c>
      <c r="AK79"/>
    </row>
    <row r="80" spans="1:37" x14ac:dyDescent="0.3">
      <c r="D80" s="8" t="str">
        <f t="shared" si="41"/>
        <v>BAL</v>
      </c>
      <c r="E80" s="8" t="str">
        <f t="shared" si="41"/>
        <v>TOR</v>
      </c>
      <c r="F80" s="6">
        <f t="shared" si="42"/>
        <v>5.9405371955285169</v>
      </c>
      <c r="G80" s="6">
        <f t="shared" si="43"/>
        <v>3.8683472851345098</v>
      </c>
      <c r="H80" s="6">
        <f t="shared" si="44"/>
        <v>2.0721899103940071</v>
      </c>
      <c r="I80" s="6" t="str">
        <f t="shared" si="50"/>
        <v>BAL</v>
      </c>
      <c r="J80" s="6">
        <f t="shared" si="45"/>
        <v>9.8088844806630267</v>
      </c>
      <c r="L80" s="17" t="str">
        <f t="shared" si="46"/>
        <v>BAL</v>
      </c>
      <c r="M80" s="17">
        <f>N6</f>
        <v>5.8</v>
      </c>
      <c r="N80" s="17">
        <f>Z6</f>
        <v>3.6</v>
      </c>
      <c r="O80" s="17" t="str">
        <f t="shared" si="47"/>
        <v>TOR</v>
      </c>
      <c r="P80" s="17">
        <f>N7</f>
        <v>4.9000000000000004</v>
      </c>
      <c r="Q80" s="17">
        <f>Z7</f>
        <v>4.2</v>
      </c>
      <c r="R80" s="28" t="s">
        <v>222</v>
      </c>
      <c r="S80" s="33" t="s">
        <v>223</v>
      </c>
      <c r="T80" s="34" t="str">
        <f t="shared" si="51"/>
        <v>BAL</v>
      </c>
      <c r="U80" s="35">
        <f t="shared" si="52"/>
        <v>0.8</v>
      </c>
      <c r="V80" s="35">
        <f t="shared" si="53"/>
        <v>4</v>
      </c>
      <c r="W80" s="35">
        <f t="shared" si="54"/>
        <v>-0.75</v>
      </c>
      <c r="X80" s="35">
        <f t="shared" si="55"/>
        <v>5</v>
      </c>
      <c r="Y80" s="35">
        <f t="shared" si="56"/>
        <v>9</v>
      </c>
      <c r="Z80" s="35" t="s">
        <v>92</v>
      </c>
      <c r="AA80" s="29">
        <v>7.5</v>
      </c>
      <c r="AB80" s="33" t="str">
        <f t="shared" si="57"/>
        <v>Over</v>
      </c>
      <c r="AC80" s="34">
        <f t="shared" si="58"/>
        <v>1</v>
      </c>
      <c r="AD80" s="35">
        <f t="shared" si="59"/>
        <v>5</v>
      </c>
      <c r="AE80" s="35">
        <f t="shared" si="60"/>
        <v>1.75</v>
      </c>
      <c r="AF80" s="35">
        <f t="shared" si="48"/>
        <v>3</v>
      </c>
      <c r="AG80" s="35">
        <f t="shared" si="49"/>
        <v>8</v>
      </c>
      <c r="AH80" s="35">
        <v>9</v>
      </c>
      <c r="AI80" s="35"/>
      <c r="AK80"/>
    </row>
    <row r="81" spans="4:37" x14ac:dyDescent="0.3">
      <c r="D81" s="8" t="str">
        <f t="shared" si="41"/>
        <v>DET</v>
      </c>
      <c r="E81" s="8" t="str">
        <f t="shared" si="41"/>
        <v>TEX</v>
      </c>
      <c r="F81" s="6">
        <f t="shared" si="42"/>
        <v>5.1745845818102172</v>
      </c>
      <c r="G81" s="6">
        <f t="shared" si="43"/>
        <v>3.9470226524316439</v>
      </c>
      <c r="H81" s="6">
        <f t="shared" si="44"/>
        <v>1.2275619293785733</v>
      </c>
      <c r="I81" s="6" t="str">
        <f t="shared" si="50"/>
        <v>DET</v>
      </c>
      <c r="J81" s="6">
        <f t="shared" si="45"/>
        <v>9.1216072342418606</v>
      </c>
      <c r="L81" s="17" t="str">
        <f t="shared" si="46"/>
        <v>DET</v>
      </c>
      <c r="M81" s="17">
        <f>N8</f>
        <v>5.2</v>
      </c>
      <c r="N81" s="17">
        <f>Z8</f>
        <v>5</v>
      </c>
      <c r="O81" s="17" t="str">
        <f t="shared" si="47"/>
        <v>TEX</v>
      </c>
      <c r="P81" s="17">
        <f>N9</f>
        <v>4.2</v>
      </c>
      <c r="Q81" s="17">
        <f>Z9</f>
        <v>3.7</v>
      </c>
      <c r="R81" s="18" t="s">
        <v>222</v>
      </c>
      <c r="S81" s="33" t="s">
        <v>223</v>
      </c>
      <c r="T81" s="34" t="str">
        <f t="shared" si="51"/>
        <v>DET</v>
      </c>
      <c r="U81" s="35">
        <f t="shared" si="52"/>
        <v>0.6</v>
      </c>
      <c r="V81" s="35">
        <f t="shared" si="53"/>
        <v>3</v>
      </c>
      <c r="W81" s="35">
        <f t="shared" si="54"/>
        <v>0.14999999999999947</v>
      </c>
      <c r="X81" s="35">
        <f t="shared" si="55"/>
        <v>0</v>
      </c>
      <c r="Y81" s="35">
        <f t="shared" si="56"/>
        <v>3</v>
      </c>
      <c r="Z81" s="35" t="s">
        <v>76</v>
      </c>
      <c r="AA81" s="27">
        <v>7.5</v>
      </c>
      <c r="AB81" s="31" t="str">
        <f t="shared" si="57"/>
        <v>Over</v>
      </c>
      <c r="AC81" s="32">
        <f t="shared" si="58"/>
        <v>1</v>
      </c>
      <c r="AD81" s="32">
        <f t="shared" si="59"/>
        <v>5</v>
      </c>
      <c r="AE81" s="32">
        <f t="shared" si="60"/>
        <v>1.5500000000000007</v>
      </c>
      <c r="AF81" s="32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3</v>
      </c>
      <c r="AG81" s="32">
        <f t="shared" si="49"/>
        <v>8</v>
      </c>
      <c r="AH81" s="32">
        <v>3</v>
      </c>
      <c r="AK81"/>
    </row>
    <row r="82" spans="4:37" x14ac:dyDescent="0.3">
      <c r="D82" s="8" t="str">
        <f t="shared" si="41"/>
        <v>STL</v>
      </c>
      <c r="E82" s="8" t="str">
        <f t="shared" si="41"/>
        <v>HOU</v>
      </c>
      <c r="F82" s="6">
        <f t="shared" si="42"/>
        <v>3.8809126814261612</v>
      </c>
      <c r="G82" s="6">
        <f t="shared" si="43"/>
        <v>3.2048221836766491</v>
      </c>
      <c r="H82" s="6">
        <f t="shared" si="44"/>
        <v>0.67609049774951213</v>
      </c>
      <c r="I82" s="6" t="str">
        <f t="shared" si="50"/>
        <v>STL</v>
      </c>
      <c r="J82" s="6">
        <f t="shared" si="45"/>
        <v>7.0857348651028103</v>
      </c>
      <c r="L82" s="17" t="str">
        <f t="shared" si="46"/>
        <v>STL</v>
      </c>
      <c r="M82" s="17">
        <f>N10</f>
        <v>3.8</v>
      </c>
      <c r="N82" s="17">
        <f>Z10</f>
        <v>3.5</v>
      </c>
      <c r="O82" s="17" t="str">
        <f t="shared" si="47"/>
        <v>HOU</v>
      </c>
      <c r="P82" s="17">
        <f>N11</f>
        <v>3</v>
      </c>
      <c r="Q82" s="17">
        <f>Z11</f>
        <v>2.9</v>
      </c>
      <c r="R82" s="18" t="s">
        <v>233</v>
      </c>
      <c r="S82" s="30" t="s">
        <v>235</v>
      </c>
      <c r="T82" s="31" t="str">
        <f t="shared" si="51"/>
        <v>STL</v>
      </c>
      <c r="U82" s="32">
        <f t="shared" si="52"/>
        <v>0.6</v>
      </c>
      <c r="V82" s="32">
        <f t="shared" si="53"/>
        <v>3</v>
      </c>
      <c r="W82" s="32">
        <f t="shared" si="54"/>
        <v>-9.9999999999999645E-2</v>
      </c>
      <c r="X82" s="32">
        <f t="shared" si="55"/>
        <v>5</v>
      </c>
      <c r="Y82" s="32">
        <f t="shared" si="56"/>
        <v>8</v>
      </c>
      <c r="Z82" s="32" t="s">
        <v>94</v>
      </c>
      <c r="AA82" s="15">
        <v>7.5</v>
      </c>
      <c r="AB82" s="32" t="str">
        <f t="shared" si="57"/>
        <v>Under</v>
      </c>
      <c r="AC82" s="32">
        <f t="shared" si="58"/>
        <v>1</v>
      </c>
      <c r="AD82" s="32">
        <f t="shared" si="59"/>
        <v>5</v>
      </c>
      <c r="AE82" s="32">
        <f t="shared" si="60"/>
        <v>-0.90000000000000036</v>
      </c>
      <c r="AF82" s="32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1</v>
      </c>
      <c r="AG82" s="32">
        <f t="shared" si="49"/>
        <v>6</v>
      </c>
      <c r="AH82" s="32">
        <v>11</v>
      </c>
      <c r="AK82"/>
    </row>
    <row r="83" spans="4:37" x14ac:dyDescent="0.3">
      <c r="D83" s="8" t="str">
        <f t="shared" si="41"/>
        <v>CIN</v>
      </c>
      <c r="E83" s="8" t="str">
        <f t="shared" si="41"/>
        <v>COL</v>
      </c>
      <c r="F83" s="6">
        <f t="shared" si="42"/>
        <v>5.2875411548007154</v>
      </c>
      <c r="G83" s="6">
        <f t="shared" si="43"/>
        <v>4.0905832486164142</v>
      </c>
      <c r="H83" s="6">
        <f t="shared" si="44"/>
        <v>1.1969579061843012</v>
      </c>
      <c r="I83" s="6" t="str">
        <f t="shared" si="50"/>
        <v>CIN</v>
      </c>
      <c r="J83" s="6">
        <f t="shared" si="45"/>
        <v>9.3781244034171287</v>
      </c>
      <c r="L83" s="17" t="str">
        <f t="shared" si="46"/>
        <v>CIN</v>
      </c>
      <c r="M83" s="17">
        <f>N12</f>
        <v>4.2</v>
      </c>
      <c r="N83" s="17">
        <f>Z12</f>
        <v>4</v>
      </c>
      <c r="O83" s="17" t="str">
        <f t="shared" si="47"/>
        <v>COL</v>
      </c>
      <c r="P83" s="17">
        <f>N13</f>
        <v>4.8</v>
      </c>
      <c r="Q83" s="17">
        <f>Z13</f>
        <v>5.4</v>
      </c>
      <c r="R83" s="18" t="s">
        <v>236</v>
      </c>
      <c r="S83" s="33" t="s">
        <v>234</v>
      </c>
      <c r="T83" s="34" t="str">
        <f t="shared" si="51"/>
        <v>CIN</v>
      </c>
      <c r="U83" s="35">
        <f t="shared" si="52"/>
        <v>0.6</v>
      </c>
      <c r="V83" s="35">
        <f t="shared" si="53"/>
        <v>3</v>
      </c>
      <c r="W83" s="35">
        <f t="shared" si="54"/>
        <v>-0.40000000000000036</v>
      </c>
      <c r="X83" s="35">
        <f t="shared" si="55"/>
        <v>5</v>
      </c>
      <c r="Y83" s="35">
        <f t="shared" si="56"/>
        <v>8</v>
      </c>
      <c r="Z83" s="35" t="s">
        <v>90</v>
      </c>
      <c r="AA83" s="29">
        <v>10.5</v>
      </c>
      <c r="AB83" s="32" t="str">
        <f t="shared" si="57"/>
        <v>Under</v>
      </c>
      <c r="AC83" s="32">
        <f t="shared" si="58"/>
        <v>1</v>
      </c>
      <c r="AD83" s="32">
        <f t="shared" si="59"/>
        <v>5</v>
      </c>
      <c r="AE83" s="32">
        <f t="shared" si="60"/>
        <v>-1.2999999999999989</v>
      </c>
      <c r="AF83" s="32">
        <f t="shared" si="61"/>
        <v>3</v>
      </c>
      <c r="AG83" s="32">
        <f t="shared" si="49"/>
        <v>8</v>
      </c>
      <c r="AH83" s="32">
        <v>16</v>
      </c>
      <c r="AK83"/>
    </row>
    <row r="84" spans="4:37" x14ac:dyDescent="0.3">
      <c r="D84" s="8" t="str">
        <f t="shared" si="41"/>
        <v>SDP</v>
      </c>
      <c r="E84" s="8" t="str">
        <f t="shared" si="41"/>
        <v>LAA</v>
      </c>
      <c r="F84" s="6">
        <f t="shared" si="42"/>
        <v>4.9316758649262473</v>
      </c>
      <c r="G84" s="6">
        <f t="shared" si="43"/>
        <v>2.7787101836299453</v>
      </c>
      <c r="H84" s="6">
        <f t="shared" si="44"/>
        <v>2.1529656812963021</v>
      </c>
      <c r="I84" s="6" t="str">
        <f t="shared" si="50"/>
        <v>SDP</v>
      </c>
      <c r="J84" s="6">
        <f t="shared" si="45"/>
        <v>7.7103860485561926</v>
      </c>
      <c r="L84" s="17" t="str">
        <f t="shared" si="46"/>
        <v>SDP</v>
      </c>
      <c r="M84" s="17">
        <f>N14</f>
        <v>4</v>
      </c>
      <c r="N84" s="17">
        <f>Z14</f>
        <v>4.3</v>
      </c>
      <c r="O84" s="17" t="str">
        <f t="shared" si="47"/>
        <v>LAA</v>
      </c>
      <c r="P84" s="17">
        <f>N15</f>
        <v>2.6</v>
      </c>
      <c r="Q84" s="17">
        <f>Z15</f>
        <v>5.2</v>
      </c>
      <c r="R84" s="28" t="s">
        <v>237</v>
      </c>
      <c r="S84" s="30" t="s">
        <v>238</v>
      </c>
      <c r="T84" s="31" t="str">
        <f t="shared" si="51"/>
        <v>SDP</v>
      </c>
      <c r="U84" s="32">
        <f t="shared" si="52"/>
        <v>0.8</v>
      </c>
      <c r="V84" s="32">
        <f t="shared" si="53"/>
        <v>4</v>
      </c>
      <c r="W84" s="32">
        <f t="shared" si="54"/>
        <v>-1.1499999999999995</v>
      </c>
      <c r="X84" s="32">
        <f t="shared" si="55"/>
        <v>5</v>
      </c>
      <c r="Y84" s="32">
        <f t="shared" si="56"/>
        <v>9</v>
      </c>
      <c r="Z84" s="32" t="s">
        <v>83</v>
      </c>
      <c r="AA84" s="33">
        <v>8.5</v>
      </c>
      <c r="AB84" s="34" t="str">
        <f t="shared" si="57"/>
        <v>Under</v>
      </c>
      <c r="AC84" s="35">
        <f t="shared" si="58"/>
        <v>0.8</v>
      </c>
      <c r="AD84" s="35">
        <f t="shared" si="59"/>
        <v>4</v>
      </c>
      <c r="AE84" s="35">
        <f t="shared" si="60"/>
        <v>-0.44999999999999929</v>
      </c>
      <c r="AF84" s="35">
        <f t="shared" si="61"/>
        <v>1</v>
      </c>
      <c r="AG84" s="35">
        <f t="shared" si="49"/>
        <v>5</v>
      </c>
      <c r="AH84" s="35">
        <v>3</v>
      </c>
      <c r="AK84"/>
    </row>
    <row r="85" spans="4:37" x14ac:dyDescent="0.3">
      <c r="D85" s="8" t="str">
        <f t="shared" si="41"/>
        <v>SFG</v>
      </c>
      <c r="E85" s="8" t="str">
        <f t="shared" si="41"/>
        <v>ARI</v>
      </c>
      <c r="F85" s="6">
        <f t="shared" si="42"/>
        <v>4.3374736523566586</v>
      </c>
      <c r="G85" s="6">
        <f t="shared" si="43"/>
        <v>3.8244077376827255</v>
      </c>
      <c r="H85" s="6">
        <f t="shared" si="44"/>
        <v>0.51306591467393314</v>
      </c>
      <c r="I85" s="6" t="str">
        <f t="shared" si="50"/>
        <v>SFG</v>
      </c>
      <c r="J85" s="6">
        <f t="shared" si="45"/>
        <v>8.1618813900393832</v>
      </c>
      <c r="L85" s="17" t="str">
        <f t="shared" si="46"/>
        <v>SFG</v>
      </c>
      <c r="M85" s="17">
        <f>N16</f>
        <v>4.5</v>
      </c>
      <c r="N85" s="17">
        <f>Z16</f>
        <v>4.9000000000000004</v>
      </c>
      <c r="O85" s="17" t="str">
        <f t="shared" si="47"/>
        <v>ARI</v>
      </c>
      <c r="P85" s="17">
        <f>N17</f>
        <v>3.9</v>
      </c>
      <c r="Q85" s="17">
        <f>Z17</f>
        <v>4</v>
      </c>
      <c r="R85" s="18" t="s">
        <v>224</v>
      </c>
      <c r="S85" s="33" t="s">
        <v>225</v>
      </c>
      <c r="T85" s="34" t="str">
        <f t="shared" si="51"/>
        <v>ARI</v>
      </c>
      <c r="U85" s="35">
        <f t="shared" si="52"/>
        <v>0.6</v>
      </c>
      <c r="V85" s="35">
        <f t="shared" si="53"/>
        <v>3</v>
      </c>
      <c r="W85" s="35">
        <f t="shared" si="54"/>
        <v>0.15000000000000036</v>
      </c>
      <c r="X85" s="35">
        <f t="shared" si="55"/>
        <v>5</v>
      </c>
      <c r="Y85" s="35">
        <f t="shared" si="56"/>
        <v>8</v>
      </c>
      <c r="Z85" s="35" t="s">
        <v>89</v>
      </c>
      <c r="AA85" s="33">
        <v>9.5</v>
      </c>
      <c r="AB85" s="34" t="str">
        <f t="shared" si="57"/>
        <v>Under</v>
      </c>
      <c r="AC85" s="35">
        <f t="shared" si="58"/>
        <v>1</v>
      </c>
      <c r="AD85" s="35">
        <f t="shared" si="59"/>
        <v>5</v>
      </c>
      <c r="AE85" s="35">
        <f t="shared" si="60"/>
        <v>-0.84999999999999964</v>
      </c>
      <c r="AF85" s="35">
        <f t="shared" si="61"/>
        <v>1</v>
      </c>
      <c r="AG85" s="35">
        <f t="shared" si="49"/>
        <v>6</v>
      </c>
      <c r="AH85" s="35">
        <v>6</v>
      </c>
      <c r="AK85"/>
    </row>
    <row r="86" spans="4:37" x14ac:dyDescent="0.3">
      <c r="D86" s="8">
        <f t="shared" si="41"/>
        <v>0</v>
      </c>
      <c r="E86" s="8">
        <f t="shared" si="41"/>
        <v>0</v>
      </c>
      <c r="F86" s="6">
        <f t="shared" si="42"/>
        <v>0</v>
      </c>
      <c r="G86" s="6">
        <f t="shared" si="43"/>
        <v>0</v>
      </c>
      <c r="H86" s="6">
        <f t="shared" si="44"/>
        <v>0</v>
      </c>
      <c r="I86" s="6">
        <f t="shared" si="50"/>
        <v>0</v>
      </c>
      <c r="J86" s="6">
        <f t="shared" si="45"/>
        <v>0</v>
      </c>
      <c r="L86" s="12">
        <f t="shared" si="46"/>
        <v>0</v>
      </c>
      <c r="M86" s="17">
        <f>N18</f>
        <v>0</v>
      </c>
      <c r="N86" s="17">
        <f>Z18</f>
        <v>0</v>
      </c>
      <c r="O86" s="12">
        <f t="shared" si="47"/>
        <v>0</v>
      </c>
      <c r="P86" s="17">
        <f>N19</f>
        <v>0</v>
      </c>
      <c r="Q86" s="17">
        <f>Z19</f>
        <v>0</v>
      </c>
      <c r="R86" s="18"/>
      <c r="S86" s="18"/>
      <c r="T86" s="24" t="str">
        <f t="shared" si="51"/>
        <v>Tie</v>
      </c>
      <c r="U86" s="15">
        <f t="shared" si="52"/>
        <v>0</v>
      </c>
      <c r="V86" s="15">
        <f t="shared" si="53"/>
        <v>0</v>
      </c>
      <c r="W86" s="15">
        <f t="shared" si="54"/>
        <v>0</v>
      </c>
      <c r="X86" s="15">
        <f t="shared" si="55"/>
        <v>0</v>
      </c>
      <c r="Y86" s="15">
        <f t="shared" si="56"/>
        <v>0</v>
      </c>
      <c r="Z86" s="15"/>
      <c r="AA86" s="15"/>
      <c r="AB86" s="15" t="str">
        <f t="shared" si="57"/>
        <v>Under</v>
      </c>
      <c r="AC86" s="15">
        <f t="shared" si="58"/>
        <v>0</v>
      </c>
      <c r="AD86" s="15">
        <f t="shared" si="59"/>
        <v>0</v>
      </c>
      <c r="AE86" s="15">
        <f t="shared" si="60"/>
        <v>0</v>
      </c>
      <c r="AF86" s="15">
        <f t="shared" si="61"/>
        <v>0</v>
      </c>
      <c r="AG86" s="15">
        <f t="shared" si="49"/>
        <v>0</v>
      </c>
      <c r="AH86" s="15"/>
      <c r="AK86"/>
    </row>
    <row r="87" spans="4:37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0"/>
        <v>0</v>
      </c>
      <c r="J87" s="6">
        <f t="shared" si="45"/>
        <v>0</v>
      </c>
      <c r="L87" s="12">
        <f t="shared" si="46"/>
        <v>0</v>
      </c>
      <c r="M87" s="17">
        <f>N20</f>
        <v>0</v>
      </c>
      <c r="N87" s="17">
        <f>Z20</f>
        <v>0</v>
      </c>
      <c r="O87" s="12">
        <f t="shared" si="47"/>
        <v>0</v>
      </c>
      <c r="P87" s="17">
        <f>N21</f>
        <v>0</v>
      </c>
      <c r="Q87" s="17">
        <f>Z21</f>
        <v>0</v>
      </c>
      <c r="R87" s="18"/>
      <c r="S87" s="18"/>
      <c r="T87" s="24" t="str">
        <f t="shared" si="51"/>
        <v>Tie</v>
      </c>
      <c r="U87" s="15">
        <f t="shared" si="52"/>
        <v>0</v>
      </c>
      <c r="V87" s="15">
        <f t="shared" si="53"/>
        <v>0</v>
      </c>
      <c r="W87" s="15">
        <f t="shared" si="54"/>
        <v>0</v>
      </c>
      <c r="X87" s="15">
        <f t="shared" si="55"/>
        <v>0</v>
      </c>
      <c r="Y87" s="15">
        <f t="shared" si="56"/>
        <v>0</v>
      </c>
      <c r="Z87" s="15"/>
      <c r="AA87" s="15"/>
      <c r="AB87" s="24" t="str">
        <f t="shared" si="57"/>
        <v>Under</v>
      </c>
      <c r="AC87" s="15">
        <f t="shared" si="58"/>
        <v>0</v>
      </c>
      <c r="AD87" s="15">
        <f t="shared" si="59"/>
        <v>0</v>
      </c>
      <c r="AE87" s="15">
        <f t="shared" si="60"/>
        <v>0</v>
      </c>
      <c r="AF87" s="15">
        <f t="shared" si="61"/>
        <v>0</v>
      </c>
      <c r="AG87" s="15">
        <f t="shared" si="49"/>
        <v>0</v>
      </c>
      <c r="AH87" s="15"/>
      <c r="AK87"/>
    </row>
    <row r="88" spans="4:37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0"/>
        <v>0</v>
      </c>
      <c r="J88" s="6">
        <f t="shared" si="45"/>
        <v>0</v>
      </c>
      <c r="L88" s="12">
        <f t="shared" si="46"/>
        <v>0</v>
      </c>
      <c r="M88" s="17">
        <f>N22</f>
        <v>0</v>
      </c>
      <c r="N88" s="17">
        <f>Z22</f>
        <v>0</v>
      </c>
      <c r="O88" s="12">
        <f t="shared" si="47"/>
        <v>0</v>
      </c>
      <c r="P88" s="17">
        <f>N23</f>
        <v>0</v>
      </c>
      <c r="Q88" s="17">
        <f>Z23</f>
        <v>0</v>
      </c>
      <c r="R88" s="18"/>
      <c r="S88" s="18"/>
      <c r="T88" s="24" t="str">
        <f t="shared" si="51"/>
        <v>Tie</v>
      </c>
      <c r="U88" s="15">
        <f t="shared" si="52"/>
        <v>0</v>
      </c>
      <c r="V88" s="15">
        <f t="shared" si="53"/>
        <v>0</v>
      </c>
      <c r="W88" s="15">
        <f t="shared" si="54"/>
        <v>0</v>
      </c>
      <c r="X88" s="15">
        <f t="shared" si="55"/>
        <v>0</v>
      </c>
      <c r="Y88" s="15">
        <f t="shared" si="56"/>
        <v>0</v>
      </c>
      <c r="Z88" s="15"/>
      <c r="AA88" s="15"/>
      <c r="AB88" s="15" t="str">
        <f t="shared" si="57"/>
        <v>Under</v>
      </c>
      <c r="AC88" s="15">
        <f t="shared" si="58"/>
        <v>0</v>
      </c>
      <c r="AD88" s="15">
        <f t="shared" si="59"/>
        <v>0</v>
      </c>
      <c r="AE88" s="15">
        <f t="shared" si="60"/>
        <v>0</v>
      </c>
      <c r="AF88" s="15">
        <f t="shared" si="61"/>
        <v>0</v>
      </c>
      <c r="AG88" s="15">
        <f t="shared" si="49"/>
        <v>0</v>
      </c>
      <c r="AH88" s="15"/>
      <c r="AK88"/>
    </row>
    <row r="89" spans="4:37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0"/>
        <v>0</v>
      </c>
      <c r="J89" s="6">
        <f t="shared" si="45"/>
        <v>0</v>
      </c>
      <c r="L89" s="12">
        <f t="shared" si="46"/>
        <v>0</v>
      </c>
      <c r="M89" s="17">
        <f>N24</f>
        <v>0</v>
      </c>
      <c r="N89" s="17">
        <f>Z24</f>
        <v>0</v>
      </c>
      <c r="O89" s="12">
        <f t="shared" si="47"/>
        <v>0</v>
      </c>
      <c r="P89" s="17">
        <f>N25</f>
        <v>0</v>
      </c>
      <c r="Q89" s="17">
        <f>Z25</f>
        <v>0</v>
      </c>
      <c r="R89" s="18"/>
      <c r="S89" s="18"/>
      <c r="T89" s="24" t="str">
        <f t="shared" si="51"/>
        <v>Tie</v>
      </c>
      <c r="U89" s="15">
        <f t="shared" si="52"/>
        <v>0</v>
      </c>
      <c r="V89" s="15">
        <f t="shared" si="53"/>
        <v>0</v>
      </c>
      <c r="W89" s="15">
        <f t="shared" si="54"/>
        <v>0</v>
      </c>
      <c r="X89" s="15">
        <f t="shared" si="55"/>
        <v>0</v>
      </c>
      <c r="Y89" s="15">
        <f t="shared" si="56"/>
        <v>0</v>
      </c>
      <c r="Z89" s="15"/>
      <c r="AA89" s="15"/>
      <c r="AB89" s="15" t="str">
        <f t="shared" si="57"/>
        <v>Under</v>
      </c>
      <c r="AC89" s="15">
        <f t="shared" si="58"/>
        <v>0</v>
      </c>
      <c r="AD89" s="15">
        <f t="shared" si="59"/>
        <v>0</v>
      </c>
      <c r="AE89" s="15">
        <f t="shared" si="60"/>
        <v>0</v>
      </c>
      <c r="AF89" s="15">
        <f t="shared" si="61"/>
        <v>0</v>
      </c>
      <c r="AG89" s="15">
        <f t="shared" si="49"/>
        <v>0</v>
      </c>
      <c r="AH89" s="15"/>
      <c r="AK89"/>
    </row>
    <row r="90" spans="4:37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2">F90-G90</f>
        <v>0</v>
      </c>
      <c r="I90" s="6">
        <f t="shared" si="50"/>
        <v>0</v>
      </c>
      <c r="J90" s="6">
        <f t="shared" si="45"/>
        <v>0</v>
      </c>
      <c r="L90" s="12">
        <f t="shared" si="46"/>
        <v>0</v>
      </c>
      <c r="M90" s="17">
        <f>N26</f>
        <v>0</v>
      </c>
      <c r="N90" s="17">
        <f>Z26</f>
        <v>0</v>
      </c>
      <c r="O90" s="12">
        <f t="shared" si="47"/>
        <v>0</v>
      </c>
      <c r="P90" s="17">
        <f>N27</f>
        <v>0</v>
      </c>
      <c r="Q90" s="17">
        <f>Z27</f>
        <v>0</v>
      </c>
      <c r="R90" s="18"/>
      <c r="S90" s="18"/>
      <c r="T90" s="24" t="str">
        <f t="shared" si="51"/>
        <v>Tie</v>
      </c>
      <c r="U90" s="15">
        <f t="shared" si="52"/>
        <v>0</v>
      </c>
      <c r="V90" s="15">
        <f t="shared" si="53"/>
        <v>0</v>
      </c>
      <c r="W90" s="15">
        <f t="shared" si="54"/>
        <v>0</v>
      </c>
      <c r="X90" s="15">
        <f t="shared" si="55"/>
        <v>0</v>
      </c>
      <c r="Y90" s="15">
        <f t="shared" si="56"/>
        <v>0</v>
      </c>
      <c r="Z90" s="15"/>
      <c r="AA90" s="15"/>
      <c r="AB90" s="18" t="str">
        <f t="shared" si="57"/>
        <v>Under</v>
      </c>
      <c r="AC90" s="24">
        <f t="shared" si="58"/>
        <v>0</v>
      </c>
      <c r="AD90" s="15">
        <f t="shared" si="59"/>
        <v>0</v>
      </c>
      <c r="AE90" s="15">
        <f t="shared" si="60"/>
        <v>0</v>
      </c>
      <c r="AF90" s="15">
        <f t="shared" si="61"/>
        <v>0</v>
      </c>
      <c r="AG90" s="15">
        <f t="shared" si="49"/>
        <v>0</v>
      </c>
      <c r="AH90" s="15"/>
      <c r="AK90"/>
    </row>
    <row r="91" spans="4:37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2"/>
        <v>0</v>
      </c>
      <c r="I91" s="6">
        <f t="shared" si="50"/>
        <v>0</v>
      </c>
      <c r="J91" s="6">
        <f t="shared" si="45"/>
        <v>0</v>
      </c>
      <c r="L91" s="12">
        <f t="shared" si="46"/>
        <v>0</v>
      </c>
      <c r="M91" s="17">
        <f>N28</f>
        <v>0</v>
      </c>
      <c r="N91" s="17">
        <f>Z28</f>
        <v>0</v>
      </c>
      <c r="O91" s="12">
        <f t="shared" si="47"/>
        <v>0</v>
      </c>
      <c r="P91" s="17">
        <f>N29</f>
        <v>0</v>
      </c>
      <c r="Q91" s="17">
        <f>Z29</f>
        <v>0</v>
      </c>
      <c r="R91" s="18"/>
      <c r="S91" s="18"/>
      <c r="T91" s="24" t="str">
        <f t="shared" si="51"/>
        <v>Tie</v>
      </c>
      <c r="U91" s="15">
        <f t="shared" si="52"/>
        <v>0</v>
      </c>
      <c r="V91" s="15">
        <f t="shared" si="53"/>
        <v>0</v>
      </c>
      <c r="W91" s="15">
        <f t="shared" si="54"/>
        <v>0</v>
      </c>
      <c r="X91" s="15">
        <f t="shared" si="55"/>
        <v>0</v>
      </c>
      <c r="Y91" s="15">
        <f t="shared" si="56"/>
        <v>0</v>
      </c>
      <c r="Z91" s="15"/>
      <c r="AA91" s="15"/>
      <c r="AB91" s="15" t="str">
        <f t="shared" si="57"/>
        <v>Under</v>
      </c>
      <c r="AC91" s="15">
        <f t="shared" si="58"/>
        <v>0</v>
      </c>
      <c r="AD91" s="15">
        <f t="shared" si="59"/>
        <v>0</v>
      </c>
      <c r="AE91" s="15">
        <f t="shared" si="60"/>
        <v>0</v>
      </c>
      <c r="AF91" s="15">
        <f t="shared" si="61"/>
        <v>0</v>
      </c>
      <c r="AG91" s="15">
        <f t="shared" si="49"/>
        <v>0</v>
      </c>
      <c r="AH91" s="15"/>
      <c r="AK91"/>
    </row>
    <row r="92" spans="4:37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3">F92-G92</f>
        <v>0</v>
      </c>
      <c r="I92" s="6">
        <f t="shared" ref="I92" si="64">IF(G92&gt;F92,E92,D92)</f>
        <v>0</v>
      </c>
      <c r="J92" s="6">
        <f t="shared" ref="J92" si="65">F92+G92</f>
        <v>0</v>
      </c>
      <c r="L92" s="12">
        <f t="shared" si="46"/>
        <v>0</v>
      </c>
      <c r="M92" s="17">
        <f>N30</f>
        <v>0</v>
      </c>
      <c r="N92" s="17">
        <f>Z30</f>
        <v>0</v>
      </c>
      <c r="O92" s="12">
        <f t="shared" si="47"/>
        <v>0</v>
      </c>
      <c r="P92" s="17">
        <f>N31</f>
        <v>0</v>
      </c>
      <c r="Q92" s="17">
        <f>Z31</f>
        <v>0</v>
      </c>
      <c r="R92" s="18"/>
      <c r="S92" s="18"/>
      <c r="T92" s="24" t="str">
        <f t="shared" si="51"/>
        <v>Tie</v>
      </c>
      <c r="U92" s="15">
        <f t="shared" si="52"/>
        <v>0</v>
      </c>
      <c r="V92" s="15">
        <f t="shared" si="53"/>
        <v>0</v>
      </c>
      <c r="W92" s="15">
        <f t="shared" si="54"/>
        <v>0</v>
      </c>
      <c r="X92" s="15">
        <f t="shared" si="55"/>
        <v>0</v>
      </c>
      <c r="Y92" s="15">
        <f t="shared" si="56"/>
        <v>0</v>
      </c>
      <c r="Z92" s="15"/>
      <c r="AA92" s="15"/>
      <c r="AB92" s="18" t="str">
        <f t="shared" si="57"/>
        <v>Under</v>
      </c>
      <c r="AC92" s="24">
        <f t="shared" si="58"/>
        <v>0</v>
      </c>
      <c r="AD92" s="15">
        <f t="shared" si="59"/>
        <v>0</v>
      </c>
      <c r="AE92" s="15">
        <f t="shared" si="60"/>
        <v>0</v>
      </c>
      <c r="AF92" s="15">
        <f t="shared" si="61"/>
        <v>0</v>
      </c>
      <c r="AG92" s="15">
        <f t="shared" si="49"/>
        <v>0</v>
      </c>
      <c r="AH92" s="15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4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6" spans="4:37" x14ac:dyDescent="0.3">
      <c r="M96" s="21" t="s">
        <v>72</v>
      </c>
      <c r="N96" s="21" t="s">
        <v>56</v>
      </c>
      <c r="O96" s="21" t="s">
        <v>49</v>
      </c>
      <c r="P96" s="21" t="s">
        <v>71</v>
      </c>
      <c r="Q96" s="21" t="s">
        <v>37</v>
      </c>
      <c r="R96" s="21" t="s">
        <v>36</v>
      </c>
      <c r="S96" s="21" t="s">
        <v>70</v>
      </c>
      <c r="T96" s="21" t="s">
        <v>69</v>
      </c>
      <c r="U96" s="21" t="s">
        <v>45</v>
      </c>
      <c r="V96" s="21" t="s">
        <v>46</v>
      </c>
      <c r="W96" s="21" t="s">
        <v>68</v>
      </c>
      <c r="X96" s="21" t="s">
        <v>67</v>
      </c>
      <c r="Y96" s="21" t="s">
        <v>66</v>
      </c>
      <c r="Z96" s="21" t="s">
        <v>14</v>
      </c>
    </row>
    <row r="97" spans="13:26" x14ac:dyDescent="0.3">
      <c r="M97" s="21">
        <v>1</v>
      </c>
      <c r="N97" s="21" t="s">
        <v>99</v>
      </c>
      <c r="O97" s="21" t="s">
        <v>62</v>
      </c>
      <c r="P97" s="21">
        <v>4.2738087486916516</v>
      </c>
      <c r="Q97" s="21">
        <v>5.0776539860175696</v>
      </c>
      <c r="R97" s="21">
        <v>3.6301991561624898</v>
      </c>
      <c r="S97" s="21">
        <v>2.5</v>
      </c>
      <c r="T97" s="21">
        <f t="shared" ref="T97:T126" si="71">P97-S97</f>
        <v>1.7738087486916516</v>
      </c>
      <c r="U97" s="21" t="str">
        <f t="shared" ref="U97:U126" si="72">IF(T97 &lt; 0, "Under", "Over")</f>
        <v>Over</v>
      </c>
      <c r="V97" s="22">
        <f t="shared" ref="V97:V128" si="73">IF(U97="Over", IF(AND(P97&gt;S97, Q97&gt;S97, R97&gt;S97), 1, IF(OR(AND(P97&gt;S97, Q97&gt;S97), AND(P97&gt;S97, R97&gt;S97), AND(S2&gt;S97, R97&gt;S97)), 2/3, IF(OR(AND(P97&gt;S97, Q97&lt;=S97), AND(P97&gt;S97, R97&lt;=S97), AND(Q97&gt;S97, R97&lt;=S97), AND(P97&lt;=S97, Q97&gt;S97), AND(P97&lt;=S97, R97&gt;S97), AND(Q97&lt;=S97, R97&gt;S97)), 1/3, 0))), IF(AND(P97&lt;S97, Q97&lt;S97, R97&lt;S97), 1, IF(OR(AND(P97&lt;S97, Q97&lt;S97), AND(P97&lt;S97, R97&lt;S97), AND(P97&lt;S97, R97&lt;S97)), 2/3, IF(OR(AND(P97&lt;S97, Q97&gt;=S97), AND(P97&lt;S97, R97&gt;=S97), AND(Q97&lt;S97, R97&gt;=S97), AND(P97&gt;=S97, Q97&lt;S97), AND(P97&gt;=S97, R97&lt;S97), AND(Q97&gt;=S97, R97&lt;S97)), 1/3, 0))))</f>
        <v>1</v>
      </c>
      <c r="W97" s="21">
        <f t="shared" ref="W97:W126" si="74">IF(OR(T97&gt;1.5,T97&lt;-1.5),5,
IF(OR(AND(T97&lt;=1.5,T97&gt;=1),AND(T97&gt;=-1.5,T97&lt;=-1)),4,
IF(OR(AND(T97&lt;=1,T97&gt;=0.75),AND(T97&gt;=-1,T97&lt;=-0.75)),3,
IF(OR(AND(T97&lt;=0.75,T97&gt;=0.5),AND(T97&gt;=-0.75,T97&lt;=-0.5)),2,
IF(OR(T97&lt;=0.5,T97&gt;=-0.5),1,"")
)
)
))</f>
        <v>5</v>
      </c>
      <c r="X97" s="21">
        <f t="shared" ref="X97:X126" si="75">IF(V97=1,5,IF(V97=2/3,3,IF(V97=1/3,1,0)))</f>
        <v>5</v>
      </c>
      <c r="Y97" s="21">
        <f t="shared" ref="Y97:Y126" si="76">SUM(W97:X97)</f>
        <v>10</v>
      </c>
      <c r="Z97" s="23"/>
    </row>
    <row r="98" spans="13:26" x14ac:dyDescent="0.3">
      <c r="M98" s="21">
        <v>2</v>
      </c>
      <c r="N98" s="21" t="s">
        <v>100</v>
      </c>
      <c r="O98" s="21" t="s">
        <v>81</v>
      </c>
      <c r="P98" s="21">
        <v>4.8748017297489046</v>
      </c>
      <c r="Q98" s="21">
        <v>5.2465149999999996</v>
      </c>
      <c r="R98" s="21">
        <v>4.6826602833695903</v>
      </c>
      <c r="S98" s="21">
        <v>3.5</v>
      </c>
      <c r="T98" s="21">
        <f t="shared" si="71"/>
        <v>1.3748017297489046</v>
      </c>
      <c r="U98" s="21" t="str">
        <f t="shared" si="72"/>
        <v>Over</v>
      </c>
      <c r="V98" s="22">
        <f t="shared" si="73"/>
        <v>1</v>
      </c>
      <c r="W98" s="21">
        <f t="shared" si="74"/>
        <v>4</v>
      </c>
      <c r="X98" s="21">
        <f t="shared" si="75"/>
        <v>5</v>
      </c>
      <c r="Y98" s="21">
        <f t="shared" si="76"/>
        <v>9</v>
      </c>
      <c r="Z98" s="23"/>
    </row>
    <row r="99" spans="13:26" x14ac:dyDescent="0.3">
      <c r="M99" s="21">
        <v>3</v>
      </c>
      <c r="N99" s="21" t="s">
        <v>101</v>
      </c>
      <c r="O99" s="21" t="s">
        <v>76</v>
      </c>
      <c r="P99" s="21">
        <v>4.7173814968336849</v>
      </c>
      <c r="Q99" s="21">
        <v>5.2728798043711702</v>
      </c>
      <c r="R99" s="21">
        <v>3.94</v>
      </c>
      <c r="S99" s="21">
        <v>3.5</v>
      </c>
      <c r="T99" s="21">
        <f t="shared" si="71"/>
        <v>1.2173814968336849</v>
      </c>
      <c r="U99" s="21" t="str">
        <f t="shared" si="72"/>
        <v>Over</v>
      </c>
      <c r="V99" s="22">
        <f t="shared" si="73"/>
        <v>1</v>
      </c>
      <c r="W99" s="21">
        <f t="shared" si="74"/>
        <v>4</v>
      </c>
      <c r="X99" s="21">
        <f t="shared" si="75"/>
        <v>5</v>
      </c>
      <c r="Y99" s="21">
        <f t="shared" si="76"/>
        <v>9</v>
      </c>
      <c r="Z99" s="23"/>
    </row>
    <row r="100" spans="13:26" x14ac:dyDescent="0.3">
      <c r="M100" s="21">
        <v>4</v>
      </c>
      <c r="N100" s="21" t="s">
        <v>102</v>
      </c>
      <c r="O100" s="21" t="s">
        <v>60</v>
      </c>
      <c r="P100" s="21">
        <v>4.787278215457885</v>
      </c>
      <c r="Q100" s="21">
        <v>5.0585178045355903</v>
      </c>
      <c r="R100" s="21">
        <v>4.3419203747072599</v>
      </c>
      <c r="S100" s="21">
        <v>4.5</v>
      </c>
      <c r="T100" s="21">
        <f t="shared" si="71"/>
        <v>0.28727821545788501</v>
      </c>
      <c r="U100" s="21" t="str">
        <f t="shared" si="72"/>
        <v>Over</v>
      </c>
      <c r="V100" s="22">
        <f t="shared" si="73"/>
        <v>0.66666666666666663</v>
      </c>
      <c r="W100" s="21">
        <f t="shared" si="74"/>
        <v>1</v>
      </c>
      <c r="X100" s="21">
        <f t="shared" si="75"/>
        <v>3</v>
      </c>
      <c r="Y100" s="21">
        <f t="shared" si="76"/>
        <v>4</v>
      </c>
      <c r="Z100" s="23"/>
    </row>
    <row r="101" spans="13:26" x14ac:dyDescent="0.3">
      <c r="M101" s="21">
        <v>5</v>
      </c>
      <c r="N101" s="21" t="s">
        <v>103</v>
      </c>
      <c r="O101" s="21" t="s">
        <v>83</v>
      </c>
      <c r="P101" s="21">
        <v>4.3605737499424366</v>
      </c>
      <c r="Q101" s="21">
        <v>4.6466694000000004</v>
      </c>
      <c r="R101" s="21">
        <v>4.0837209302325501</v>
      </c>
      <c r="S101" s="21">
        <v>4.5</v>
      </c>
      <c r="T101" s="21">
        <f t="shared" si="71"/>
        <v>-0.13942625005756337</v>
      </c>
      <c r="U101" s="21" t="str">
        <f t="shared" si="72"/>
        <v>Under</v>
      </c>
      <c r="V101" s="22">
        <f t="shared" si="73"/>
        <v>0.66666666666666663</v>
      </c>
      <c r="W101" s="21">
        <f t="shared" si="74"/>
        <v>1</v>
      </c>
      <c r="X101" s="21">
        <f t="shared" si="75"/>
        <v>3</v>
      </c>
      <c r="Y101" s="21">
        <f t="shared" si="76"/>
        <v>4</v>
      </c>
      <c r="Z101" s="23"/>
    </row>
    <row r="102" spans="13:26" x14ac:dyDescent="0.3">
      <c r="M102" s="21">
        <v>6</v>
      </c>
      <c r="N102" s="21" t="s">
        <v>104</v>
      </c>
      <c r="O102" s="21" t="s">
        <v>80</v>
      </c>
      <c r="P102" s="21">
        <v>4.9279756981459633</v>
      </c>
      <c r="Q102" s="21">
        <v>5.64</v>
      </c>
      <c r="R102" s="21">
        <v>4.3551724137930998</v>
      </c>
      <c r="S102" s="21">
        <v>4.5</v>
      </c>
      <c r="T102" s="21">
        <f t="shared" si="71"/>
        <v>0.42797569814596326</v>
      </c>
      <c r="U102" s="21" t="str">
        <f t="shared" si="72"/>
        <v>Over</v>
      </c>
      <c r="V102" s="22">
        <f t="shared" si="73"/>
        <v>0.66666666666666663</v>
      </c>
      <c r="W102" s="21">
        <f t="shared" si="74"/>
        <v>1</v>
      </c>
      <c r="X102" s="21">
        <f t="shared" si="75"/>
        <v>3</v>
      </c>
      <c r="Y102" s="21">
        <f t="shared" si="76"/>
        <v>4</v>
      </c>
      <c r="Z102" s="23"/>
    </row>
    <row r="103" spans="13:26" x14ac:dyDescent="0.3">
      <c r="M103" s="21">
        <v>7</v>
      </c>
      <c r="N103" s="21" t="s">
        <v>105</v>
      </c>
      <c r="O103" s="21" t="s">
        <v>89</v>
      </c>
      <c r="P103" s="21">
        <v>4.5542777699413595</v>
      </c>
      <c r="Q103" s="21">
        <v>4.8039674999999997</v>
      </c>
      <c r="R103" s="21">
        <v>4.3551724137930998</v>
      </c>
      <c r="S103" s="21">
        <v>5.5</v>
      </c>
      <c r="T103" s="21">
        <f t="shared" si="71"/>
        <v>-0.94572223005864053</v>
      </c>
      <c r="U103" s="21" t="str">
        <f t="shared" si="72"/>
        <v>Under</v>
      </c>
      <c r="V103" s="22">
        <f t="shared" si="73"/>
        <v>1</v>
      </c>
      <c r="W103" s="21">
        <f t="shared" si="74"/>
        <v>3</v>
      </c>
      <c r="X103" s="21">
        <f t="shared" si="75"/>
        <v>5</v>
      </c>
      <c r="Y103" s="21">
        <f t="shared" si="76"/>
        <v>8</v>
      </c>
      <c r="Z103" s="23"/>
    </row>
    <row r="104" spans="13:26" x14ac:dyDescent="0.3">
      <c r="M104" s="21">
        <v>8</v>
      </c>
      <c r="N104" s="21" t="s">
        <v>106</v>
      </c>
      <c r="O104" s="21" t="s">
        <v>90</v>
      </c>
      <c r="P104" s="21">
        <v>4.0039184066397731</v>
      </c>
      <c r="Q104" s="21">
        <v>4.60596000220833</v>
      </c>
      <c r="R104" s="21">
        <v>3.65</v>
      </c>
      <c r="S104" s="21">
        <v>3.5</v>
      </c>
      <c r="T104" s="21">
        <f t="shared" si="71"/>
        <v>0.50391840663977305</v>
      </c>
      <c r="U104" s="21" t="str">
        <f t="shared" si="72"/>
        <v>Over</v>
      </c>
      <c r="V104" s="22">
        <f t="shared" si="73"/>
        <v>1</v>
      </c>
      <c r="W104" s="21">
        <f t="shared" si="74"/>
        <v>2</v>
      </c>
      <c r="X104" s="21">
        <f t="shared" si="75"/>
        <v>5</v>
      </c>
      <c r="Y104" s="21">
        <f t="shared" si="76"/>
        <v>7</v>
      </c>
      <c r="Z104" s="23"/>
    </row>
    <row r="105" spans="13:26" x14ac:dyDescent="0.3">
      <c r="M105" s="21">
        <v>9</v>
      </c>
      <c r="N105" s="21" t="s">
        <v>107</v>
      </c>
      <c r="O105" s="21" t="s">
        <v>91</v>
      </c>
      <c r="P105" s="21">
        <v>4.4163773837162053</v>
      </c>
      <c r="Q105" s="21">
        <v>4.68263873473368</v>
      </c>
      <c r="R105" s="21">
        <v>4.1262479624187396</v>
      </c>
      <c r="S105" s="21">
        <v>5.5</v>
      </c>
      <c r="T105" s="21">
        <f t="shared" si="71"/>
        <v>-1.0836226162837947</v>
      </c>
      <c r="U105" s="21" t="str">
        <f t="shared" si="72"/>
        <v>Under</v>
      </c>
      <c r="V105" s="22">
        <f t="shared" si="73"/>
        <v>1</v>
      </c>
      <c r="W105" s="21">
        <f t="shared" si="74"/>
        <v>4</v>
      </c>
      <c r="X105" s="21">
        <f t="shared" si="75"/>
        <v>5</v>
      </c>
      <c r="Y105" s="21">
        <f t="shared" si="76"/>
        <v>9</v>
      </c>
      <c r="Z105" s="23"/>
    </row>
    <row r="106" spans="13:26" x14ac:dyDescent="0.3">
      <c r="M106" s="21">
        <v>10</v>
      </c>
      <c r="N106" s="21" t="s">
        <v>108</v>
      </c>
      <c r="O106" s="21" t="s">
        <v>82</v>
      </c>
      <c r="P106" s="21">
        <v>4.8073171550075182</v>
      </c>
      <c r="Q106" s="21">
        <v>5.1019294027919901</v>
      </c>
      <c r="R106" s="21">
        <v>4.3551724137930998</v>
      </c>
      <c r="S106" s="21">
        <v>3.5</v>
      </c>
      <c r="T106" s="21">
        <f t="shared" si="71"/>
        <v>1.3073171550075182</v>
      </c>
      <c r="U106" s="21" t="str">
        <f t="shared" si="72"/>
        <v>Over</v>
      </c>
      <c r="V106" s="22">
        <f t="shared" si="73"/>
        <v>1</v>
      </c>
      <c r="W106" s="21">
        <f t="shared" si="74"/>
        <v>4</v>
      </c>
      <c r="X106" s="21">
        <f t="shared" si="75"/>
        <v>5</v>
      </c>
      <c r="Y106" s="21">
        <f t="shared" si="76"/>
        <v>9</v>
      </c>
      <c r="Z106" s="23"/>
    </row>
    <row r="107" spans="13:26" x14ac:dyDescent="0.3">
      <c r="M107" s="21">
        <v>11</v>
      </c>
      <c r="N107" s="21" t="s">
        <v>109</v>
      </c>
      <c r="O107" s="21" t="s">
        <v>92</v>
      </c>
      <c r="P107" s="21">
        <v>5.3005480160247904</v>
      </c>
      <c r="Q107" s="21">
        <v>5.6437180849309199</v>
      </c>
      <c r="R107" s="21">
        <v>4.8268398268398203</v>
      </c>
      <c r="S107" s="21">
        <v>4.5</v>
      </c>
      <c r="T107" s="21">
        <f t="shared" si="71"/>
        <v>0.80054801602479042</v>
      </c>
      <c r="U107" s="21" t="str">
        <f t="shared" si="72"/>
        <v>Over</v>
      </c>
      <c r="V107" s="22">
        <f t="shared" si="73"/>
        <v>1</v>
      </c>
      <c r="W107" s="21">
        <f t="shared" si="74"/>
        <v>3</v>
      </c>
      <c r="X107" s="21">
        <f t="shared" si="75"/>
        <v>5</v>
      </c>
      <c r="Y107" s="21">
        <f t="shared" si="76"/>
        <v>8</v>
      </c>
      <c r="Z107" s="23"/>
    </row>
    <row r="108" spans="13:26" x14ac:dyDescent="0.3">
      <c r="M108" s="21">
        <v>12</v>
      </c>
      <c r="N108" s="21" t="s">
        <v>110</v>
      </c>
      <c r="O108" s="21" t="s">
        <v>93</v>
      </c>
      <c r="P108" s="21">
        <v>4.0792062306077979</v>
      </c>
      <c r="Q108" s="21">
        <v>4.6374019525555799</v>
      </c>
      <c r="R108" s="21">
        <v>3.7683547186845701</v>
      </c>
      <c r="S108" s="21">
        <v>3.5</v>
      </c>
      <c r="T108" s="21">
        <f t="shared" si="71"/>
        <v>0.57920623060779786</v>
      </c>
      <c r="U108" s="21" t="str">
        <f t="shared" si="72"/>
        <v>Over</v>
      </c>
      <c r="V108" s="22">
        <f t="shared" si="73"/>
        <v>1</v>
      </c>
      <c r="W108" s="21">
        <f t="shared" si="74"/>
        <v>2</v>
      </c>
      <c r="X108" s="21">
        <f t="shared" si="75"/>
        <v>5</v>
      </c>
      <c r="Y108" s="21">
        <f t="shared" si="76"/>
        <v>7</v>
      </c>
      <c r="Z108" s="23"/>
    </row>
    <row r="109" spans="13:26" x14ac:dyDescent="0.3">
      <c r="M109" s="21">
        <v>13</v>
      </c>
      <c r="N109" s="21" t="s">
        <v>111</v>
      </c>
      <c r="O109" s="21" t="s">
        <v>77</v>
      </c>
      <c r="P109" s="21">
        <v>4.1452231436551559</v>
      </c>
      <c r="Q109" s="21">
        <v>4.6982416317084104</v>
      </c>
      <c r="R109" s="21">
        <v>3.8841676496074702</v>
      </c>
      <c r="S109" s="21">
        <v>3.5</v>
      </c>
      <c r="T109" s="21">
        <f t="shared" si="71"/>
        <v>0.64522314365515587</v>
      </c>
      <c r="U109" s="21" t="str">
        <f t="shared" si="72"/>
        <v>Over</v>
      </c>
      <c r="V109" s="22">
        <f t="shared" si="73"/>
        <v>1</v>
      </c>
      <c r="W109" s="21">
        <f t="shared" si="74"/>
        <v>2</v>
      </c>
      <c r="X109" s="21">
        <f t="shared" si="75"/>
        <v>5</v>
      </c>
      <c r="Y109" s="21">
        <f t="shared" si="76"/>
        <v>7</v>
      </c>
      <c r="Z109" s="23"/>
    </row>
    <row r="110" spans="13:26" x14ac:dyDescent="0.3">
      <c r="M110" s="21">
        <v>14</v>
      </c>
      <c r="N110" s="21" t="s">
        <v>112</v>
      </c>
      <c r="O110" s="21" t="s">
        <v>85</v>
      </c>
      <c r="P110" s="21">
        <v>5.5063598211680009</v>
      </c>
      <c r="Q110" s="21">
        <v>5.8747050121013702</v>
      </c>
      <c r="R110" s="21">
        <v>5.1301491066110598</v>
      </c>
      <c r="S110" s="21">
        <v>5.5</v>
      </c>
      <c r="T110" s="21">
        <f t="shared" si="71"/>
        <v>6.3598211680009342E-3</v>
      </c>
      <c r="U110" s="21" t="str">
        <f t="shared" si="72"/>
        <v>Over</v>
      </c>
      <c r="V110" s="22">
        <f t="shared" si="73"/>
        <v>0.66666666666666663</v>
      </c>
      <c r="W110" s="21">
        <f t="shared" si="74"/>
        <v>1</v>
      </c>
      <c r="X110" s="21">
        <f t="shared" si="75"/>
        <v>3</v>
      </c>
      <c r="Y110" s="21">
        <f t="shared" si="76"/>
        <v>4</v>
      </c>
      <c r="Z110" s="23"/>
    </row>
    <row r="111" spans="13:26" x14ac:dyDescent="0.3">
      <c r="M111" s="21">
        <v>15</v>
      </c>
      <c r="N111" s="21" t="s">
        <v>113</v>
      </c>
      <c r="O111" s="21" t="s">
        <v>94</v>
      </c>
      <c r="P111" s="21">
        <v>6.0424305855085443</v>
      </c>
      <c r="Q111" s="21">
        <v>6.51709347299931</v>
      </c>
      <c r="R111" s="21">
        <v>5.4334416566571004</v>
      </c>
      <c r="S111" s="21">
        <v>4.5</v>
      </c>
      <c r="T111" s="21">
        <f t="shared" si="71"/>
        <v>1.5424305855085443</v>
      </c>
      <c r="U111" s="21" t="str">
        <f t="shared" si="72"/>
        <v>Over</v>
      </c>
      <c r="V111" s="22">
        <f t="shared" si="73"/>
        <v>1</v>
      </c>
      <c r="W111" s="21">
        <f t="shared" si="74"/>
        <v>5</v>
      </c>
      <c r="X111" s="21">
        <f t="shared" si="75"/>
        <v>5</v>
      </c>
      <c r="Y111" s="21">
        <f t="shared" si="76"/>
        <v>10</v>
      </c>
      <c r="Z111" s="23"/>
    </row>
    <row r="112" spans="13:26" x14ac:dyDescent="0.3">
      <c r="M112" s="21">
        <v>16</v>
      </c>
      <c r="N112" s="21" t="s">
        <v>114</v>
      </c>
      <c r="O112" s="21" t="s">
        <v>95</v>
      </c>
      <c r="P112" s="21">
        <v>5.2442569375188119</v>
      </c>
      <c r="Q112" s="21">
        <v>5.5744962081463196</v>
      </c>
      <c r="R112" s="21">
        <v>4.3551724137930998</v>
      </c>
      <c r="S112" s="21">
        <v>5.5</v>
      </c>
      <c r="T112" s="21">
        <f t="shared" si="71"/>
        <v>-0.25574306248118805</v>
      </c>
      <c r="U112" s="21" t="str">
        <f t="shared" si="72"/>
        <v>Under</v>
      </c>
      <c r="V112" s="22">
        <f t="shared" si="73"/>
        <v>0.66666666666666663</v>
      </c>
      <c r="W112" s="21">
        <f t="shared" si="74"/>
        <v>1</v>
      </c>
      <c r="X112" s="21">
        <f t="shared" si="75"/>
        <v>3</v>
      </c>
      <c r="Y112" s="21">
        <f t="shared" si="76"/>
        <v>4</v>
      </c>
      <c r="Z112" s="23"/>
    </row>
    <row r="113" spans="13:26" x14ac:dyDescent="0.3">
      <c r="M113" s="21">
        <v>17</v>
      </c>
      <c r="N113" s="21" t="s">
        <v>115</v>
      </c>
      <c r="O113" s="21" t="s">
        <v>96</v>
      </c>
      <c r="P113" s="21">
        <v>4.67138616264711</v>
      </c>
      <c r="Q113" s="21">
        <v>5.3260519999999998</v>
      </c>
      <c r="R113" s="21">
        <v>4.4466666666666601</v>
      </c>
      <c r="S113" s="21">
        <v>4.5</v>
      </c>
      <c r="T113" s="21">
        <f t="shared" si="71"/>
        <v>0.17138616264711004</v>
      </c>
      <c r="U113" s="21" t="str">
        <f t="shared" si="72"/>
        <v>Over</v>
      </c>
      <c r="V113" s="22">
        <f t="shared" si="73"/>
        <v>0.66666666666666663</v>
      </c>
      <c r="W113" s="21">
        <f t="shared" si="74"/>
        <v>1</v>
      </c>
      <c r="X113" s="21">
        <f t="shared" si="75"/>
        <v>3</v>
      </c>
      <c r="Y113" s="21">
        <f t="shared" si="76"/>
        <v>4</v>
      </c>
      <c r="Z113" s="23"/>
    </row>
    <row r="114" spans="13:26" x14ac:dyDescent="0.3">
      <c r="M114" s="21">
        <v>18</v>
      </c>
      <c r="N114" s="21" t="s">
        <v>116</v>
      </c>
      <c r="O114" s="21" t="s">
        <v>97</v>
      </c>
      <c r="P114" s="21">
        <v>5.3998157101402517</v>
      </c>
      <c r="Q114" s="21">
        <v>5.6854890438935701</v>
      </c>
      <c r="R114" s="21">
        <v>4.5241103000000003</v>
      </c>
      <c r="S114" s="21">
        <v>5.5</v>
      </c>
      <c r="T114" s="21">
        <f t="shared" si="71"/>
        <v>-0.10018428985974825</v>
      </c>
      <c r="U114" s="21" t="str">
        <f t="shared" si="72"/>
        <v>Under</v>
      </c>
      <c r="V114" s="22">
        <f t="shared" si="73"/>
        <v>0.66666666666666663</v>
      </c>
      <c r="W114" s="21">
        <f t="shared" si="74"/>
        <v>1</v>
      </c>
      <c r="X114" s="21">
        <f t="shared" si="75"/>
        <v>3</v>
      </c>
      <c r="Y114" s="21">
        <f t="shared" si="76"/>
        <v>4</v>
      </c>
      <c r="Z114" s="23"/>
    </row>
    <row r="115" spans="13:26" x14ac:dyDescent="0.3">
      <c r="M115" s="21">
        <v>19</v>
      </c>
      <c r="N115" s="21" t="s">
        <v>117</v>
      </c>
      <c r="O115" s="21" t="s">
        <v>79</v>
      </c>
      <c r="P115" s="21">
        <v>4.8037962661968372</v>
      </c>
      <c r="Q115" s="21">
        <v>4.9612643737138296</v>
      </c>
      <c r="R115" s="21">
        <v>4.3551724137930998</v>
      </c>
      <c r="S115" s="21">
        <v>3.5</v>
      </c>
      <c r="T115" s="21">
        <f t="shared" si="71"/>
        <v>1.3037962661968372</v>
      </c>
      <c r="U115" s="21" t="str">
        <f t="shared" si="72"/>
        <v>Over</v>
      </c>
      <c r="V115" s="22">
        <f t="shared" si="73"/>
        <v>1</v>
      </c>
      <c r="W115" s="21">
        <f t="shared" si="74"/>
        <v>4</v>
      </c>
      <c r="X115" s="21">
        <f t="shared" si="75"/>
        <v>5</v>
      </c>
      <c r="Y115" s="21">
        <f t="shared" si="76"/>
        <v>9</v>
      </c>
      <c r="Z115" s="23"/>
    </row>
    <row r="116" spans="13:26" x14ac:dyDescent="0.3">
      <c r="M116" s="21">
        <v>20</v>
      </c>
      <c r="N116" s="21" t="s">
        <v>118</v>
      </c>
      <c r="O116" s="21" t="s">
        <v>84</v>
      </c>
      <c r="P116" s="21">
        <v>5.834568758453579</v>
      </c>
      <c r="Q116" s="21">
        <v>6.1690990000000001</v>
      </c>
      <c r="R116" s="21">
        <v>5.3347003996939302</v>
      </c>
      <c r="S116" s="21">
        <v>4.5</v>
      </c>
      <c r="T116" s="21">
        <f t="shared" si="71"/>
        <v>1.334568758453579</v>
      </c>
      <c r="U116" s="21" t="str">
        <f t="shared" si="72"/>
        <v>Over</v>
      </c>
      <c r="V116" s="22">
        <f t="shared" si="73"/>
        <v>1</v>
      </c>
      <c r="W116" s="21">
        <f t="shared" si="74"/>
        <v>4</v>
      </c>
      <c r="X116" s="21">
        <f t="shared" si="75"/>
        <v>5</v>
      </c>
      <c r="Y116" s="21">
        <f t="shared" si="76"/>
        <v>9</v>
      </c>
      <c r="Z116" s="23"/>
    </row>
    <row r="117" spans="13:26" x14ac:dyDescent="0.3">
      <c r="M117" s="21">
        <v>21</v>
      </c>
      <c r="N117" s="21" t="s">
        <v>119</v>
      </c>
      <c r="O117" s="21" t="s">
        <v>87</v>
      </c>
      <c r="P117" s="21">
        <v>3.738007484489076</v>
      </c>
      <c r="Q117" s="21">
        <v>4.5316718439992201</v>
      </c>
      <c r="R117" s="21">
        <v>3.1040825999999999</v>
      </c>
      <c r="S117" s="21">
        <v>3.5</v>
      </c>
      <c r="T117" s="21">
        <f t="shared" si="71"/>
        <v>0.23800748448907605</v>
      </c>
      <c r="U117" s="21" t="str">
        <f t="shared" si="72"/>
        <v>Over</v>
      </c>
      <c r="V117" s="22">
        <f t="shared" si="73"/>
        <v>0.66666666666666663</v>
      </c>
      <c r="W117" s="21">
        <f t="shared" si="74"/>
        <v>1</v>
      </c>
      <c r="X117" s="21">
        <f t="shared" si="75"/>
        <v>3</v>
      </c>
      <c r="Y117" s="21">
        <f t="shared" si="76"/>
        <v>4</v>
      </c>
      <c r="Z117" s="23"/>
    </row>
    <row r="118" spans="13:26" x14ac:dyDescent="0.3">
      <c r="M118" s="21">
        <v>22</v>
      </c>
      <c r="N118" s="21" t="s">
        <v>120</v>
      </c>
      <c r="O118" s="21" t="s">
        <v>61</v>
      </c>
      <c r="P118" s="21">
        <v>4.9133086193664761</v>
      </c>
      <c r="Q118" s="21">
        <v>5.1926493259226598</v>
      </c>
      <c r="R118" s="21">
        <v>4.3514140000000001</v>
      </c>
      <c r="S118" s="21">
        <v>4.5</v>
      </c>
      <c r="T118" s="21">
        <f t="shared" si="71"/>
        <v>0.41330861936647612</v>
      </c>
      <c r="U118" s="21" t="str">
        <f t="shared" si="72"/>
        <v>Over</v>
      </c>
      <c r="V118" s="22">
        <f t="shared" si="73"/>
        <v>0.66666666666666663</v>
      </c>
      <c r="W118" s="21">
        <f t="shared" si="74"/>
        <v>1</v>
      </c>
      <c r="X118" s="21">
        <f t="shared" si="75"/>
        <v>3</v>
      </c>
      <c r="Y118" s="21">
        <f t="shared" si="76"/>
        <v>4</v>
      </c>
      <c r="Z118" s="23"/>
    </row>
    <row r="119" spans="13:26" x14ac:dyDescent="0.3">
      <c r="M119" s="21">
        <v>23</v>
      </c>
      <c r="N119" s="21" t="s">
        <v>121</v>
      </c>
      <c r="O119" s="21" t="s">
        <v>86</v>
      </c>
      <c r="P119" s="21">
        <v>4.8732928773873327</v>
      </c>
      <c r="Q119" s="21">
        <v>5.65</v>
      </c>
      <c r="R119" s="21">
        <v>4.3551724137930998</v>
      </c>
      <c r="S119" s="21">
        <v>3.5</v>
      </c>
      <c r="T119" s="21">
        <f t="shared" si="71"/>
        <v>1.3732928773873327</v>
      </c>
      <c r="U119" s="21" t="str">
        <f t="shared" si="72"/>
        <v>Over</v>
      </c>
      <c r="V119" s="22">
        <f t="shared" si="73"/>
        <v>1</v>
      </c>
      <c r="W119" s="21">
        <f t="shared" si="74"/>
        <v>4</v>
      </c>
      <c r="X119" s="21">
        <f t="shared" si="75"/>
        <v>5</v>
      </c>
      <c r="Y119" s="21">
        <f t="shared" si="76"/>
        <v>9</v>
      </c>
      <c r="Z119" s="23"/>
    </row>
    <row r="120" spans="13:26" x14ac:dyDescent="0.3">
      <c r="M120" s="21">
        <v>24</v>
      </c>
      <c r="N120" s="21" t="s">
        <v>122</v>
      </c>
      <c r="O120" s="21" t="s">
        <v>36</v>
      </c>
      <c r="P120" s="21">
        <v>5.1137912212448136</v>
      </c>
      <c r="Q120" s="21">
        <v>5.3809593294607199</v>
      </c>
      <c r="R120" s="21">
        <v>4.3377093999999996</v>
      </c>
      <c r="S120" s="21">
        <v>6.5</v>
      </c>
      <c r="T120" s="21">
        <f t="shared" si="71"/>
        <v>-1.3862087787551864</v>
      </c>
      <c r="U120" s="21" t="str">
        <f t="shared" si="72"/>
        <v>Under</v>
      </c>
      <c r="V120" s="22">
        <f t="shared" si="73"/>
        <v>1</v>
      </c>
      <c r="W120" s="21">
        <f t="shared" si="74"/>
        <v>4</v>
      </c>
      <c r="X120" s="21">
        <f t="shared" si="75"/>
        <v>5</v>
      </c>
      <c r="Y120" s="21">
        <f t="shared" si="76"/>
        <v>9</v>
      </c>
      <c r="Z120" s="23"/>
    </row>
    <row r="121" spans="13:26" x14ac:dyDescent="0.3">
      <c r="M121" s="21">
        <v>25</v>
      </c>
      <c r="N121" s="21" t="s">
        <v>123</v>
      </c>
      <c r="O121" s="21" t="s">
        <v>63</v>
      </c>
      <c r="P121" s="21">
        <v>4.6897189539733999</v>
      </c>
      <c r="Q121" s="21">
        <v>4.9451862097940902</v>
      </c>
      <c r="R121" s="21">
        <v>4.3551724137930998</v>
      </c>
      <c r="S121" s="21">
        <v>4.5</v>
      </c>
      <c r="T121" s="21">
        <f t="shared" si="71"/>
        <v>0.18971895397339988</v>
      </c>
      <c r="U121" s="21" t="str">
        <f t="shared" si="72"/>
        <v>Over</v>
      </c>
      <c r="V121" s="22">
        <f t="shared" si="73"/>
        <v>0.66666666666666663</v>
      </c>
      <c r="W121" s="21">
        <f t="shared" si="74"/>
        <v>1</v>
      </c>
      <c r="X121" s="21">
        <f t="shared" si="75"/>
        <v>3</v>
      </c>
      <c r="Y121" s="21">
        <f t="shared" si="76"/>
        <v>4</v>
      </c>
      <c r="Z121" s="23"/>
    </row>
    <row r="122" spans="13:26" x14ac:dyDescent="0.3">
      <c r="M122" s="21">
        <v>26</v>
      </c>
      <c r="N122" s="21" t="s">
        <v>124</v>
      </c>
      <c r="O122" s="21" t="s">
        <v>78</v>
      </c>
      <c r="P122" s="21">
        <v>4.7391855864468422</v>
      </c>
      <c r="Q122" s="21">
        <v>4.9870979999999996</v>
      </c>
      <c r="R122" s="21">
        <v>4.3419203747072599</v>
      </c>
      <c r="S122" s="21">
        <v>3.5</v>
      </c>
      <c r="T122" s="21">
        <f t="shared" si="71"/>
        <v>1.2391855864468422</v>
      </c>
      <c r="U122" s="21" t="str">
        <f t="shared" si="72"/>
        <v>Over</v>
      </c>
      <c r="V122" s="22">
        <f t="shared" si="73"/>
        <v>1</v>
      </c>
      <c r="W122" s="21">
        <f t="shared" si="74"/>
        <v>4</v>
      </c>
      <c r="X122" s="21">
        <f t="shared" si="75"/>
        <v>5</v>
      </c>
      <c r="Y122" s="21">
        <f t="shared" si="76"/>
        <v>9</v>
      </c>
      <c r="Z122" s="23"/>
    </row>
    <row r="123" spans="13:26" x14ac:dyDescent="0.3">
      <c r="M123" s="21">
        <v>27</v>
      </c>
      <c r="N123" s="21" t="s">
        <v>125</v>
      </c>
      <c r="O123" s="21" t="s">
        <v>65</v>
      </c>
      <c r="P123" s="21">
        <v>5.6759540759899103</v>
      </c>
      <c r="Q123" s="21">
        <v>5.99931592318078</v>
      </c>
      <c r="R123" s="21">
        <v>5.2421875</v>
      </c>
      <c r="S123" s="21">
        <v>5.5</v>
      </c>
      <c r="T123" s="21">
        <f t="shared" si="71"/>
        <v>0.17595407598991031</v>
      </c>
      <c r="U123" s="21" t="str">
        <f t="shared" si="72"/>
        <v>Over</v>
      </c>
      <c r="V123" s="22">
        <f t="shared" si="73"/>
        <v>0.66666666666666663</v>
      </c>
      <c r="W123" s="21">
        <f t="shared" si="74"/>
        <v>1</v>
      </c>
      <c r="X123" s="21">
        <f t="shared" si="75"/>
        <v>3</v>
      </c>
      <c r="Y123" s="21">
        <f t="shared" si="76"/>
        <v>4</v>
      </c>
      <c r="Z123" s="23"/>
    </row>
    <row r="124" spans="13:26" x14ac:dyDescent="0.3">
      <c r="M124" s="21">
        <v>28</v>
      </c>
      <c r="N124" s="21" t="s">
        <v>126</v>
      </c>
      <c r="O124" s="21" t="s">
        <v>98</v>
      </c>
      <c r="P124" s="21">
        <v>3.1282240019122409</v>
      </c>
      <c r="Q124" s="21">
        <v>4.0536217412003896</v>
      </c>
      <c r="R124" s="21">
        <v>2.7277162000000001</v>
      </c>
      <c r="S124" s="21">
        <v>2.5</v>
      </c>
      <c r="T124" s="21">
        <f t="shared" si="71"/>
        <v>0.62822400191224093</v>
      </c>
      <c r="U124" s="21" t="str">
        <f t="shared" si="72"/>
        <v>Over</v>
      </c>
      <c r="V124" s="22">
        <f t="shared" si="73"/>
        <v>1</v>
      </c>
      <c r="W124" s="21">
        <f t="shared" si="74"/>
        <v>2</v>
      </c>
      <c r="X124" s="21">
        <f t="shared" si="75"/>
        <v>5</v>
      </c>
      <c r="Y124" s="21">
        <f t="shared" si="76"/>
        <v>7</v>
      </c>
      <c r="Z124" s="23"/>
    </row>
    <row r="125" spans="13:26" x14ac:dyDescent="0.3">
      <c r="M125" s="21">
        <v>29</v>
      </c>
      <c r="N125" s="21" t="s">
        <v>127</v>
      </c>
      <c r="O125" s="21" t="s">
        <v>64</v>
      </c>
      <c r="P125" s="21">
        <v>4.4596822678798613</v>
      </c>
      <c r="Q125" s="21">
        <v>4.7881330000000002</v>
      </c>
      <c r="R125" s="21">
        <v>4.0990825688073302</v>
      </c>
      <c r="S125" s="21">
        <v>5.5</v>
      </c>
      <c r="T125" s="21">
        <f t="shared" si="71"/>
        <v>-1.0403177321201387</v>
      </c>
      <c r="U125" s="21" t="str">
        <f t="shared" si="72"/>
        <v>Under</v>
      </c>
      <c r="V125" s="22">
        <f t="shared" si="73"/>
        <v>1</v>
      </c>
      <c r="W125" s="21">
        <f t="shared" si="74"/>
        <v>4</v>
      </c>
      <c r="X125" s="21">
        <f t="shared" si="75"/>
        <v>5</v>
      </c>
      <c r="Y125" s="21">
        <f t="shared" si="76"/>
        <v>9</v>
      </c>
      <c r="Z125" s="23"/>
    </row>
    <row r="126" spans="13:26" x14ac:dyDescent="0.3">
      <c r="M126" s="21">
        <v>30</v>
      </c>
      <c r="N126" s="21" t="s">
        <v>128</v>
      </c>
      <c r="O126" s="21" t="s">
        <v>88</v>
      </c>
      <c r="P126" s="21">
        <v>4.1481954399887648</v>
      </c>
      <c r="Q126" s="21">
        <v>4.6526584967557501</v>
      </c>
      <c r="R126" s="21">
        <v>3.653022</v>
      </c>
      <c r="S126" s="21">
        <v>6.5</v>
      </c>
      <c r="T126" s="21">
        <f t="shared" si="71"/>
        <v>-2.3518045600112352</v>
      </c>
      <c r="U126" s="21" t="str">
        <f t="shared" si="72"/>
        <v>Under</v>
      </c>
      <c r="V126" s="22">
        <f t="shared" si="73"/>
        <v>1</v>
      </c>
      <c r="W126" s="21">
        <f t="shared" si="74"/>
        <v>5</v>
      </c>
      <c r="X126" s="21">
        <f t="shared" si="75"/>
        <v>5</v>
      </c>
      <c r="Y126" s="21">
        <f t="shared" si="76"/>
        <v>10</v>
      </c>
      <c r="Z126" s="23"/>
    </row>
    <row r="127" spans="13:26" x14ac:dyDescent="0.3">
      <c r="M127" s="21">
        <v>31</v>
      </c>
      <c r="N127" s="21"/>
      <c r="O127" s="21"/>
      <c r="P127" s="21"/>
      <c r="Q127" s="21"/>
      <c r="R127" s="21"/>
      <c r="S127" s="21"/>
      <c r="T127" s="21">
        <f t="shared" ref="T127:T128" si="77">P127-S127</f>
        <v>0</v>
      </c>
      <c r="U127" s="21" t="str">
        <f t="shared" ref="U127:U128" si="78">IF(T127 &lt; 0, "Under", "Over")</f>
        <v>Over</v>
      </c>
      <c r="V127" s="22">
        <f t="shared" si="73"/>
        <v>0</v>
      </c>
      <c r="W127" s="21">
        <f t="shared" ref="W127:W128" si="79">IF(OR(T127&gt;1.5,T127&lt;-1.5),5,
IF(OR(AND(T127&lt;=1.5,T127&gt;=1),AND(T127&gt;=-1.5,T127&lt;=-1)),4,
IF(OR(AND(T127&lt;=1,T127&gt;=0.75),AND(T127&gt;=-1,T127&lt;=-0.75)),3,
IF(OR(AND(T127&lt;=0.75,T127&gt;=0.5),AND(T127&gt;=-0.75,T127&lt;=-0.5)),2,
IF(OR(T127&lt;=0.5,T127&gt;=-0.5),1,"")
)
)
))</f>
        <v>1</v>
      </c>
      <c r="X127" s="21">
        <f t="shared" ref="X127:X128" si="80">IF(V127=1,5,IF(V127=2/3,3,IF(V127=1/3,1,0)))</f>
        <v>0</v>
      </c>
      <c r="Y127" s="21">
        <f t="shared" ref="Y127:Y128" si="81">SUM(W127:X127)</f>
        <v>1</v>
      </c>
      <c r="Z127" s="23"/>
    </row>
    <row r="128" spans="13:26" x14ac:dyDescent="0.3">
      <c r="M128" s="21">
        <v>32</v>
      </c>
      <c r="N128" s="21"/>
      <c r="O128" s="21"/>
      <c r="P128" s="21"/>
      <c r="Q128" s="21"/>
      <c r="R128" s="21"/>
      <c r="S128" s="21"/>
      <c r="T128" s="21">
        <f t="shared" si="77"/>
        <v>0</v>
      </c>
      <c r="U128" s="21" t="str">
        <f t="shared" si="78"/>
        <v>Over</v>
      </c>
      <c r="V128" s="22">
        <f t="shared" si="73"/>
        <v>0</v>
      </c>
      <c r="W128" s="21">
        <f t="shared" si="79"/>
        <v>1</v>
      </c>
      <c r="X128" s="21">
        <f t="shared" si="80"/>
        <v>0</v>
      </c>
      <c r="Y128" s="21">
        <f t="shared" si="81"/>
        <v>1</v>
      </c>
      <c r="Z128" s="21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20</v>
      </c>
      <c r="B2" s="1">
        <v>5.9000007899897797</v>
      </c>
      <c r="C2" s="1">
        <v>3.49999975891114</v>
      </c>
      <c r="D2" s="1">
        <v>4.81448333406387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23</v>
      </c>
      <c r="B3" s="1">
        <v>4.00000029374453</v>
      </c>
      <c r="C3" s="1">
        <v>3.1000018187830198</v>
      </c>
      <c r="D3" s="1">
        <v>6.0502543765428198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22</v>
      </c>
      <c r="B4" s="1">
        <v>4.0000122563494998</v>
      </c>
      <c r="C4" s="1">
        <v>6.0002663285207998</v>
      </c>
      <c r="D4" s="1">
        <v>5.3252023384182596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10</v>
      </c>
      <c r="B5" s="1">
        <v>3.9000006200648798</v>
      </c>
      <c r="C5" s="1">
        <v>3.1000028291243602</v>
      </c>
      <c r="D5" s="1">
        <v>5.3345341742682004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3</v>
      </c>
      <c r="B6" s="1">
        <v>5.8000007347425697</v>
      </c>
      <c r="C6" s="1">
        <v>3.60000005086513</v>
      </c>
      <c r="D6" s="1">
        <v>5.6412280737187297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30</v>
      </c>
      <c r="B7" s="1">
        <v>4.8000006100514003</v>
      </c>
      <c r="C7" s="1">
        <v>4.1000040396166497</v>
      </c>
      <c r="D7" s="1">
        <v>3.9681017933877301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6</v>
      </c>
      <c r="B8" s="1">
        <v>5.0999999014857904</v>
      </c>
      <c r="C8" s="1">
        <v>5.0000019182282402</v>
      </c>
      <c r="D8" s="1">
        <v>5.5775296269929404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18</v>
      </c>
      <c r="B9" s="1">
        <v>3.9000007380422601</v>
      </c>
      <c r="C9" s="1">
        <v>3.6000008891164801</v>
      </c>
      <c r="D9" s="1">
        <v>5.3286086386300697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24</v>
      </c>
      <c r="B10" s="1">
        <v>3.7000009989793998</v>
      </c>
      <c r="C10" s="1">
        <v>3.40000059622583</v>
      </c>
      <c r="D10" s="1">
        <v>5.1921447691225104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</v>
      </c>
      <c r="B11" s="1">
        <v>3.0000014446887202</v>
      </c>
      <c r="C11" s="1">
        <v>2.8000004425421001</v>
      </c>
      <c r="D11" s="1">
        <v>6.5445788300578496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8</v>
      </c>
      <c r="B12" s="1">
        <v>3.8000007122776802</v>
      </c>
      <c r="C12" s="1">
        <v>3.9000011563963599</v>
      </c>
      <c r="D12" s="1">
        <v>4.5454945475151796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15</v>
      </c>
      <c r="B13" s="1">
        <v>4.4000048382883099</v>
      </c>
      <c r="C13" s="1">
        <v>5.1001365111816703</v>
      </c>
      <c r="D13" s="1">
        <v>3.4570940346980201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14</v>
      </c>
      <c r="B14" s="1">
        <v>4.0000007603928402</v>
      </c>
      <c r="C14" s="1">
        <v>4.1000013743921997</v>
      </c>
      <c r="D14" s="1">
        <v>5.3176545129536796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25</v>
      </c>
      <c r="B15" s="1">
        <v>2.5999999839328498</v>
      </c>
      <c r="C15" s="1">
        <v>4.9000014899840298</v>
      </c>
      <c r="D15" s="1">
        <v>5.6347194076061804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28</v>
      </c>
      <c r="B16" s="1">
        <v>4.4000005670305598</v>
      </c>
      <c r="C16" s="1">
        <v>4.59999941005964</v>
      </c>
      <c r="D16" s="1">
        <v>5.5494337995898197</v>
      </c>
    </row>
    <row r="17" spans="1:4" ht="15" thickBot="1" x14ac:dyDescent="0.35">
      <c r="A17" s="1">
        <v>21</v>
      </c>
      <c r="B17" s="1">
        <v>3.60024485969284</v>
      </c>
      <c r="C17" s="1">
        <v>3.8000032787992799</v>
      </c>
      <c r="D17" s="1">
        <v>3.61740479630169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20</v>
      </c>
      <c r="B2" s="1">
        <v>6.1453369263481799</v>
      </c>
      <c r="C2" s="1">
        <v>3.5415793157149702</v>
      </c>
      <c r="D2" s="1">
        <v>4.8801433367237603</v>
      </c>
    </row>
    <row r="3" spans="1:5" ht="15" thickBot="1" x14ac:dyDescent="0.35">
      <c r="A3" s="1">
        <v>23</v>
      </c>
      <c r="B3" s="1">
        <v>4.1821354948296801</v>
      </c>
      <c r="C3" s="1">
        <v>3.3313548084353801</v>
      </c>
      <c r="D3" s="1">
        <v>5.9613933546644402</v>
      </c>
    </row>
    <row r="4" spans="1:5" ht="15" thickBot="1" x14ac:dyDescent="0.35">
      <c r="A4" s="1">
        <v>22</v>
      </c>
      <c r="B4" s="1">
        <v>4.2180361109346203</v>
      </c>
      <c r="C4" s="1">
        <v>6.2998831750469497</v>
      </c>
      <c r="D4" s="1">
        <v>5.4944675191978201</v>
      </c>
    </row>
    <row r="5" spans="1:5" ht="15" thickBot="1" x14ac:dyDescent="0.35">
      <c r="A5" s="1">
        <v>10</v>
      </c>
      <c r="B5" s="1">
        <v>4.0360491226978796</v>
      </c>
      <c r="C5" s="1">
        <v>3.25738906325862</v>
      </c>
      <c r="D5" s="1">
        <v>5.2757096776193801</v>
      </c>
    </row>
    <row r="6" spans="1:5" ht="15" thickBot="1" x14ac:dyDescent="0.35">
      <c r="A6" s="1">
        <v>3</v>
      </c>
      <c r="B6" s="1">
        <v>6.0588946955091201</v>
      </c>
      <c r="C6" s="1">
        <v>3.71030551308024</v>
      </c>
      <c r="D6" s="1">
        <v>5.6964308930668803</v>
      </c>
    </row>
    <row r="7" spans="1:5" ht="15" thickBot="1" x14ac:dyDescent="0.35">
      <c r="A7" s="1">
        <v>30</v>
      </c>
      <c r="B7" s="1">
        <v>5.1115908997524198</v>
      </c>
      <c r="C7" s="1">
        <v>4.4311961309942802</v>
      </c>
      <c r="D7" s="1">
        <v>3.9168096395707099</v>
      </c>
    </row>
    <row r="8" spans="1:5" ht="15" thickBot="1" x14ac:dyDescent="0.35">
      <c r="A8" s="1">
        <v>6</v>
      </c>
      <c r="B8" s="1">
        <v>5.2717444457951999</v>
      </c>
      <c r="C8" s="1">
        <v>5.1911165353162598</v>
      </c>
      <c r="D8" s="1">
        <v>5.6865810392740199</v>
      </c>
    </row>
    <row r="9" spans="1:5" ht="15" thickBot="1" x14ac:dyDescent="0.35">
      <c r="A9" s="1">
        <v>18</v>
      </c>
      <c r="B9" s="1">
        <v>4.0603846171095697</v>
      </c>
      <c r="C9" s="1">
        <v>3.7810255528507501</v>
      </c>
      <c r="D9" s="1">
        <v>5.2867600238739403</v>
      </c>
    </row>
    <row r="10" spans="1:5" ht="15" thickBot="1" x14ac:dyDescent="0.35">
      <c r="A10" s="1">
        <v>24</v>
      </c>
      <c r="B10" s="1">
        <v>3.8584309656842399</v>
      </c>
      <c r="C10" s="1">
        <v>3.5557371953401402</v>
      </c>
      <c r="D10" s="1">
        <v>5.2734676000134098</v>
      </c>
    </row>
    <row r="11" spans="1:5" ht="15" thickBot="1" x14ac:dyDescent="0.35">
      <c r="A11" s="1">
        <v>11</v>
      </c>
      <c r="B11" s="1">
        <v>3.1492321938898802</v>
      </c>
      <c r="C11" s="1">
        <v>2.9394857268432801</v>
      </c>
      <c r="D11" s="1">
        <v>6.3880162724260403</v>
      </c>
    </row>
    <row r="12" spans="1:5" ht="15" thickBot="1" x14ac:dyDescent="0.35">
      <c r="A12" s="1">
        <v>8</v>
      </c>
      <c r="B12" s="1">
        <v>4.0719224868162698</v>
      </c>
      <c r="C12" s="1">
        <v>4.1173162936334302</v>
      </c>
      <c r="D12" s="1">
        <v>4.6237420361452504</v>
      </c>
    </row>
    <row r="13" spans="1:5" ht="15" thickBot="1" x14ac:dyDescent="0.35">
      <c r="A13" s="1">
        <v>15</v>
      </c>
      <c r="B13" s="1">
        <v>4.5733355653267003</v>
      </c>
      <c r="C13" s="1">
        <v>5.4457878314468999</v>
      </c>
      <c r="D13" s="1">
        <v>3.45982199520193</v>
      </c>
    </row>
    <row r="14" spans="1:5" ht="15" thickBot="1" x14ac:dyDescent="0.35">
      <c r="A14" s="1">
        <v>14</v>
      </c>
      <c r="B14" s="1">
        <v>4.2555146803740396</v>
      </c>
      <c r="C14" s="1">
        <v>4.2727293605002696</v>
      </c>
      <c r="D14" s="1">
        <v>5.3548394699712896</v>
      </c>
    </row>
    <row r="15" spans="1:5" ht="15" thickBot="1" x14ac:dyDescent="0.35">
      <c r="A15" s="1">
        <v>25</v>
      </c>
      <c r="B15" s="1">
        <v>2.6505028558513701</v>
      </c>
      <c r="C15" s="1">
        <v>5.0627626815185902</v>
      </c>
      <c r="D15" s="1">
        <v>5.6034692299331699</v>
      </c>
    </row>
    <row r="16" spans="1:5" ht="15" thickBot="1" x14ac:dyDescent="0.35">
      <c r="A16" s="1">
        <v>28</v>
      </c>
      <c r="B16" s="1">
        <v>4.5768235604065</v>
      </c>
      <c r="C16" s="1">
        <v>4.7413227005191398</v>
      </c>
      <c r="D16" s="1">
        <v>5.5434646815868902</v>
      </c>
    </row>
    <row r="17" spans="1:4" ht="15" thickBot="1" x14ac:dyDescent="0.35">
      <c r="A17" s="1">
        <v>21</v>
      </c>
      <c r="B17" s="1">
        <v>3.78705919832607</v>
      </c>
      <c r="C17" s="1">
        <v>4.0349587828199098</v>
      </c>
      <c r="D17" s="1">
        <v>3.4853389782379498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20</v>
      </c>
      <c r="B2" s="1">
        <v>5.3302344340381103</v>
      </c>
      <c r="C2" s="1">
        <v>3.8142897361319901</v>
      </c>
      <c r="D2" s="1">
        <v>5.0255421529155804</v>
      </c>
    </row>
    <row r="3" spans="1:4" ht="15" thickBot="1" x14ac:dyDescent="0.35">
      <c r="A3" s="1">
        <v>23</v>
      </c>
      <c r="B3" s="1">
        <v>4.3330243221047997</v>
      </c>
      <c r="C3" s="1">
        <v>3.4818476011779902</v>
      </c>
      <c r="D3" s="1">
        <v>5.4153311112932396</v>
      </c>
    </row>
    <row r="4" spans="1:4" ht="15" thickBot="1" x14ac:dyDescent="0.35">
      <c r="A4" s="1">
        <v>22</v>
      </c>
      <c r="B4" s="1">
        <v>4.2677449334973003</v>
      </c>
      <c r="C4" s="1">
        <v>5.35860897172088</v>
      </c>
      <c r="D4" s="1">
        <v>5.22953321492421</v>
      </c>
    </row>
    <row r="5" spans="1:4" ht="15" thickBot="1" x14ac:dyDescent="0.35">
      <c r="A5" s="1">
        <v>10</v>
      </c>
      <c r="B5" s="1">
        <v>4.0259789428813297</v>
      </c>
      <c r="C5" s="1">
        <v>3.4071903467478499</v>
      </c>
      <c r="D5" s="1">
        <v>5.0916544598675397</v>
      </c>
    </row>
    <row r="6" spans="1:4" ht="15" thickBot="1" x14ac:dyDescent="0.35">
      <c r="A6" s="1">
        <v>3</v>
      </c>
      <c r="B6" s="1">
        <v>5.5280834260479201</v>
      </c>
      <c r="C6" s="1">
        <v>3.9327786088072298</v>
      </c>
      <c r="D6" s="1">
        <v>5.3064859124481396</v>
      </c>
    </row>
    <row r="7" spans="1:4" ht="15" thickBot="1" x14ac:dyDescent="0.35">
      <c r="A7" s="1">
        <v>30</v>
      </c>
      <c r="B7" s="1">
        <v>4.9712073497129099</v>
      </c>
      <c r="C7" s="1">
        <v>4.4171268172274498</v>
      </c>
      <c r="D7" s="1">
        <v>4.5086087959762002</v>
      </c>
    </row>
    <row r="8" spans="1:4" ht="15" thickBot="1" x14ac:dyDescent="0.35">
      <c r="A8" s="1">
        <v>6</v>
      </c>
      <c r="B8" s="1">
        <v>4.8787899268342398</v>
      </c>
      <c r="C8" s="1">
        <v>4.8212654606535104</v>
      </c>
      <c r="D8" s="1">
        <v>5.1232665491205802</v>
      </c>
    </row>
    <row r="9" spans="1:4" ht="15" thickBot="1" x14ac:dyDescent="0.35">
      <c r="A9" s="1">
        <v>18</v>
      </c>
      <c r="B9" s="1">
        <v>4.0536095384947197</v>
      </c>
      <c r="C9" s="1">
        <v>4.1096516823503499</v>
      </c>
      <c r="D9" s="1">
        <v>4.9562937052222402</v>
      </c>
    </row>
    <row r="10" spans="1:4" ht="15" thickBot="1" x14ac:dyDescent="0.35">
      <c r="A10" s="1">
        <v>24</v>
      </c>
      <c r="B10" s="1">
        <v>4.0915768355437097</v>
      </c>
      <c r="C10" s="1">
        <v>3.6110619939325401</v>
      </c>
      <c r="D10" s="1">
        <v>5.0363666896817598</v>
      </c>
    </row>
    <row r="11" spans="1:4" ht="15" thickBot="1" x14ac:dyDescent="0.35">
      <c r="A11" s="1">
        <v>11</v>
      </c>
      <c r="B11" s="1">
        <v>3.6172373309039898</v>
      </c>
      <c r="C11" s="1">
        <v>3.3012496362241701</v>
      </c>
      <c r="D11" s="1">
        <v>5.4916973624007603</v>
      </c>
    </row>
    <row r="12" spans="1:4" ht="15" thickBot="1" x14ac:dyDescent="0.35">
      <c r="A12" s="1">
        <v>8</v>
      </c>
      <c r="B12" s="1">
        <v>4.3100038453552703</v>
      </c>
      <c r="C12" s="1">
        <v>4.3505568014246396</v>
      </c>
      <c r="D12" s="1">
        <v>4.7779650361588599</v>
      </c>
    </row>
    <row r="13" spans="1:4" ht="15" thickBot="1" x14ac:dyDescent="0.35">
      <c r="A13" s="1">
        <v>15</v>
      </c>
      <c r="B13" s="1">
        <v>4.4911028567959299</v>
      </c>
      <c r="C13" s="1">
        <v>5.20479891909324</v>
      </c>
      <c r="D13" s="1">
        <v>4.2994519067194403</v>
      </c>
    </row>
    <row r="14" spans="1:4" ht="15" thickBot="1" x14ac:dyDescent="0.35">
      <c r="A14" s="1">
        <v>14</v>
      </c>
      <c r="B14" s="1">
        <v>4.3580950734564601</v>
      </c>
      <c r="C14" s="1">
        <v>4.4694152014034803</v>
      </c>
      <c r="D14" s="1">
        <v>5.2068381416630398</v>
      </c>
    </row>
    <row r="15" spans="1:4" ht="15" thickBot="1" x14ac:dyDescent="0.35">
      <c r="A15" s="1">
        <v>25</v>
      </c>
      <c r="B15" s="1">
        <v>3.14123676173931</v>
      </c>
      <c r="C15" s="1">
        <v>4.5952499217766896</v>
      </c>
      <c r="D15" s="1">
        <v>5.0678585876983702</v>
      </c>
    </row>
    <row r="16" spans="1:4" ht="15" thickBot="1" x14ac:dyDescent="0.35">
      <c r="A16" s="1">
        <v>28</v>
      </c>
      <c r="B16" s="1">
        <v>4.3423330223866197</v>
      </c>
      <c r="C16" s="1">
        <v>4.9232629022324801</v>
      </c>
      <c r="D16" s="1">
        <v>5.3888573369222597</v>
      </c>
    </row>
    <row r="17" spans="1:4" ht="15" thickBot="1" x14ac:dyDescent="0.35">
      <c r="A17" s="1">
        <v>21</v>
      </c>
      <c r="B17" s="1">
        <v>3.8707192665111201</v>
      </c>
      <c r="C17" s="1">
        <v>4.4366884662908399</v>
      </c>
      <c r="D17" s="1">
        <v>4.3181663839832103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20</v>
      </c>
      <c r="B2" s="1">
        <v>6.15312578502986</v>
      </c>
      <c r="C2" s="1">
        <v>3.04812977756565</v>
      </c>
      <c r="D2" s="1">
        <v>4.3019893157997098</v>
      </c>
    </row>
    <row r="3" spans="1:4" ht="15" thickBot="1" x14ac:dyDescent="0.35">
      <c r="A3" s="1">
        <v>23</v>
      </c>
      <c r="B3" s="1">
        <v>4.0780564766753002</v>
      </c>
      <c r="C3" s="1">
        <v>3.0312851785294801</v>
      </c>
      <c r="D3" s="1">
        <v>5.9367673393590099</v>
      </c>
    </row>
    <row r="4" spans="1:4" ht="15" thickBot="1" x14ac:dyDescent="0.35">
      <c r="A4" s="1">
        <v>22</v>
      </c>
      <c r="B4" s="1">
        <v>4.0923488681124702</v>
      </c>
      <c r="C4" s="1">
        <v>6.5706648951769804</v>
      </c>
      <c r="D4" s="1">
        <v>5.3983940558500603</v>
      </c>
    </row>
    <row r="5" spans="1:4" ht="15" thickBot="1" x14ac:dyDescent="0.35">
      <c r="A5" s="1">
        <v>10</v>
      </c>
      <c r="B5" s="1">
        <v>4.09298266975087</v>
      </c>
      <c r="C5" s="1">
        <v>3.3573105722358898</v>
      </c>
      <c r="D5" s="1">
        <v>5.2783005460727104</v>
      </c>
    </row>
    <row r="6" spans="1:4" ht="15" thickBot="1" x14ac:dyDescent="0.35">
      <c r="A6" s="1">
        <v>3</v>
      </c>
      <c r="B6" s="1">
        <v>6.1418166228548401</v>
      </c>
      <c r="C6" s="1">
        <v>4.0375732846176504</v>
      </c>
      <c r="D6" s="1">
        <v>5.6570323067435604</v>
      </c>
    </row>
    <row r="7" spans="1:4" ht="15" thickBot="1" x14ac:dyDescent="0.35">
      <c r="A7" s="1">
        <v>30</v>
      </c>
      <c r="B7" s="1">
        <v>5.2205229200085403</v>
      </c>
      <c r="C7" s="1">
        <v>4.0421123128043996</v>
      </c>
      <c r="D7" s="1">
        <v>4.3261817819655404</v>
      </c>
    </row>
    <row r="8" spans="1:4" ht="15" thickBot="1" x14ac:dyDescent="0.35">
      <c r="A8" s="1">
        <v>6</v>
      </c>
      <c r="B8" s="1">
        <v>5.0387524862726103</v>
      </c>
      <c r="C8" s="1">
        <v>5.0156389926581397</v>
      </c>
      <c r="D8" s="1">
        <v>5.3976346332092104</v>
      </c>
    </row>
    <row r="9" spans="1:4" ht="15" thickBot="1" x14ac:dyDescent="0.35">
      <c r="A9" s="1">
        <v>18</v>
      </c>
      <c r="B9" s="1">
        <v>4.0903831016101604</v>
      </c>
      <c r="C9" s="1">
        <v>4.0888401118780697</v>
      </c>
      <c r="D9" s="1">
        <v>5.1778592988762702</v>
      </c>
    </row>
    <row r="10" spans="1:4" ht="15" thickBot="1" x14ac:dyDescent="0.35">
      <c r="A10" s="1">
        <v>24</v>
      </c>
      <c r="B10" s="1">
        <v>4.0944529793194802</v>
      </c>
      <c r="C10" s="1">
        <v>3.0452959015393999</v>
      </c>
      <c r="D10" s="1">
        <v>5.2730807679097804</v>
      </c>
    </row>
    <row r="11" spans="1:4" ht="15" thickBot="1" x14ac:dyDescent="0.35">
      <c r="A11" s="1">
        <v>11</v>
      </c>
      <c r="B11" s="1">
        <v>3.11659574587775</v>
      </c>
      <c r="C11" s="1">
        <v>3.0364566727082298</v>
      </c>
      <c r="D11" s="1">
        <v>6.7702099372987004</v>
      </c>
    </row>
    <row r="12" spans="1:4" ht="15" thickBot="1" x14ac:dyDescent="0.35">
      <c r="A12" s="1">
        <v>8</v>
      </c>
      <c r="B12" s="1">
        <v>4.1578922784068002</v>
      </c>
      <c r="C12" s="1">
        <v>4.0553410911264098</v>
      </c>
      <c r="D12" s="1">
        <v>4.3127809319672998</v>
      </c>
    </row>
    <row r="13" spans="1:4" ht="15" thickBot="1" x14ac:dyDescent="0.35">
      <c r="A13" s="1">
        <v>15</v>
      </c>
      <c r="B13" s="1">
        <v>4.0968404081842396</v>
      </c>
      <c r="C13" s="1">
        <v>5.1011362772762299</v>
      </c>
      <c r="D13" s="1">
        <v>3.5280361842760901</v>
      </c>
    </row>
    <row r="14" spans="1:4" ht="15" thickBot="1" x14ac:dyDescent="0.35">
      <c r="A14" s="1">
        <v>14</v>
      </c>
      <c r="B14" s="1">
        <v>4.1531596620915199</v>
      </c>
      <c r="C14" s="1">
        <v>4.0442445971350898</v>
      </c>
      <c r="D14" s="1">
        <v>5.7435553242463504</v>
      </c>
    </row>
    <row r="15" spans="1:4" ht="15" thickBot="1" x14ac:dyDescent="0.35">
      <c r="A15" s="1">
        <v>25</v>
      </c>
      <c r="B15" s="1">
        <v>3.0184274147980599</v>
      </c>
      <c r="C15" s="1">
        <v>5.01757016100398</v>
      </c>
      <c r="D15" s="1">
        <v>5.7665382484097396</v>
      </c>
    </row>
    <row r="16" spans="1:4" ht="15" thickBot="1" x14ac:dyDescent="0.35">
      <c r="A16" s="1">
        <v>28</v>
      </c>
      <c r="B16" s="1">
        <v>4.0903476566313302</v>
      </c>
      <c r="C16" s="1">
        <v>5.0824695062721696</v>
      </c>
      <c r="D16" s="1">
        <v>6.0206940858799998</v>
      </c>
    </row>
    <row r="17" spans="1:4" ht="15" thickBot="1" x14ac:dyDescent="0.35">
      <c r="A17" s="1">
        <v>21</v>
      </c>
      <c r="B17" s="1">
        <v>4.0802688043646302</v>
      </c>
      <c r="C17" s="1">
        <v>4.05914706575349</v>
      </c>
      <c r="D17" s="1">
        <v>3.8586607833611102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7"/>
  <sheetViews>
    <sheetView topLeftCell="C1" workbookViewId="0">
      <selection activeCell="AD2" sqref="AD2:AD34"/>
    </sheetView>
  </sheetViews>
  <sheetFormatPr defaultRowHeight="14.4" x14ac:dyDescent="0.3"/>
  <sheetData>
    <row r="1" spans="1:58" x14ac:dyDescent="0.3">
      <c r="A1" s="26" t="s">
        <v>49</v>
      </c>
      <c r="B1" s="26" t="s">
        <v>189</v>
      </c>
      <c r="C1" s="26" t="s">
        <v>146</v>
      </c>
      <c r="D1" s="26" t="s">
        <v>56</v>
      </c>
      <c r="E1" s="26" t="s">
        <v>147</v>
      </c>
      <c r="F1" s="26" t="s">
        <v>148</v>
      </c>
      <c r="G1" s="26" t="s">
        <v>50</v>
      </c>
      <c r="H1" s="26" t="s">
        <v>149</v>
      </c>
      <c r="I1" s="26" t="s">
        <v>150</v>
      </c>
      <c r="J1" s="26" t="s">
        <v>151</v>
      </c>
      <c r="K1" s="26" t="s">
        <v>152</v>
      </c>
      <c r="L1" s="26" t="s">
        <v>153</v>
      </c>
      <c r="M1" s="26" t="s">
        <v>154</v>
      </c>
      <c r="N1" s="26" t="s">
        <v>155</v>
      </c>
      <c r="O1" s="26" t="s">
        <v>156</v>
      </c>
      <c r="P1" s="26" t="s">
        <v>190</v>
      </c>
      <c r="Q1" s="26" t="s">
        <v>158</v>
      </c>
      <c r="R1" s="26" t="s">
        <v>159</v>
      </c>
      <c r="S1" s="26" t="s">
        <v>160</v>
      </c>
      <c r="T1" s="26" t="s">
        <v>161</v>
      </c>
      <c r="U1" s="26" t="s">
        <v>162</v>
      </c>
      <c r="V1" s="26" t="s">
        <v>129</v>
      </c>
      <c r="W1" s="26" t="s">
        <v>163</v>
      </c>
      <c r="X1" s="26" t="s">
        <v>164</v>
      </c>
      <c r="Y1" s="26" t="s">
        <v>165</v>
      </c>
      <c r="Z1" s="26" t="s">
        <v>145</v>
      </c>
      <c r="AA1" s="26" t="s">
        <v>166</v>
      </c>
      <c r="AB1" s="26" t="s">
        <v>167</v>
      </c>
      <c r="AC1" s="26" t="s">
        <v>168</v>
      </c>
      <c r="AD1" s="26" t="s">
        <v>51</v>
      </c>
      <c r="AE1" s="26" t="s">
        <v>169</v>
      </c>
      <c r="AF1" s="26" t="s">
        <v>170</v>
      </c>
      <c r="AG1" s="26" t="s">
        <v>171</v>
      </c>
      <c r="AH1" s="26" t="s">
        <v>172</v>
      </c>
      <c r="AI1" s="26" t="s">
        <v>173</v>
      </c>
      <c r="AJ1" s="26" t="s">
        <v>174</v>
      </c>
      <c r="AK1" s="26" t="s">
        <v>175</v>
      </c>
      <c r="AL1" s="26" t="s">
        <v>176</v>
      </c>
      <c r="AM1" s="26" t="s">
        <v>177</v>
      </c>
      <c r="AN1" s="26" t="s">
        <v>178</v>
      </c>
      <c r="AO1" s="26" t="s">
        <v>179</v>
      </c>
      <c r="AP1" s="26" t="s">
        <v>180</v>
      </c>
      <c r="AQ1" s="26" t="s">
        <v>181</v>
      </c>
      <c r="AR1" s="26" t="s">
        <v>182</v>
      </c>
      <c r="AS1" s="26" t="s">
        <v>183</v>
      </c>
      <c r="AT1" s="26" t="s">
        <v>184</v>
      </c>
      <c r="AU1" s="26" t="s">
        <v>185</v>
      </c>
      <c r="AV1" s="26" t="s">
        <v>186</v>
      </c>
      <c r="AW1" s="26" t="s">
        <v>187</v>
      </c>
      <c r="AX1" s="26" t="s">
        <v>188</v>
      </c>
      <c r="AY1" s="26" t="s">
        <v>191</v>
      </c>
      <c r="AZ1" s="26" t="s">
        <v>192</v>
      </c>
      <c r="BA1" s="26" t="s">
        <v>193</v>
      </c>
      <c r="BB1" s="26" t="s">
        <v>194</v>
      </c>
      <c r="BC1" s="26" t="s">
        <v>195</v>
      </c>
      <c r="BD1" s="26" t="s">
        <v>57</v>
      </c>
      <c r="BE1" s="26" t="s">
        <v>196</v>
      </c>
      <c r="BF1" s="26" t="s">
        <v>197</v>
      </c>
    </row>
    <row r="2" spans="1:58" x14ac:dyDescent="0.3">
      <c r="A2" t="s">
        <v>79</v>
      </c>
      <c r="B2" t="s">
        <v>82</v>
      </c>
      <c r="C2" t="s">
        <v>10</v>
      </c>
      <c r="D2" t="s">
        <v>228</v>
      </c>
      <c r="E2">
        <v>38.700000000000003</v>
      </c>
      <c r="F2">
        <v>34.299999999999997</v>
      </c>
      <c r="G2">
        <v>6</v>
      </c>
      <c r="H2">
        <v>9.6999999999999993</v>
      </c>
      <c r="I2">
        <v>6.7</v>
      </c>
      <c r="J2">
        <v>2.2000000000000002</v>
      </c>
      <c r="K2">
        <v>0</v>
      </c>
      <c r="L2">
        <v>0.8</v>
      </c>
      <c r="M2">
        <v>5.9</v>
      </c>
      <c r="N2">
        <v>1.3</v>
      </c>
      <c r="O2">
        <v>0.2</v>
      </c>
      <c r="P2">
        <v>3.7</v>
      </c>
      <c r="Q2">
        <v>8.8000000000000007</v>
      </c>
      <c r="R2">
        <v>0.27360000000000001</v>
      </c>
      <c r="S2">
        <v>0.34370000000000001</v>
      </c>
      <c r="T2">
        <v>0.40820000000000001</v>
      </c>
      <c r="U2">
        <v>0.75190000000000001</v>
      </c>
      <c r="V2">
        <v>14.3</v>
      </c>
      <c r="W2">
        <v>0.7</v>
      </c>
      <c r="X2">
        <v>0.2</v>
      </c>
      <c r="Y2">
        <v>0.2</v>
      </c>
      <c r="Z2">
        <v>0.3</v>
      </c>
      <c r="AA2">
        <v>0.2</v>
      </c>
      <c r="AB2">
        <v>36.9</v>
      </c>
      <c r="AC2">
        <v>33.799999999999997</v>
      </c>
      <c r="AD2">
        <v>3.5</v>
      </c>
      <c r="AE2">
        <v>7.7</v>
      </c>
      <c r="AF2">
        <v>5.4</v>
      </c>
      <c r="AG2">
        <v>1.2</v>
      </c>
      <c r="AH2">
        <v>0.1</v>
      </c>
      <c r="AI2">
        <v>1</v>
      </c>
      <c r="AJ2">
        <v>3.5</v>
      </c>
      <c r="AK2">
        <v>0.8</v>
      </c>
      <c r="AL2">
        <v>0.2</v>
      </c>
      <c r="AM2">
        <v>2.1</v>
      </c>
      <c r="AN2">
        <v>9.5</v>
      </c>
      <c r="AO2">
        <v>0.22639999999999999</v>
      </c>
      <c r="AP2">
        <v>0.27550000000000002</v>
      </c>
      <c r="AQ2">
        <v>0.35439999999999999</v>
      </c>
      <c r="AR2">
        <v>0.6298999999999999</v>
      </c>
      <c r="AS2">
        <v>12.1</v>
      </c>
      <c r="AT2">
        <v>0.4</v>
      </c>
      <c r="AU2">
        <v>0.4</v>
      </c>
      <c r="AV2">
        <v>0.1</v>
      </c>
      <c r="AW2">
        <v>0.5</v>
      </c>
      <c r="AX2">
        <v>0.2</v>
      </c>
      <c r="AY2">
        <v>4.5</v>
      </c>
      <c r="AZ2">
        <v>1.428571428571429</v>
      </c>
      <c r="BA2">
        <v>0.14285714285714279</v>
      </c>
      <c r="BB2">
        <v>0.5714285714285714</v>
      </c>
      <c r="BC2">
        <v>2.4285714285714279</v>
      </c>
      <c r="BD2">
        <v>3.1428571428571428</v>
      </c>
      <c r="BE2">
        <v>19.857142857142861</v>
      </c>
      <c r="BF2">
        <v>6.4285714285714288</v>
      </c>
    </row>
    <row r="3" spans="1:58" x14ac:dyDescent="0.3">
      <c r="A3" t="s">
        <v>82</v>
      </c>
      <c r="B3" t="s">
        <v>79</v>
      </c>
      <c r="C3" t="s">
        <v>11</v>
      </c>
      <c r="D3" t="s">
        <v>220</v>
      </c>
      <c r="E3">
        <v>38</v>
      </c>
      <c r="F3">
        <v>35.1</v>
      </c>
      <c r="G3">
        <v>4.0999999999999996</v>
      </c>
      <c r="H3">
        <v>8.5</v>
      </c>
      <c r="I3">
        <v>5.6</v>
      </c>
      <c r="J3">
        <v>1.6</v>
      </c>
      <c r="K3">
        <v>0.3</v>
      </c>
      <c r="L3">
        <v>1</v>
      </c>
      <c r="M3">
        <v>4</v>
      </c>
      <c r="N3">
        <v>1.1000000000000001</v>
      </c>
      <c r="O3">
        <v>0.3</v>
      </c>
      <c r="P3">
        <v>2.6</v>
      </c>
      <c r="Q3">
        <v>8.3000000000000007</v>
      </c>
      <c r="R3">
        <v>0.2407</v>
      </c>
      <c r="S3">
        <v>0.29249999999999998</v>
      </c>
      <c r="T3">
        <v>0.38850000000000001</v>
      </c>
      <c r="U3">
        <v>0.68079999999999996</v>
      </c>
      <c r="V3">
        <v>13.7</v>
      </c>
      <c r="W3">
        <v>0.7</v>
      </c>
      <c r="X3">
        <v>0.1</v>
      </c>
      <c r="Y3">
        <v>0.1</v>
      </c>
      <c r="Z3">
        <v>0.1</v>
      </c>
      <c r="AA3">
        <v>0.1</v>
      </c>
      <c r="AB3">
        <v>37.200000000000003</v>
      </c>
      <c r="AC3">
        <v>34.1</v>
      </c>
      <c r="AD3">
        <v>3.2</v>
      </c>
      <c r="AE3">
        <v>7.1</v>
      </c>
      <c r="AF3">
        <v>5</v>
      </c>
      <c r="AG3">
        <v>1.4</v>
      </c>
      <c r="AH3">
        <v>0</v>
      </c>
      <c r="AI3">
        <v>0.7</v>
      </c>
      <c r="AJ3">
        <v>3.1</v>
      </c>
      <c r="AK3">
        <v>0.5</v>
      </c>
      <c r="AL3">
        <v>0.1</v>
      </c>
      <c r="AM3">
        <v>2.8</v>
      </c>
      <c r="AN3">
        <v>9.3000000000000007</v>
      </c>
      <c r="AO3">
        <v>0.2029</v>
      </c>
      <c r="AP3">
        <v>0.26090000000000002</v>
      </c>
      <c r="AQ3">
        <v>0.30380000000000001</v>
      </c>
      <c r="AR3">
        <v>0.56469999999999998</v>
      </c>
      <c r="AS3">
        <v>10.6</v>
      </c>
      <c r="AT3">
        <v>0.4</v>
      </c>
      <c r="AU3">
        <v>0</v>
      </c>
      <c r="AV3">
        <v>0</v>
      </c>
      <c r="AW3">
        <v>0.3</v>
      </c>
      <c r="AX3">
        <v>0.4</v>
      </c>
      <c r="AY3">
        <v>6.1000000000000014</v>
      </c>
      <c r="AZ3">
        <v>1.583333333333333</v>
      </c>
      <c r="BA3">
        <v>0.33333333333333331</v>
      </c>
      <c r="BB3">
        <v>0.41666666666666669</v>
      </c>
      <c r="BC3">
        <v>1.916666666666667</v>
      </c>
      <c r="BD3">
        <v>7.083333333333333</v>
      </c>
      <c r="BE3">
        <v>24.416666666666671</v>
      </c>
      <c r="BF3">
        <v>6.5</v>
      </c>
    </row>
    <row r="4" spans="1:58" x14ac:dyDescent="0.3">
      <c r="A4" t="s">
        <v>63</v>
      </c>
      <c r="B4" t="s">
        <v>93</v>
      </c>
      <c r="C4" t="s">
        <v>10</v>
      </c>
      <c r="D4" t="s">
        <v>210</v>
      </c>
      <c r="E4">
        <v>37.5</v>
      </c>
      <c r="F4">
        <v>33.9</v>
      </c>
      <c r="G4">
        <v>4</v>
      </c>
      <c r="H4">
        <v>7.7</v>
      </c>
      <c r="I4">
        <v>4.5999999999999996</v>
      </c>
      <c r="J4">
        <v>1.6</v>
      </c>
      <c r="K4">
        <v>0.3</v>
      </c>
      <c r="L4">
        <v>1.2</v>
      </c>
      <c r="M4">
        <v>4</v>
      </c>
      <c r="N4">
        <v>0.8</v>
      </c>
      <c r="O4">
        <v>0.2</v>
      </c>
      <c r="P4">
        <v>3.1</v>
      </c>
      <c r="Q4">
        <v>9.3000000000000007</v>
      </c>
      <c r="R4">
        <v>0.2223</v>
      </c>
      <c r="S4">
        <v>0.29320000000000002</v>
      </c>
      <c r="T4">
        <v>0.38919999999999999</v>
      </c>
      <c r="U4">
        <v>0.68240000000000012</v>
      </c>
      <c r="V4">
        <v>13.5</v>
      </c>
      <c r="W4">
        <v>0.5</v>
      </c>
      <c r="X4">
        <v>0.4</v>
      </c>
      <c r="Y4">
        <v>0</v>
      </c>
      <c r="Z4">
        <v>0.1</v>
      </c>
      <c r="AA4">
        <v>0.2</v>
      </c>
      <c r="AB4">
        <v>39.799999999999997</v>
      </c>
      <c r="AC4">
        <v>36.299999999999997</v>
      </c>
      <c r="AD4">
        <v>6.2</v>
      </c>
      <c r="AE4">
        <v>9.4</v>
      </c>
      <c r="AF4">
        <v>5.4</v>
      </c>
      <c r="AG4">
        <v>1.9</v>
      </c>
      <c r="AH4">
        <v>0.3</v>
      </c>
      <c r="AI4">
        <v>1.8</v>
      </c>
      <c r="AJ4">
        <v>6</v>
      </c>
      <c r="AK4">
        <v>0.9</v>
      </c>
      <c r="AL4">
        <v>0.2</v>
      </c>
      <c r="AM4">
        <v>2.8</v>
      </c>
      <c r="AN4">
        <v>9.4</v>
      </c>
      <c r="AO4">
        <v>0.25459999999999999</v>
      </c>
      <c r="AP4">
        <v>0.31330000000000002</v>
      </c>
      <c r="AQ4">
        <v>0.47020000000000001</v>
      </c>
      <c r="AR4">
        <v>0.78360000000000007</v>
      </c>
      <c r="AS4">
        <v>17.3</v>
      </c>
      <c r="AT4">
        <v>0.5</v>
      </c>
      <c r="AU4">
        <v>0.4</v>
      </c>
      <c r="AV4">
        <v>0</v>
      </c>
      <c r="AW4">
        <v>0.1</v>
      </c>
      <c r="AX4">
        <v>0</v>
      </c>
      <c r="AY4">
        <v>5.333333333333333</v>
      </c>
      <c r="AZ4">
        <v>1</v>
      </c>
      <c r="BA4">
        <v>0.66666666666666663</v>
      </c>
      <c r="BB4">
        <v>0</v>
      </c>
      <c r="BC4">
        <v>2</v>
      </c>
      <c r="BD4">
        <v>6.666666666666667</v>
      </c>
      <c r="BE4">
        <v>21.333333333333329</v>
      </c>
      <c r="BF4">
        <v>5.666666666666667</v>
      </c>
    </row>
    <row r="5" spans="1:58" x14ac:dyDescent="0.3">
      <c r="A5" t="s">
        <v>93</v>
      </c>
      <c r="B5" t="s">
        <v>63</v>
      </c>
      <c r="C5" t="s">
        <v>11</v>
      </c>
      <c r="D5" t="s">
        <v>230</v>
      </c>
      <c r="E5">
        <v>35</v>
      </c>
      <c r="F5">
        <v>32.6</v>
      </c>
      <c r="G5">
        <v>4</v>
      </c>
      <c r="H5">
        <v>8.3000000000000007</v>
      </c>
      <c r="I5">
        <v>5.9</v>
      </c>
      <c r="J5">
        <v>1.7</v>
      </c>
      <c r="K5">
        <v>0</v>
      </c>
      <c r="L5">
        <v>0.7</v>
      </c>
      <c r="M5">
        <v>3.9</v>
      </c>
      <c r="N5">
        <v>1.7</v>
      </c>
      <c r="O5">
        <v>0.7</v>
      </c>
      <c r="P5">
        <v>1.5</v>
      </c>
      <c r="Q5">
        <v>7.9</v>
      </c>
      <c r="R5">
        <v>0.24959999999999999</v>
      </c>
      <c r="S5">
        <v>0.2848</v>
      </c>
      <c r="T5">
        <v>0.36239999999999989</v>
      </c>
      <c r="U5">
        <v>0.64729999999999999</v>
      </c>
      <c r="V5">
        <v>12.1</v>
      </c>
      <c r="W5">
        <v>0.6</v>
      </c>
      <c r="X5">
        <v>0.4</v>
      </c>
      <c r="Y5">
        <v>0.1</v>
      </c>
      <c r="Z5">
        <v>0.4</v>
      </c>
      <c r="AA5">
        <v>0</v>
      </c>
      <c r="AB5">
        <v>34.9</v>
      </c>
      <c r="AC5">
        <v>31.9</v>
      </c>
      <c r="AD5">
        <v>3.2</v>
      </c>
      <c r="AE5">
        <v>6.6</v>
      </c>
      <c r="AF5">
        <v>4.4000000000000004</v>
      </c>
      <c r="AG5">
        <v>1.4</v>
      </c>
      <c r="AH5">
        <v>0.1</v>
      </c>
      <c r="AI5">
        <v>0.7</v>
      </c>
      <c r="AJ5">
        <v>3.1</v>
      </c>
      <c r="AK5">
        <v>0.8</v>
      </c>
      <c r="AL5">
        <v>0.1</v>
      </c>
      <c r="AM5">
        <v>2.4</v>
      </c>
      <c r="AN5">
        <v>9</v>
      </c>
      <c r="AO5">
        <v>0.2049</v>
      </c>
      <c r="AP5">
        <v>0.26390000000000002</v>
      </c>
      <c r="AQ5">
        <v>0.3196</v>
      </c>
      <c r="AR5">
        <v>0.5837</v>
      </c>
      <c r="AS5">
        <v>10.3</v>
      </c>
      <c r="AT5">
        <v>0.4</v>
      </c>
      <c r="AU5">
        <v>0.3</v>
      </c>
      <c r="AV5">
        <v>0.1</v>
      </c>
      <c r="AW5">
        <v>0.2</v>
      </c>
      <c r="AX5">
        <v>0.1</v>
      </c>
      <c r="AY5">
        <v>5.2272727272727284</v>
      </c>
      <c r="AZ5">
        <v>1.7272727272727271</v>
      </c>
      <c r="BA5">
        <v>0.54545454545454541</v>
      </c>
      <c r="BB5">
        <v>0.45454545454545447</v>
      </c>
      <c r="BC5">
        <v>1.545454545454545</v>
      </c>
      <c r="BD5">
        <v>6.5454545454545459</v>
      </c>
      <c r="BE5">
        <v>22.45454545454545</v>
      </c>
      <c r="BF5">
        <v>7.3636363636363633</v>
      </c>
    </row>
    <row r="6" spans="1:58" x14ac:dyDescent="0.3">
      <c r="A6" t="s">
        <v>92</v>
      </c>
      <c r="B6" t="s">
        <v>91</v>
      </c>
      <c r="C6" t="s">
        <v>10</v>
      </c>
      <c r="D6" t="s">
        <v>212</v>
      </c>
      <c r="E6">
        <v>38.9</v>
      </c>
      <c r="F6">
        <v>34.799999999999997</v>
      </c>
      <c r="G6">
        <v>5.8</v>
      </c>
      <c r="H6">
        <v>9.8000000000000007</v>
      </c>
      <c r="I6">
        <v>6.3</v>
      </c>
      <c r="J6">
        <v>1.9</v>
      </c>
      <c r="K6">
        <v>0.1</v>
      </c>
      <c r="L6">
        <v>1.5</v>
      </c>
      <c r="M6">
        <v>5.8</v>
      </c>
      <c r="N6">
        <v>0.7</v>
      </c>
      <c r="O6">
        <v>0.3</v>
      </c>
      <c r="P6">
        <v>3.2</v>
      </c>
      <c r="Q6">
        <v>8</v>
      </c>
      <c r="R6">
        <v>0.2777</v>
      </c>
      <c r="S6">
        <v>0.34370000000000001</v>
      </c>
      <c r="T6">
        <v>0.47030000000000011</v>
      </c>
      <c r="U6">
        <v>0.81400000000000006</v>
      </c>
      <c r="V6">
        <v>16.399999999999999</v>
      </c>
      <c r="W6">
        <v>0.3</v>
      </c>
      <c r="X6">
        <v>0.5</v>
      </c>
      <c r="Y6">
        <v>0</v>
      </c>
      <c r="Z6">
        <v>0.4</v>
      </c>
      <c r="AA6">
        <v>0.1</v>
      </c>
      <c r="AB6">
        <v>38.200000000000003</v>
      </c>
      <c r="AC6">
        <v>33.299999999999997</v>
      </c>
      <c r="AD6">
        <v>3.6</v>
      </c>
      <c r="AE6">
        <v>7.5</v>
      </c>
      <c r="AF6">
        <v>5.6</v>
      </c>
      <c r="AG6">
        <v>1</v>
      </c>
      <c r="AH6">
        <v>0.4</v>
      </c>
      <c r="AI6">
        <v>0.5</v>
      </c>
      <c r="AJ6">
        <v>3.6</v>
      </c>
      <c r="AK6">
        <v>0.3</v>
      </c>
      <c r="AL6">
        <v>0.5</v>
      </c>
      <c r="AM6">
        <v>4</v>
      </c>
      <c r="AN6">
        <v>9.5</v>
      </c>
      <c r="AO6">
        <v>0.21790000000000001</v>
      </c>
      <c r="AP6">
        <v>0.3085</v>
      </c>
      <c r="AQ6">
        <v>0.31540000000000001</v>
      </c>
      <c r="AR6">
        <v>0.62390000000000001</v>
      </c>
      <c r="AS6">
        <v>10.8</v>
      </c>
      <c r="AT6">
        <v>0.3</v>
      </c>
      <c r="AU6">
        <v>0.4</v>
      </c>
      <c r="AV6">
        <v>0.3</v>
      </c>
      <c r="AW6">
        <v>0.2</v>
      </c>
      <c r="AX6">
        <v>0</v>
      </c>
      <c r="AY6">
        <v>5.5111111111111111</v>
      </c>
      <c r="AZ6">
        <v>2.2222222222222219</v>
      </c>
      <c r="BA6">
        <v>0</v>
      </c>
      <c r="BB6">
        <v>0.55555555555555558</v>
      </c>
      <c r="BC6">
        <v>2.333333333333333</v>
      </c>
      <c r="BD6">
        <v>6.7777777777777777</v>
      </c>
      <c r="BE6">
        <v>24.333333333333329</v>
      </c>
      <c r="BF6">
        <v>7.8888888888888893</v>
      </c>
    </row>
    <row r="7" spans="1:58" x14ac:dyDescent="0.3">
      <c r="A7" t="s">
        <v>91</v>
      </c>
      <c r="B7" t="s">
        <v>92</v>
      </c>
      <c r="C7" t="s">
        <v>11</v>
      </c>
      <c r="D7" t="s">
        <v>215</v>
      </c>
      <c r="E7">
        <v>41</v>
      </c>
      <c r="F7">
        <v>35.9</v>
      </c>
      <c r="G7">
        <v>4.9000000000000004</v>
      </c>
      <c r="H7">
        <v>9.1999999999999993</v>
      </c>
      <c r="I7">
        <v>6.1</v>
      </c>
      <c r="J7">
        <v>1.7</v>
      </c>
      <c r="K7">
        <v>0.4</v>
      </c>
      <c r="L7">
        <v>1</v>
      </c>
      <c r="M7">
        <v>4.8</v>
      </c>
      <c r="N7">
        <v>0.5</v>
      </c>
      <c r="O7">
        <v>0.1</v>
      </c>
      <c r="P7">
        <v>4.3</v>
      </c>
      <c r="Q7">
        <v>7.4</v>
      </c>
      <c r="R7">
        <v>0.25519999999999998</v>
      </c>
      <c r="S7">
        <v>0.33110000000000001</v>
      </c>
      <c r="T7">
        <v>0.40710000000000002</v>
      </c>
      <c r="U7">
        <v>0.73809999999999998</v>
      </c>
      <c r="V7">
        <v>14.7</v>
      </c>
      <c r="W7">
        <v>0.4</v>
      </c>
      <c r="X7">
        <v>0.2</v>
      </c>
      <c r="Y7">
        <v>0.2</v>
      </c>
      <c r="Z7">
        <v>0.4</v>
      </c>
      <c r="AA7">
        <v>0.1</v>
      </c>
      <c r="AB7">
        <v>38</v>
      </c>
      <c r="AC7">
        <v>34.700000000000003</v>
      </c>
      <c r="AD7">
        <v>4.2</v>
      </c>
      <c r="AE7">
        <v>8.6999999999999993</v>
      </c>
      <c r="AF7">
        <v>5.7</v>
      </c>
      <c r="AG7">
        <v>1.8</v>
      </c>
      <c r="AH7">
        <v>0.1</v>
      </c>
      <c r="AI7">
        <v>1.1000000000000001</v>
      </c>
      <c r="AJ7">
        <v>4.0999999999999996</v>
      </c>
      <c r="AK7">
        <v>0.1</v>
      </c>
      <c r="AL7">
        <v>0.3</v>
      </c>
      <c r="AM7">
        <v>2</v>
      </c>
      <c r="AN7">
        <v>7.3</v>
      </c>
      <c r="AO7">
        <v>0.24859999999999999</v>
      </c>
      <c r="AP7">
        <v>0.2954</v>
      </c>
      <c r="AQ7">
        <v>0.40210000000000001</v>
      </c>
      <c r="AR7">
        <v>0.69750000000000001</v>
      </c>
      <c r="AS7">
        <v>14</v>
      </c>
      <c r="AT7">
        <v>0.8</v>
      </c>
      <c r="AU7">
        <v>0.6</v>
      </c>
      <c r="AV7">
        <v>0.3</v>
      </c>
      <c r="AW7">
        <v>0.4</v>
      </c>
      <c r="AX7">
        <v>0.1</v>
      </c>
      <c r="AY7">
        <v>4.790909090909091</v>
      </c>
      <c r="AZ7">
        <v>2.2727272727272729</v>
      </c>
      <c r="BA7">
        <v>0.45454545454545447</v>
      </c>
      <c r="BB7">
        <v>0.45454545454545447</v>
      </c>
      <c r="BC7">
        <v>1.2727272727272729</v>
      </c>
      <c r="BD7">
        <v>5.0909090909090908</v>
      </c>
      <c r="BE7">
        <v>21.18181818181818</v>
      </c>
      <c r="BF7">
        <v>6.9090909090909092</v>
      </c>
    </row>
    <row r="8" spans="1:58" x14ac:dyDescent="0.3">
      <c r="A8" t="s">
        <v>76</v>
      </c>
      <c r="B8" t="s">
        <v>62</v>
      </c>
      <c r="C8" t="s">
        <v>10</v>
      </c>
      <c r="D8" t="s">
        <v>139</v>
      </c>
      <c r="E8">
        <v>36.799999999999997</v>
      </c>
      <c r="F8">
        <v>33.799999999999997</v>
      </c>
      <c r="G8">
        <v>5.2</v>
      </c>
      <c r="H8">
        <v>8.6999999999999993</v>
      </c>
      <c r="I8">
        <v>5.2</v>
      </c>
      <c r="J8">
        <v>1.9</v>
      </c>
      <c r="K8">
        <v>0.2</v>
      </c>
      <c r="L8">
        <v>1.4</v>
      </c>
      <c r="M8">
        <v>5.0999999999999996</v>
      </c>
      <c r="N8">
        <v>0.3</v>
      </c>
      <c r="O8">
        <v>0.4</v>
      </c>
      <c r="P8">
        <v>2.2999999999999998</v>
      </c>
      <c r="Q8">
        <v>8.4</v>
      </c>
      <c r="R8">
        <v>0.25</v>
      </c>
      <c r="S8">
        <v>0.29649999999999999</v>
      </c>
      <c r="T8">
        <v>0.43659999999999999</v>
      </c>
      <c r="U8">
        <v>0.73319999999999996</v>
      </c>
      <c r="V8">
        <v>15.2</v>
      </c>
      <c r="W8">
        <v>0.8</v>
      </c>
      <c r="X8">
        <v>0.2</v>
      </c>
      <c r="Y8">
        <v>0.1</v>
      </c>
      <c r="Z8">
        <v>0.4</v>
      </c>
      <c r="AA8">
        <v>0.2</v>
      </c>
      <c r="AB8">
        <v>38.1</v>
      </c>
      <c r="AC8">
        <v>34.6</v>
      </c>
      <c r="AD8">
        <v>5</v>
      </c>
      <c r="AE8">
        <v>9.1</v>
      </c>
      <c r="AF8">
        <v>5.6</v>
      </c>
      <c r="AG8">
        <v>1.7</v>
      </c>
      <c r="AH8">
        <v>0.5</v>
      </c>
      <c r="AI8">
        <v>1.3</v>
      </c>
      <c r="AJ8">
        <v>5</v>
      </c>
      <c r="AK8">
        <v>0.3</v>
      </c>
      <c r="AL8">
        <v>0.4</v>
      </c>
      <c r="AM8">
        <v>2.9</v>
      </c>
      <c r="AN8">
        <v>8.3000000000000007</v>
      </c>
      <c r="AO8">
        <v>0.25569999999999998</v>
      </c>
      <c r="AP8">
        <v>0.30570000000000003</v>
      </c>
      <c r="AQ8">
        <v>0.43869999999999998</v>
      </c>
      <c r="AR8">
        <v>0.74429999999999996</v>
      </c>
      <c r="AS8">
        <v>15.7</v>
      </c>
      <c r="AT8">
        <v>0.4</v>
      </c>
      <c r="AU8">
        <v>0.1</v>
      </c>
      <c r="AV8">
        <v>0</v>
      </c>
      <c r="AW8">
        <v>0.5</v>
      </c>
      <c r="AX8">
        <v>0.1</v>
      </c>
      <c r="AY8">
        <v>6.0272727272727273</v>
      </c>
      <c r="AZ8">
        <v>1.363636363636364</v>
      </c>
      <c r="BA8">
        <v>0.1818181818181818</v>
      </c>
      <c r="BB8">
        <v>0.36363636363636359</v>
      </c>
      <c r="BC8">
        <v>1</v>
      </c>
      <c r="BD8">
        <v>7.2727272727272716</v>
      </c>
      <c r="BE8">
        <v>23.27272727272727</v>
      </c>
      <c r="BF8">
        <v>5.3636363636363633</v>
      </c>
    </row>
    <row r="9" spans="1:58" x14ac:dyDescent="0.3">
      <c r="A9" t="s">
        <v>62</v>
      </c>
      <c r="B9" t="s">
        <v>76</v>
      </c>
      <c r="C9" t="s">
        <v>11</v>
      </c>
      <c r="D9" t="s">
        <v>229</v>
      </c>
      <c r="E9">
        <v>36.6</v>
      </c>
      <c r="F9">
        <v>32.799999999999997</v>
      </c>
      <c r="G9">
        <v>4.2</v>
      </c>
      <c r="H9">
        <v>7.4</v>
      </c>
      <c r="I9">
        <v>5.0999999999999996</v>
      </c>
      <c r="J9">
        <v>1.2</v>
      </c>
      <c r="K9">
        <v>0</v>
      </c>
      <c r="L9">
        <v>1.1000000000000001</v>
      </c>
      <c r="M9">
        <v>3.9</v>
      </c>
      <c r="N9">
        <v>0.5</v>
      </c>
      <c r="O9">
        <v>0.1</v>
      </c>
      <c r="P9">
        <v>3</v>
      </c>
      <c r="Q9">
        <v>7.2</v>
      </c>
      <c r="R9">
        <v>0.2225</v>
      </c>
      <c r="S9">
        <v>0.29370000000000002</v>
      </c>
      <c r="T9">
        <v>0.35970000000000002</v>
      </c>
      <c r="U9">
        <v>0.65329999999999999</v>
      </c>
      <c r="V9">
        <v>11.9</v>
      </c>
      <c r="W9">
        <v>0.7</v>
      </c>
      <c r="X9">
        <v>0.5</v>
      </c>
      <c r="Y9">
        <v>0</v>
      </c>
      <c r="Z9">
        <v>0.3</v>
      </c>
      <c r="AA9">
        <v>0.2</v>
      </c>
      <c r="AB9">
        <v>36.700000000000003</v>
      </c>
      <c r="AC9">
        <v>32.5</v>
      </c>
      <c r="AD9">
        <v>3.7</v>
      </c>
      <c r="AE9">
        <v>8.3000000000000007</v>
      </c>
      <c r="AF9">
        <v>5.9</v>
      </c>
      <c r="AG9">
        <v>1.4</v>
      </c>
      <c r="AH9">
        <v>0.1</v>
      </c>
      <c r="AI9">
        <v>0.9</v>
      </c>
      <c r="AJ9">
        <v>3.6</v>
      </c>
      <c r="AK9">
        <v>0.6</v>
      </c>
      <c r="AL9">
        <v>0.2</v>
      </c>
      <c r="AM9">
        <v>3.9</v>
      </c>
      <c r="AN9">
        <v>8.3000000000000007</v>
      </c>
      <c r="AO9">
        <v>0.2525</v>
      </c>
      <c r="AP9">
        <v>0.32890000000000003</v>
      </c>
      <c r="AQ9">
        <v>0.3826</v>
      </c>
      <c r="AR9">
        <v>0.7117</v>
      </c>
      <c r="AS9">
        <v>12.6</v>
      </c>
      <c r="AT9">
        <v>1</v>
      </c>
      <c r="AU9">
        <v>0</v>
      </c>
      <c r="AV9">
        <v>0</v>
      </c>
      <c r="AW9">
        <v>0.3</v>
      </c>
      <c r="AX9">
        <v>0.1</v>
      </c>
      <c r="AY9">
        <v>5.4249999999999998</v>
      </c>
      <c r="AZ9">
        <v>1.75</v>
      </c>
      <c r="BA9">
        <v>0</v>
      </c>
      <c r="BB9">
        <v>0.375</v>
      </c>
      <c r="BC9">
        <v>2.375</v>
      </c>
      <c r="BD9">
        <v>5.75</v>
      </c>
      <c r="BE9">
        <v>22.75</v>
      </c>
      <c r="BF9">
        <v>7</v>
      </c>
    </row>
    <row r="10" spans="1:58" x14ac:dyDescent="0.3">
      <c r="A10" t="s">
        <v>78</v>
      </c>
      <c r="B10" t="s">
        <v>94</v>
      </c>
      <c r="C10" t="s">
        <v>10</v>
      </c>
      <c r="D10" t="s">
        <v>137</v>
      </c>
      <c r="E10">
        <v>35.4</v>
      </c>
      <c r="F10">
        <v>32.9</v>
      </c>
      <c r="G10">
        <v>3.8</v>
      </c>
      <c r="H10">
        <v>8</v>
      </c>
      <c r="I10">
        <v>5</v>
      </c>
      <c r="J10">
        <v>1.7</v>
      </c>
      <c r="K10">
        <v>0.1</v>
      </c>
      <c r="L10">
        <v>1.2</v>
      </c>
      <c r="M10">
        <v>3.7</v>
      </c>
      <c r="N10">
        <v>0.4</v>
      </c>
      <c r="O10">
        <v>0.2</v>
      </c>
      <c r="P10">
        <v>2</v>
      </c>
      <c r="Q10">
        <v>8.1999999999999993</v>
      </c>
      <c r="R10">
        <v>0.2351</v>
      </c>
      <c r="S10">
        <v>0.28520000000000001</v>
      </c>
      <c r="T10">
        <v>0.40089999999999998</v>
      </c>
      <c r="U10">
        <v>0.68600000000000005</v>
      </c>
      <c r="V10">
        <v>13.5</v>
      </c>
      <c r="W10">
        <v>0.1</v>
      </c>
      <c r="X10">
        <v>0.4</v>
      </c>
      <c r="Y10">
        <v>0</v>
      </c>
      <c r="Z10">
        <v>0.1</v>
      </c>
      <c r="AA10">
        <v>0</v>
      </c>
      <c r="AB10">
        <v>35.4</v>
      </c>
      <c r="AC10">
        <v>31.9</v>
      </c>
      <c r="AD10">
        <v>3.5</v>
      </c>
      <c r="AE10">
        <v>6.8</v>
      </c>
      <c r="AF10">
        <v>4.8</v>
      </c>
      <c r="AG10">
        <v>1.4</v>
      </c>
      <c r="AH10">
        <v>0</v>
      </c>
      <c r="AI10">
        <v>0.6</v>
      </c>
      <c r="AJ10">
        <v>3.4</v>
      </c>
      <c r="AK10">
        <v>0.5</v>
      </c>
      <c r="AL10">
        <v>0.2</v>
      </c>
      <c r="AM10">
        <v>2.8</v>
      </c>
      <c r="AN10">
        <v>8.1</v>
      </c>
      <c r="AO10">
        <v>0.2072</v>
      </c>
      <c r="AP10">
        <v>0.27700000000000002</v>
      </c>
      <c r="AQ10">
        <v>0.3105</v>
      </c>
      <c r="AR10">
        <v>0.58760000000000001</v>
      </c>
      <c r="AS10">
        <v>10</v>
      </c>
      <c r="AT10">
        <v>0.7</v>
      </c>
      <c r="AU10">
        <v>0.4</v>
      </c>
      <c r="AV10">
        <v>0.1</v>
      </c>
      <c r="AW10">
        <v>0.2</v>
      </c>
      <c r="AX10">
        <v>0</v>
      </c>
      <c r="AY10">
        <v>5.9090909090909092</v>
      </c>
      <c r="AZ10">
        <v>2.3636363636363642</v>
      </c>
      <c r="BA10">
        <v>0.36363636363636359</v>
      </c>
      <c r="BB10">
        <v>0.72727272727272729</v>
      </c>
      <c r="BC10">
        <v>2.2727272727272729</v>
      </c>
      <c r="BD10">
        <v>4.7272727272727284</v>
      </c>
      <c r="BE10">
        <v>24.36363636363636</v>
      </c>
      <c r="BF10">
        <v>7.3636363636363633</v>
      </c>
    </row>
    <row r="11" spans="1:58" x14ac:dyDescent="0.3">
      <c r="A11" t="s">
        <v>94</v>
      </c>
      <c r="B11" t="s">
        <v>78</v>
      </c>
      <c r="C11" t="s">
        <v>11</v>
      </c>
      <c r="D11" t="s">
        <v>113</v>
      </c>
      <c r="E11">
        <v>35.9</v>
      </c>
      <c r="F11">
        <v>33.5</v>
      </c>
      <c r="G11">
        <v>3</v>
      </c>
      <c r="H11">
        <v>7.6</v>
      </c>
      <c r="I11">
        <v>5.8</v>
      </c>
      <c r="J11">
        <v>0.5</v>
      </c>
      <c r="K11">
        <v>0.1</v>
      </c>
      <c r="L11">
        <v>1.2</v>
      </c>
      <c r="M11">
        <v>3</v>
      </c>
      <c r="N11">
        <v>0.7</v>
      </c>
      <c r="O11">
        <v>0.4</v>
      </c>
      <c r="P11">
        <v>2</v>
      </c>
      <c r="Q11">
        <v>7.3</v>
      </c>
      <c r="R11">
        <v>0.22459999999999999</v>
      </c>
      <c r="S11">
        <v>0.26679999999999998</v>
      </c>
      <c r="T11">
        <v>0.35410000000000003</v>
      </c>
      <c r="U11">
        <v>0.62090000000000001</v>
      </c>
      <c r="V11">
        <v>11.9</v>
      </c>
      <c r="W11">
        <v>0.6</v>
      </c>
      <c r="X11">
        <v>0.1</v>
      </c>
      <c r="Y11">
        <v>0</v>
      </c>
      <c r="Z11">
        <v>0.3</v>
      </c>
      <c r="AA11">
        <v>0</v>
      </c>
      <c r="AB11">
        <v>35.200000000000003</v>
      </c>
      <c r="AC11">
        <v>31.1</v>
      </c>
      <c r="AD11">
        <v>2.9</v>
      </c>
      <c r="AE11">
        <v>6</v>
      </c>
      <c r="AF11">
        <v>4.0999999999999996</v>
      </c>
      <c r="AG11">
        <v>1</v>
      </c>
      <c r="AH11">
        <v>0.1</v>
      </c>
      <c r="AI11">
        <v>0.8</v>
      </c>
      <c r="AJ11">
        <v>2.8</v>
      </c>
      <c r="AK11">
        <v>0.8</v>
      </c>
      <c r="AL11">
        <v>0</v>
      </c>
      <c r="AM11">
        <v>3.1</v>
      </c>
      <c r="AN11">
        <v>9.9</v>
      </c>
      <c r="AO11">
        <v>0.19109999999999999</v>
      </c>
      <c r="AP11">
        <v>0.2757</v>
      </c>
      <c r="AQ11">
        <v>0.30420000000000003</v>
      </c>
      <c r="AR11">
        <v>0.58030000000000004</v>
      </c>
      <c r="AS11">
        <v>9.6</v>
      </c>
      <c r="AT11">
        <v>0.7</v>
      </c>
      <c r="AU11">
        <v>0.6</v>
      </c>
      <c r="AV11">
        <v>0.1</v>
      </c>
      <c r="AW11">
        <v>0.3</v>
      </c>
      <c r="AX11">
        <v>0</v>
      </c>
      <c r="AY11">
        <v>5.7874999999999996</v>
      </c>
      <c r="AZ11">
        <v>2.125</v>
      </c>
      <c r="BA11">
        <v>0.125</v>
      </c>
      <c r="BB11">
        <v>1</v>
      </c>
      <c r="BC11">
        <v>1.875</v>
      </c>
      <c r="BD11">
        <v>5.5</v>
      </c>
      <c r="BE11">
        <v>24</v>
      </c>
      <c r="BF11">
        <v>7</v>
      </c>
    </row>
    <row r="12" spans="1:58" x14ac:dyDescent="0.3">
      <c r="A12" t="s">
        <v>90</v>
      </c>
      <c r="B12" t="s">
        <v>98</v>
      </c>
      <c r="C12" t="s">
        <v>10</v>
      </c>
      <c r="D12" t="s">
        <v>213</v>
      </c>
      <c r="E12">
        <v>37.6</v>
      </c>
      <c r="F12">
        <v>31.3</v>
      </c>
      <c r="G12">
        <v>4.2</v>
      </c>
      <c r="H12">
        <v>7.6</v>
      </c>
      <c r="I12">
        <v>5.2</v>
      </c>
      <c r="J12">
        <v>1.3</v>
      </c>
      <c r="K12">
        <v>0.1</v>
      </c>
      <c r="L12">
        <v>1</v>
      </c>
      <c r="M12">
        <v>3.8</v>
      </c>
      <c r="N12">
        <v>0.9</v>
      </c>
      <c r="O12">
        <v>0.6</v>
      </c>
      <c r="P12">
        <v>4.7</v>
      </c>
      <c r="Q12">
        <v>9.6</v>
      </c>
      <c r="R12">
        <v>0.24210000000000001</v>
      </c>
      <c r="S12">
        <v>0.35410000000000003</v>
      </c>
      <c r="T12">
        <v>0.39019999999999999</v>
      </c>
      <c r="U12">
        <v>0.74419999999999997</v>
      </c>
      <c r="V12">
        <v>12.1</v>
      </c>
      <c r="W12">
        <v>1</v>
      </c>
      <c r="X12">
        <v>0.9</v>
      </c>
      <c r="Y12">
        <v>0.4</v>
      </c>
      <c r="Z12">
        <v>0.3</v>
      </c>
      <c r="AA12">
        <v>0.1</v>
      </c>
      <c r="AB12">
        <v>37.799999999999997</v>
      </c>
      <c r="AC12">
        <v>34.1</v>
      </c>
      <c r="AD12">
        <v>4</v>
      </c>
      <c r="AE12">
        <v>8.5</v>
      </c>
      <c r="AF12">
        <v>5.2</v>
      </c>
      <c r="AG12">
        <v>2.1</v>
      </c>
      <c r="AH12">
        <v>0.2</v>
      </c>
      <c r="AI12">
        <v>1</v>
      </c>
      <c r="AJ12">
        <v>3.9</v>
      </c>
      <c r="AK12">
        <v>0.6</v>
      </c>
      <c r="AL12">
        <v>0.3</v>
      </c>
      <c r="AM12">
        <v>2.6</v>
      </c>
      <c r="AN12">
        <v>7.4</v>
      </c>
      <c r="AO12">
        <v>0.24340000000000001</v>
      </c>
      <c r="AP12">
        <v>0.31069999999999998</v>
      </c>
      <c r="AQ12">
        <v>0.4037</v>
      </c>
      <c r="AR12">
        <v>0.71429999999999993</v>
      </c>
      <c r="AS12">
        <v>14</v>
      </c>
      <c r="AT12">
        <v>0.6</v>
      </c>
      <c r="AU12">
        <v>1</v>
      </c>
      <c r="AV12">
        <v>0</v>
      </c>
      <c r="AW12">
        <v>0.1</v>
      </c>
      <c r="AX12">
        <v>0.1</v>
      </c>
      <c r="AY12">
        <v>5.6636363636363631</v>
      </c>
      <c r="AZ12">
        <v>2.0909090909090908</v>
      </c>
      <c r="BA12">
        <v>9.0909090909090912E-2</v>
      </c>
      <c r="BB12">
        <v>1</v>
      </c>
      <c r="BC12">
        <v>1.545454545454545</v>
      </c>
      <c r="BD12">
        <v>4.1818181818181817</v>
      </c>
      <c r="BE12">
        <v>23.27272727272727</v>
      </c>
      <c r="BF12">
        <v>6.5454545454545459</v>
      </c>
    </row>
    <row r="13" spans="1:58" x14ac:dyDescent="0.3">
      <c r="A13" t="s">
        <v>98</v>
      </c>
      <c r="B13" t="s">
        <v>90</v>
      </c>
      <c r="C13" t="s">
        <v>11</v>
      </c>
      <c r="D13" t="s">
        <v>217</v>
      </c>
      <c r="E13">
        <v>37.9</v>
      </c>
      <c r="F13">
        <v>33.9</v>
      </c>
      <c r="G13">
        <v>4.8</v>
      </c>
      <c r="H13">
        <v>8.5</v>
      </c>
      <c r="I13">
        <v>5.7</v>
      </c>
      <c r="J13">
        <v>2</v>
      </c>
      <c r="K13">
        <v>0.1</v>
      </c>
      <c r="L13">
        <v>0.7</v>
      </c>
      <c r="M13">
        <v>4.4000000000000004</v>
      </c>
      <c r="N13">
        <v>0.8</v>
      </c>
      <c r="O13">
        <v>0.4</v>
      </c>
      <c r="P13">
        <v>3.6</v>
      </c>
      <c r="Q13">
        <v>9.4</v>
      </c>
      <c r="R13">
        <v>0.24879999999999999</v>
      </c>
      <c r="S13">
        <v>0.32090000000000002</v>
      </c>
      <c r="T13">
        <v>0.37540000000000001</v>
      </c>
      <c r="U13">
        <v>0.69640000000000002</v>
      </c>
      <c r="V13">
        <v>12.8</v>
      </c>
      <c r="W13">
        <v>0.8</v>
      </c>
      <c r="X13">
        <v>0.1</v>
      </c>
      <c r="Y13">
        <v>0</v>
      </c>
      <c r="Z13">
        <v>0.3</v>
      </c>
      <c r="AA13">
        <v>0.3</v>
      </c>
      <c r="AB13">
        <v>40</v>
      </c>
      <c r="AC13">
        <v>35.4</v>
      </c>
      <c r="AD13">
        <v>5.4</v>
      </c>
      <c r="AE13">
        <v>9.6</v>
      </c>
      <c r="AF13">
        <v>6.3</v>
      </c>
      <c r="AG13">
        <v>1.9</v>
      </c>
      <c r="AH13">
        <v>0.2</v>
      </c>
      <c r="AI13">
        <v>1.2</v>
      </c>
      <c r="AJ13">
        <v>5.0999999999999996</v>
      </c>
      <c r="AK13">
        <v>0.9</v>
      </c>
      <c r="AL13">
        <v>0.2</v>
      </c>
      <c r="AM13">
        <v>3.8</v>
      </c>
      <c r="AN13">
        <v>6</v>
      </c>
      <c r="AO13">
        <v>0.26629999999999998</v>
      </c>
      <c r="AP13">
        <v>0.33560000000000001</v>
      </c>
      <c r="AQ13">
        <v>0.42449999999999999</v>
      </c>
      <c r="AR13">
        <v>0.75980000000000003</v>
      </c>
      <c r="AS13">
        <v>15.5</v>
      </c>
      <c r="AT13">
        <v>1.3</v>
      </c>
      <c r="AU13">
        <v>0.3</v>
      </c>
      <c r="AV13">
        <v>0</v>
      </c>
      <c r="AW13">
        <v>0.4</v>
      </c>
      <c r="AX13">
        <v>0.4</v>
      </c>
      <c r="AY13">
        <v>5.3090909090909086</v>
      </c>
      <c r="AZ13">
        <v>3.3636363636363642</v>
      </c>
      <c r="BA13">
        <v>0.27272727272727271</v>
      </c>
      <c r="BB13">
        <v>0.72727272727272729</v>
      </c>
      <c r="BC13">
        <v>1.636363636363636</v>
      </c>
      <c r="BD13">
        <v>4.4545454545454541</v>
      </c>
      <c r="BE13">
        <v>24</v>
      </c>
      <c r="BF13">
        <v>8.454545454545455</v>
      </c>
    </row>
    <row r="14" spans="1:58" x14ac:dyDescent="0.3">
      <c r="A14" t="s">
        <v>87</v>
      </c>
      <c r="B14" t="s">
        <v>83</v>
      </c>
      <c r="C14" t="s">
        <v>10</v>
      </c>
      <c r="D14" t="s">
        <v>219</v>
      </c>
      <c r="E14">
        <v>37.200000000000003</v>
      </c>
      <c r="F14">
        <v>33.700000000000003</v>
      </c>
      <c r="G14">
        <v>4</v>
      </c>
      <c r="H14">
        <v>9.1999999999999993</v>
      </c>
      <c r="I14">
        <v>7</v>
      </c>
      <c r="J14">
        <v>1.4</v>
      </c>
      <c r="K14">
        <v>0.2</v>
      </c>
      <c r="L14">
        <v>0.6</v>
      </c>
      <c r="M14">
        <v>4</v>
      </c>
      <c r="N14">
        <v>0.4</v>
      </c>
      <c r="O14">
        <v>0.3</v>
      </c>
      <c r="P14">
        <v>2.7</v>
      </c>
      <c r="Q14">
        <v>5.7</v>
      </c>
      <c r="R14">
        <v>0.2646</v>
      </c>
      <c r="S14">
        <v>0.3271</v>
      </c>
      <c r="T14">
        <v>0.372</v>
      </c>
      <c r="U14">
        <v>0.69920000000000004</v>
      </c>
      <c r="V14">
        <v>12.8</v>
      </c>
      <c r="W14">
        <v>1</v>
      </c>
      <c r="X14">
        <v>0.5</v>
      </c>
      <c r="Y14">
        <v>0</v>
      </c>
      <c r="Z14">
        <v>0.3</v>
      </c>
      <c r="AA14">
        <v>0.2</v>
      </c>
      <c r="AB14">
        <v>37.700000000000003</v>
      </c>
      <c r="AC14">
        <v>34.700000000000003</v>
      </c>
      <c r="AD14">
        <v>4.3</v>
      </c>
      <c r="AE14">
        <v>8.9</v>
      </c>
      <c r="AF14">
        <v>5.8</v>
      </c>
      <c r="AG14">
        <v>1.6</v>
      </c>
      <c r="AH14">
        <v>0.4</v>
      </c>
      <c r="AI14">
        <v>1.1000000000000001</v>
      </c>
      <c r="AJ14">
        <v>4.0999999999999996</v>
      </c>
      <c r="AK14">
        <v>1</v>
      </c>
      <c r="AL14">
        <v>0.4</v>
      </c>
      <c r="AM14">
        <v>2.2000000000000002</v>
      </c>
      <c r="AN14">
        <v>9.6</v>
      </c>
      <c r="AO14">
        <v>0.25119999999999998</v>
      </c>
      <c r="AP14">
        <v>0.29289999999999999</v>
      </c>
      <c r="AQ14">
        <v>0.41310000000000002</v>
      </c>
      <c r="AR14">
        <v>0.70600000000000007</v>
      </c>
      <c r="AS14">
        <v>14.6</v>
      </c>
      <c r="AT14">
        <v>0.2</v>
      </c>
      <c r="AU14">
        <v>0.1</v>
      </c>
      <c r="AV14">
        <v>0.2</v>
      </c>
      <c r="AW14">
        <v>0.5</v>
      </c>
      <c r="AX14">
        <v>0.1</v>
      </c>
      <c r="AY14">
        <v>5.0545454545454547</v>
      </c>
      <c r="AZ14">
        <v>2.454545454545455</v>
      </c>
      <c r="BA14">
        <v>0.1818181818181818</v>
      </c>
      <c r="BB14">
        <v>0.54545454545454541</v>
      </c>
      <c r="BC14">
        <v>1.7272727272727271</v>
      </c>
      <c r="BD14">
        <v>5.4545454545454541</v>
      </c>
      <c r="BE14">
        <v>22.54545454545455</v>
      </c>
      <c r="BF14">
        <v>7.4545454545454541</v>
      </c>
    </row>
    <row r="15" spans="1:58" x14ac:dyDescent="0.3">
      <c r="A15" t="s">
        <v>83</v>
      </c>
      <c r="B15" t="s">
        <v>87</v>
      </c>
      <c r="C15" t="s">
        <v>11</v>
      </c>
      <c r="D15" t="s">
        <v>227</v>
      </c>
      <c r="E15">
        <v>34.200000000000003</v>
      </c>
      <c r="F15">
        <v>31.7</v>
      </c>
      <c r="G15">
        <v>2.6</v>
      </c>
      <c r="H15">
        <v>6.2</v>
      </c>
      <c r="I15">
        <v>4.2</v>
      </c>
      <c r="J15">
        <v>1</v>
      </c>
      <c r="K15">
        <v>0</v>
      </c>
      <c r="L15">
        <v>1</v>
      </c>
      <c r="M15">
        <v>2.6</v>
      </c>
      <c r="N15">
        <v>0.2</v>
      </c>
      <c r="O15">
        <v>0.5</v>
      </c>
      <c r="P15">
        <v>2.2000000000000002</v>
      </c>
      <c r="Q15">
        <v>8.6</v>
      </c>
      <c r="R15">
        <v>0.1923</v>
      </c>
      <c r="S15">
        <v>0.25340000000000001</v>
      </c>
      <c r="T15">
        <v>0.316</v>
      </c>
      <c r="U15">
        <v>0.56950000000000001</v>
      </c>
      <c r="V15">
        <v>10.199999999999999</v>
      </c>
      <c r="W15">
        <v>0.7</v>
      </c>
      <c r="X15">
        <v>0.3</v>
      </c>
      <c r="Y15">
        <v>0</v>
      </c>
      <c r="Z15">
        <v>0</v>
      </c>
      <c r="AA15">
        <v>0</v>
      </c>
      <c r="AB15">
        <v>38.299999999999997</v>
      </c>
      <c r="AC15">
        <v>32.4</v>
      </c>
      <c r="AD15">
        <v>5.2</v>
      </c>
      <c r="AE15">
        <v>7.1</v>
      </c>
      <c r="AF15">
        <v>4</v>
      </c>
      <c r="AG15">
        <v>1.7</v>
      </c>
      <c r="AH15">
        <v>0.2</v>
      </c>
      <c r="AI15">
        <v>1.2</v>
      </c>
      <c r="AJ15">
        <v>4.9000000000000004</v>
      </c>
      <c r="AK15">
        <v>0.8</v>
      </c>
      <c r="AL15">
        <v>0.1</v>
      </c>
      <c r="AM15">
        <v>4.9000000000000004</v>
      </c>
      <c r="AN15">
        <v>7.9</v>
      </c>
      <c r="AO15">
        <v>0.21759999999999999</v>
      </c>
      <c r="AP15">
        <v>0.32650000000000001</v>
      </c>
      <c r="AQ15">
        <v>0.3921</v>
      </c>
      <c r="AR15">
        <v>0.71869999999999989</v>
      </c>
      <c r="AS15">
        <v>12.8</v>
      </c>
      <c r="AT15">
        <v>0.5</v>
      </c>
      <c r="AU15">
        <v>0.7</v>
      </c>
      <c r="AV15">
        <v>0</v>
      </c>
      <c r="AW15">
        <v>0.3</v>
      </c>
      <c r="AX15">
        <v>0</v>
      </c>
      <c r="AY15">
        <v>6.2181818181818187</v>
      </c>
      <c r="AZ15">
        <v>1.7272727272727271</v>
      </c>
      <c r="BA15">
        <v>9.0909090909090912E-2</v>
      </c>
      <c r="BB15">
        <v>0.72727272727272729</v>
      </c>
      <c r="BC15">
        <v>2.6363636363636358</v>
      </c>
      <c r="BD15">
        <v>4.3636363636363633</v>
      </c>
      <c r="BE15">
        <v>25.45454545454545</v>
      </c>
      <c r="BF15">
        <v>7.1818181818181817</v>
      </c>
    </row>
    <row r="16" spans="1:58" x14ac:dyDescent="0.3">
      <c r="A16" t="s">
        <v>65</v>
      </c>
      <c r="B16" t="s">
        <v>89</v>
      </c>
      <c r="C16" t="s">
        <v>10</v>
      </c>
      <c r="D16" t="s">
        <v>125</v>
      </c>
      <c r="E16">
        <v>37.4</v>
      </c>
      <c r="F16">
        <v>34.4</v>
      </c>
      <c r="G16">
        <v>4.5</v>
      </c>
      <c r="H16">
        <v>8.1999999999999993</v>
      </c>
      <c r="I16">
        <v>5.6</v>
      </c>
      <c r="J16">
        <v>1.5</v>
      </c>
      <c r="K16">
        <v>0.2</v>
      </c>
      <c r="L16">
        <v>0.9</v>
      </c>
      <c r="M16">
        <v>4.4000000000000004</v>
      </c>
      <c r="N16">
        <v>0.3</v>
      </c>
      <c r="O16">
        <v>0.1</v>
      </c>
      <c r="P16">
        <v>2.5</v>
      </c>
      <c r="Q16">
        <v>8.1999999999999993</v>
      </c>
      <c r="R16">
        <v>0.23430000000000001</v>
      </c>
      <c r="S16">
        <v>0.2888</v>
      </c>
      <c r="T16">
        <v>0.36430000000000001</v>
      </c>
      <c r="U16">
        <v>0.65310000000000001</v>
      </c>
      <c r="V16">
        <v>12.8</v>
      </c>
      <c r="W16">
        <v>0.9</v>
      </c>
      <c r="X16">
        <v>0.2</v>
      </c>
      <c r="Y16">
        <v>0</v>
      </c>
      <c r="Z16">
        <v>0.3</v>
      </c>
      <c r="AA16">
        <v>0.2</v>
      </c>
      <c r="AB16">
        <v>39</v>
      </c>
      <c r="AC16">
        <v>35.6</v>
      </c>
      <c r="AD16">
        <v>4.9000000000000004</v>
      </c>
      <c r="AE16">
        <v>8.9</v>
      </c>
      <c r="AF16">
        <v>5</v>
      </c>
      <c r="AG16">
        <v>1.7</v>
      </c>
      <c r="AH16">
        <v>0.5</v>
      </c>
      <c r="AI16">
        <v>1.7</v>
      </c>
      <c r="AJ16">
        <v>4.5999999999999996</v>
      </c>
      <c r="AK16">
        <v>1.3</v>
      </c>
      <c r="AL16">
        <v>0.5</v>
      </c>
      <c r="AM16">
        <v>2.8</v>
      </c>
      <c r="AN16">
        <v>9.9</v>
      </c>
      <c r="AO16">
        <v>0.24829999999999999</v>
      </c>
      <c r="AP16">
        <v>0.30769999999999997</v>
      </c>
      <c r="AQ16">
        <v>0.46660000000000001</v>
      </c>
      <c r="AR16">
        <v>0.77439999999999998</v>
      </c>
      <c r="AS16">
        <v>16.7</v>
      </c>
      <c r="AT16">
        <v>0.5</v>
      </c>
      <c r="AU16">
        <v>0.4</v>
      </c>
      <c r="AV16">
        <v>0</v>
      </c>
      <c r="AW16">
        <v>0.2</v>
      </c>
      <c r="AX16">
        <v>0.4</v>
      </c>
      <c r="AY16">
        <v>5.416666666666667</v>
      </c>
      <c r="AZ16">
        <v>2.5</v>
      </c>
      <c r="BA16">
        <v>8.3333333333333329E-2</v>
      </c>
      <c r="BB16">
        <v>0.75</v>
      </c>
      <c r="BC16">
        <v>1.833333333333333</v>
      </c>
      <c r="BD16">
        <v>5</v>
      </c>
      <c r="BE16">
        <v>23.5</v>
      </c>
      <c r="BF16">
        <v>8</v>
      </c>
    </row>
    <row r="17" spans="1:58" x14ac:dyDescent="0.3">
      <c r="A17" t="s">
        <v>89</v>
      </c>
      <c r="B17" t="s">
        <v>65</v>
      </c>
      <c r="C17" t="s">
        <v>11</v>
      </c>
      <c r="D17" t="s">
        <v>226</v>
      </c>
      <c r="E17">
        <v>37</v>
      </c>
      <c r="F17">
        <v>33.4</v>
      </c>
      <c r="G17">
        <v>3.9</v>
      </c>
      <c r="H17">
        <v>7.4</v>
      </c>
      <c r="I17">
        <v>5</v>
      </c>
      <c r="J17">
        <v>1.3</v>
      </c>
      <c r="K17">
        <v>0.2</v>
      </c>
      <c r="L17">
        <v>0.9</v>
      </c>
      <c r="M17">
        <v>3.6</v>
      </c>
      <c r="N17">
        <v>1</v>
      </c>
      <c r="O17">
        <v>0.1</v>
      </c>
      <c r="P17">
        <v>2.6</v>
      </c>
      <c r="Q17">
        <v>9.4</v>
      </c>
      <c r="R17">
        <v>0.2175</v>
      </c>
      <c r="S17">
        <v>0.2762</v>
      </c>
      <c r="T17">
        <v>0.34310000000000002</v>
      </c>
      <c r="U17">
        <v>0.61950000000000005</v>
      </c>
      <c r="V17">
        <v>11.8</v>
      </c>
      <c r="W17">
        <v>0.4</v>
      </c>
      <c r="X17">
        <v>0.4</v>
      </c>
      <c r="Y17">
        <v>0.1</v>
      </c>
      <c r="Z17">
        <v>0.3</v>
      </c>
      <c r="AA17">
        <v>0</v>
      </c>
      <c r="AB17">
        <v>36.299999999999997</v>
      </c>
      <c r="AC17">
        <v>33.4</v>
      </c>
      <c r="AD17">
        <v>4</v>
      </c>
      <c r="AE17">
        <v>8.9</v>
      </c>
      <c r="AF17">
        <v>5.8</v>
      </c>
      <c r="AG17">
        <v>2</v>
      </c>
      <c r="AH17">
        <v>0.3</v>
      </c>
      <c r="AI17">
        <v>0.8</v>
      </c>
      <c r="AJ17">
        <v>3.8</v>
      </c>
      <c r="AK17">
        <v>0.4</v>
      </c>
      <c r="AL17">
        <v>0.3</v>
      </c>
      <c r="AM17">
        <v>2.4</v>
      </c>
      <c r="AN17">
        <v>7.1</v>
      </c>
      <c r="AO17">
        <v>0.26290000000000002</v>
      </c>
      <c r="AP17">
        <v>0.31869999999999998</v>
      </c>
      <c r="AQ17">
        <v>0.41139999999999999</v>
      </c>
      <c r="AR17">
        <v>0.73</v>
      </c>
      <c r="AS17">
        <v>13.9</v>
      </c>
      <c r="AT17">
        <v>0.8</v>
      </c>
      <c r="AU17">
        <v>0.4</v>
      </c>
      <c r="AV17">
        <v>0</v>
      </c>
      <c r="AW17">
        <v>0.1</v>
      </c>
      <c r="AX17">
        <v>0.2</v>
      </c>
      <c r="AY17">
        <v>4.3</v>
      </c>
      <c r="AZ17">
        <v>3.375</v>
      </c>
      <c r="BA17">
        <v>0.125</v>
      </c>
      <c r="BB17">
        <v>0.625</v>
      </c>
      <c r="BC17">
        <v>1.25</v>
      </c>
      <c r="BD17">
        <v>3.25</v>
      </c>
      <c r="BE17">
        <v>20.75</v>
      </c>
      <c r="BF17">
        <v>8.125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D07E-2AA7-45B5-98F1-CBDF8A82EADE}">
  <dimension ref="A1:AY27"/>
  <sheetViews>
    <sheetView workbookViewId="0">
      <selection activeCell="D24" sqref="D24"/>
    </sheetView>
  </sheetViews>
  <sheetFormatPr defaultRowHeight="14.4" x14ac:dyDescent="0.3"/>
  <sheetData>
    <row r="1" spans="1:51" x14ac:dyDescent="0.3">
      <c r="A1" s="25" t="s">
        <v>49</v>
      </c>
      <c r="B1" s="25" t="s">
        <v>189</v>
      </c>
      <c r="C1" s="25" t="s">
        <v>199</v>
      </c>
      <c r="D1" s="25" t="s">
        <v>56</v>
      </c>
      <c r="E1" s="25" t="s">
        <v>200</v>
      </c>
      <c r="F1" s="25" t="s">
        <v>147</v>
      </c>
      <c r="G1" s="25" t="s">
        <v>148</v>
      </c>
      <c r="H1" s="25" t="s">
        <v>50</v>
      </c>
      <c r="I1" s="25" t="s">
        <v>149</v>
      </c>
      <c r="J1" s="25" t="s">
        <v>150</v>
      </c>
      <c r="K1" s="25" t="s">
        <v>151</v>
      </c>
      <c r="L1" s="25" t="s">
        <v>152</v>
      </c>
      <c r="M1" s="25" t="s">
        <v>153</v>
      </c>
      <c r="N1" s="25" t="s">
        <v>154</v>
      </c>
      <c r="O1" s="25" t="s">
        <v>155</v>
      </c>
      <c r="P1" s="25" t="s">
        <v>156</v>
      </c>
      <c r="Q1" s="25" t="s">
        <v>157</v>
      </c>
      <c r="R1" s="25" t="s">
        <v>158</v>
      </c>
      <c r="S1" s="25" t="s">
        <v>159</v>
      </c>
      <c r="T1" s="25" t="s">
        <v>160</v>
      </c>
      <c r="U1" s="25" t="s">
        <v>161</v>
      </c>
      <c r="V1" s="25" t="s">
        <v>162</v>
      </c>
      <c r="W1" s="25" t="s">
        <v>129</v>
      </c>
      <c r="X1" s="25" t="s">
        <v>163</v>
      </c>
      <c r="Y1" s="25" t="s">
        <v>164</v>
      </c>
      <c r="Z1" s="25" t="s">
        <v>165</v>
      </c>
      <c r="AA1" s="25" t="s">
        <v>145</v>
      </c>
      <c r="AB1" s="25" t="s">
        <v>166</v>
      </c>
      <c r="AC1" s="25" t="s">
        <v>167</v>
      </c>
      <c r="AD1" s="25" t="s">
        <v>168</v>
      </c>
      <c r="AE1" s="25" t="s">
        <v>51</v>
      </c>
      <c r="AF1" s="25" t="s">
        <v>169</v>
      </c>
      <c r="AG1" s="25" t="s">
        <v>170</v>
      </c>
      <c r="AH1" s="25" t="s">
        <v>171</v>
      </c>
      <c r="AI1" s="25" t="s">
        <v>172</v>
      </c>
      <c r="AJ1" s="25" t="s">
        <v>173</v>
      </c>
      <c r="AK1" s="25" t="s">
        <v>174</v>
      </c>
      <c r="AL1" s="25" t="s">
        <v>175</v>
      </c>
      <c r="AM1" s="25" t="s">
        <v>176</v>
      </c>
      <c r="AN1" s="25" t="s">
        <v>177</v>
      </c>
      <c r="AO1" s="25" t="s">
        <v>178</v>
      </c>
      <c r="AP1" s="25" t="s">
        <v>179</v>
      </c>
      <c r="AQ1" s="25" t="s">
        <v>180</v>
      </c>
      <c r="AR1" s="25" t="s">
        <v>181</v>
      </c>
      <c r="AS1" s="25" t="s">
        <v>182</v>
      </c>
      <c r="AT1" s="25" t="s">
        <v>183</v>
      </c>
      <c r="AU1" s="25" t="s">
        <v>184</v>
      </c>
      <c r="AV1" s="25" t="s">
        <v>185</v>
      </c>
      <c r="AW1" s="25" t="s">
        <v>186</v>
      </c>
      <c r="AX1" s="25" t="s">
        <v>187</v>
      </c>
      <c r="AY1" s="25" t="s">
        <v>188</v>
      </c>
    </row>
    <row r="2" spans="1:51" x14ac:dyDescent="0.3">
      <c r="A2" t="s">
        <v>88</v>
      </c>
      <c r="B2" t="s">
        <v>63</v>
      </c>
      <c r="C2" t="s">
        <v>10</v>
      </c>
      <c r="D2" t="s">
        <v>132</v>
      </c>
      <c r="E2">
        <v>0</v>
      </c>
      <c r="F2">
        <v>41.666666666666657</v>
      </c>
      <c r="G2">
        <v>32.333333333333343</v>
      </c>
      <c r="H2">
        <v>6</v>
      </c>
      <c r="I2">
        <v>7</v>
      </c>
      <c r="J2">
        <v>3.666666666666667</v>
      </c>
      <c r="K2">
        <v>2.666666666666667</v>
      </c>
      <c r="L2">
        <v>0</v>
      </c>
      <c r="M2">
        <v>0.66666666666666663</v>
      </c>
      <c r="N2">
        <v>6</v>
      </c>
      <c r="O2">
        <v>1</v>
      </c>
      <c r="P2">
        <v>0.33333333333333331</v>
      </c>
      <c r="Q2">
        <v>7.333333333333333</v>
      </c>
      <c r="R2">
        <v>9.3333333333333339</v>
      </c>
      <c r="S2">
        <v>0.217</v>
      </c>
      <c r="T2">
        <v>0.37799999999999989</v>
      </c>
      <c r="U2">
        <v>0.36233333333333329</v>
      </c>
      <c r="V2">
        <v>0.7403333333333334</v>
      </c>
      <c r="W2">
        <v>11.66666666666667</v>
      </c>
      <c r="X2">
        <v>0.33333333333333331</v>
      </c>
      <c r="Y2">
        <v>1.333333333333333</v>
      </c>
      <c r="Z2">
        <v>0</v>
      </c>
      <c r="AA2">
        <v>0.33333333333333331</v>
      </c>
      <c r="AB2">
        <v>0</v>
      </c>
      <c r="AC2">
        <v>40</v>
      </c>
      <c r="AD2">
        <v>35.666666666666657</v>
      </c>
      <c r="AE2">
        <v>5</v>
      </c>
      <c r="AF2">
        <v>9.6666666666666661</v>
      </c>
      <c r="AG2">
        <v>7</v>
      </c>
      <c r="AH2">
        <v>1.666666666666667</v>
      </c>
      <c r="AI2">
        <v>0</v>
      </c>
      <c r="AJ2">
        <v>1</v>
      </c>
      <c r="AK2">
        <v>5</v>
      </c>
      <c r="AL2">
        <v>2</v>
      </c>
      <c r="AM2">
        <v>0.66666666666666663</v>
      </c>
      <c r="AN2">
        <v>3</v>
      </c>
      <c r="AO2">
        <v>9</v>
      </c>
      <c r="AP2">
        <v>0.26500000000000001</v>
      </c>
      <c r="AQ2">
        <v>0.32600000000000001</v>
      </c>
      <c r="AR2">
        <v>0.38933333333333331</v>
      </c>
      <c r="AS2">
        <v>0.71499999999999997</v>
      </c>
      <c r="AT2">
        <v>14.33333333333333</v>
      </c>
      <c r="AU2">
        <v>0.33333333333333331</v>
      </c>
      <c r="AV2">
        <v>0.66666666666666663</v>
      </c>
      <c r="AW2">
        <v>0.33333333333333331</v>
      </c>
      <c r="AX2">
        <v>0.33333333333333331</v>
      </c>
      <c r="AY2">
        <v>0</v>
      </c>
    </row>
    <row r="3" spans="1:51" x14ac:dyDescent="0.3">
      <c r="A3" t="s">
        <v>63</v>
      </c>
      <c r="B3" t="s">
        <v>88</v>
      </c>
      <c r="C3" t="s">
        <v>11</v>
      </c>
      <c r="D3" t="s">
        <v>210</v>
      </c>
      <c r="E3">
        <v>0</v>
      </c>
      <c r="F3">
        <v>40</v>
      </c>
      <c r="G3">
        <v>35.666666666666657</v>
      </c>
      <c r="H3">
        <v>5</v>
      </c>
      <c r="I3">
        <v>9.6666666666666661</v>
      </c>
      <c r="J3">
        <v>7</v>
      </c>
      <c r="K3">
        <v>1.666666666666667</v>
      </c>
      <c r="L3">
        <v>0</v>
      </c>
      <c r="M3">
        <v>1</v>
      </c>
      <c r="N3">
        <v>5</v>
      </c>
      <c r="O3">
        <v>2</v>
      </c>
      <c r="P3">
        <v>0.66666666666666663</v>
      </c>
      <c r="Q3">
        <v>3</v>
      </c>
      <c r="R3">
        <v>9</v>
      </c>
      <c r="S3">
        <v>0.26500000000000001</v>
      </c>
      <c r="T3">
        <v>0.32600000000000001</v>
      </c>
      <c r="U3">
        <v>0.38933333333333331</v>
      </c>
      <c r="V3">
        <v>0.71499999999999997</v>
      </c>
      <c r="W3">
        <v>14.33333333333333</v>
      </c>
      <c r="X3">
        <v>0.33333333333333331</v>
      </c>
      <c r="Y3">
        <v>0.66666666666666663</v>
      </c>
      <c r="Z3">
        <v>0.33333333333333331</v>
      </c>
      <c r="AA3">
        <v>0.33333333333333331</v>
      </c>
      <c r="AB3">
        <v>0</v>
      </c>
      <c r="AC3">
        <v>41.666666666666657</v>
      </c>
      <c r="AD3">
        <v>32.333333333333343</v>
      </c>
      <c r="AE3">
        <v>6</v>
      </c>
      <c r="AF3">
        <v>7</v>
      </c>
      <c r="AG3">
        <v>3.666666666666667</v>
      </c>
      <c r="AH3">
        <v>2.666666666666667</v>
      </c>
      <c r="AI3">
        <v>0</v>
      </c>
      <c r="AJ3">
        <v>0.66666666666666663</v>
      </c>
      <c r="AK3">
        <v>6</v>
      </c>
      <c r="AL3">
        <v>1</v>
      </c>
      <c r="AM3">
        <v>0.33333333333333331</v>
      </c>
      <c r="AN3">
        <v>7.333333333333333</v>
      </c>
      <c r="AO3">
        <v>9.3333333333333339</v>
      </c>
      <c r="AP3">
        <v>0.217</v>
      </c>
      <c r="AQ3">
        <v>0.37799999999999989</v>
      </c>
      <c r="AR3">
        <v>0.36233333333333329</v>
      </c>
      <c r="AS3">
        <v>0.7403333333333334</v>
      </c>
      <c r="AT3">
        <v>11.66666666666667</v>
      </c>
      <c r="AU3">
        <v>0.33333333333333331</v>
      </c>
      <c r="AV3">
        <v>1.333333333333333</v>
      </c>
      <c r="AW3">
        <v>0</v>
      </c>
      <c r="AX3">
        <v>0.33333333333333331</v>
      </c>
      <c r="AY3">
        <v>0</v>
      </c>
    </row>
    <row r="4" spans="1:51" x14ac:dyDescent="0.3">
      <c r="A4" t="s">
        <v>96</v>
      </c>
      <c r="B4" t="s">
        <v>92</v>
      </c>
      <c r="C4" t="s">
        <v>10</v>
      </c>
      <c r="D4" t="s">
        <v>143</v>
      </c>
      <c r="E4">
        <v>0</v>
      </c>
      <c r="F4">
        <v>37.5</v>
      </c>
      <c r="G4">
        <v>33.75</v>
      </c>
      <c r="H4">
        <v>3.25</v>
      </c>
      <c r="I4">
        <v>6.5</v>
      </c>
      <c r="J4">
        <v>4.5</v>
      </c>
      <c r="K4">
        <v>1</v>
      </c>
      <c r="L4">
        <v>0.25</v>
      </c>
      <c r="M4">
        <v>0.75</v>
      </c>
      <c r="N4">
        <v>3.25</v>
      </c>
      <c r="O4">
        <v>0.25</v>
      </c>
      <c r="P4">
        <v>0</v>
      </c>
      <c r="Q4">
        <v>3.75</v>
      </c>
      <c r="R4">
        <v>10</v>
      </c>
      <c r="S4">
        <v>0.18775</v>
      </c>
      <c r="T4">
        <v>0.26500000000000001</v>
      </c>
      <c r="U4">
        <v>0.29649999999999999</v>
      </c>
      <c r="V4">
        <v>0.56174999999999997</v>
      </c>
      <c r="W4">
        <v>10.25</v>
      </c>
      <c r="X4">
        <v>0.5</v>
      </c>
      <c r="Y4">
        <v>0</v>
      </c>
      <c r="Z4">
        <v>0</v>
      </c>
      <c r="AA4">
        <v>0</v>
      </c>
      <c r="AB4">
        <v>0</v>
      </c>
      <c r="AC4">
        <v>42.75</v>
      </c>
      <c r="AD4">
        <v>37.5</v>
      </c>
      <c r="AE4">
        <v>8.5</v>
      </c>
      <c r="AF4">
        <v>11</v>
      </c>
      <c r="AG4">
        <v>6.25</v>
      </c>
      <c r="AH4">
        <v>3</v>
      </c>
      <c r="AI4">
        <v>0.5</v>
      </c>
      <c r="AJ4">
        <v>1.25</v>
      </c>
      <c r="AK4">
        <v>8.25</v>
      </c>
      <c r="AL4">
        <v>1</v>
      </c>
      <c r="AM4">
        <v>0</v>
      </c>
      <c r="AN4">
        <v>4</v>
      </c>
      <c r="AO4">
        <v>7.75</v>
      </c>
      <c r="AP4">
        <v>0.29325000000000001</v>
      </c>
      <c r="AQ4">
        <v>0.35925000000000001</v>
      </c>
      <c r="AR4">
        <v>0.50124999999999997</v>
      </c>
      <c r="AS4">
        <v>0.86050000000000004</v>
      </c>
      <c r="AT4">
        <v>18.75</v>
      </c>
      <c r="AU4">
        <v>0.5</v>
      </c>
      <c r="AV4">
        <v>0.25</v>
      </c>
      <c r="AW4">
        <v>0</v>
      </c>
      <c r="AX4">
        <v>0.75</v>
      </c>
      <c r="AY4">
        <v>0</v>
      </c>
    </row>
    <row r="5" spans="1:51" x14ac:dyDescent="0.3">
      <c r="A5" t="s">
        <v>92</v>
      </c>
      <c r="B5" t="s">
        <v>96</v>
      </c>
      <c r="C5" t="s">
        <v>11</v>
      </c>
      <c r="D5" t="s">
        <v>212</v>
      </c>
      <c r="E5">
        <v>0</v>
      </c>
      <c r="F5">
        <v>42.75</v>
      </c>
      <c r="G5">
        <v>37.5</v>
      </c>
      <c r="H5">
        <v>8.5</v>
      </c>
      <c r="I5">
        <v>11</v>
      </c>
      <c r="J5">
        <v>6.25</v>
      </c>
      <c r="K5">
        <v>3</v>
      </c>
      <c r="L5">
        <v>0.5</v>
      </c>
      <c r="M5">
        <v>1.25</v>
      </c>
      <c r="N5">
        <v>8.25</v>
      </c>
      <c r="O5">
        <v>1</v>
      </c>
      <c r="P5">
        <v>0</v>
      </c>
      <c r="Q5">
        <v>4</v>
      </c>
      <c r="R5">
        <v>7.75</v>
      </c>
      <c r="S5">
        <v>0.29325000000000001</v>
      </c>
      <c r="T5">
        <v>0.35925000000000001</v>
      </c>
      <c r="U5">
        <v>0.50124999999999997</v>
      </c>
      <c r="V5">
        <v>0.86050000000000004</v>
      </c>
      <c r="W5">
        <v>18.75</v>
      </c>
      <c r="X5">
        <v>0.5</v>
      </c>
      <c r="Y5">
        <v>0.25</v>
      </c>
      <c r="Z5">
        <v>0</v>
      </c>
      <c r="AA5">
        <v>0.75</v>
      </c>
      <c r="AB5">
        <v>0</v>
      </c>
      <c r="AC5">
        <v>37.5</v>
      </c>
      <c r="AD5">
        <v>33.75</v>
      </c>
      <c r="AE5">
        <v>3.25</v>
      </c>
      <c r="AF5">
        <v>6.5</v>
      </c>
      <c r="AG5">
        <v>4.5</v>
      </c>
      <c r="AH5">
        <v>1</v>
      </c>
      <c r="AI5">
        <v>0.25</v>
      </c>
      <c r="AJ5">
        <v>0.75</v>
      </c>
      <c r="AK5">
        <v>3.25</v>
      </c>
      <c r="AL5">
        <v>0.25</v>
      </c>
      <c r="AM5">
        <v>0</v>
      </c>
      <c r="AN5">
        <v>3.75</v>
      </c>
      <c r="AO5">
        <v>10</v>
      </c>
      <c r="AP5">
        <v>0.18775</v>
      </c>
      <c r="AQ5">
        <v>0.26500000000000001</v>
      </c>
      <c r="AR5">
        <v>0.29649999999999999</v>
      </c>
      <c r="AS5">
        <v>0.56174999999999997</v>
      </c>
      <c r="AT5">
        <v>10.25</v>
      </c>
      <c r="AU5">
        <v>0.5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80</v>
      </c>
      <c r="B6" t="s">
        <v>76</v>
      </c>
      <c r="C6" t="s">
        <v>10</v>
      </c>
      <c r="D6" t="s">
        <v>131</v>
      </c>
      <c r="E6">
        <v>0</v>
      </c>
      <c r="F6">
        <v>38</v>
      </c>
      <c r="G6">
        <v>34</v>
      </c>
      <c r="H6">
        <v>5</v>
      </c>
      <c r="I6">
        <v>10</v>
      </c>
      <c r="J6">
        <v>7</v>
      </c>
      <c r="K6">
        <v>1.5</v>
      </c>
      <c r="L6">
        <v>0</v>
      </c>
      <c r="M6">
        <v>1.5</v>
      </c>
      <c r="N6">
        <v>5</v>
      </c>
      <c r="O6">
        <v>0</v>
      </c>
      <c r="P6">
        <v>0</v>
      </c>
      <c r="Q6">
        <v>3</v>
      </c>
      <c r="R6">
        <v>4.5</v>
      </c>
      <c r="S6">
        <v>0.29399999999999998</v>
      </c>
      <c r="T6">
        <v>0.36399999999999999</v>
      </c>
      <c r="U6">
        <v>0.47049999999999997</v>
      </c>
      <c r="V6">
        <v>0.83450000000000002</v>
      </c>
      <c r="W6">
        <v>16</v>
      </c>
      <c r="X6">
        <v>1.5</v>
      </c>
      <c r="Y6">
        <v>1</v>
      </c>
      <c r="Z6">
        <v>0</v>
      </c>
      <c r="AA6">
        <v>0</v>
      </c>
      <c r="AB6">
        <v>0</v>
      </c>
      <c r="AC6">
        <v>39</v>
      </c>
      <c r="AD6">
        <v>35</v>
      </c>
      <c r="AE6">
        <v>4.5</v>
      </c>
      <c r="AF6">
        <v>9</v>
      </c>
      <c r="AG6">
        <v>7.5</v>
      </c>
      <c r="AH6">
        <v>1.5</v>
      </c>
      <c r="AI6">
        <v>0</v>
      </c>
      <c r="AJ6">
        <v>0</v>
      </c>
      <c r="AK6">
        <v>4</v>
      </c>
      <c r="AL6">
        <v>1</v>
      </c>
      <c r="AM6">
        <v>0</v>
      </c>
      <c r="AN6">
        <v>2.5</v>
      </c>
      <c r="AO6">
        <v>10</v>
      </c>
      <c r="AP6">
        <v>0.25700000000000001</v>
      </c>
      <c r="AQ6">
        <v>0.32050000000000001</v>
      </c>
      <c r="AR6">
        <v>0.3</v>
      </c>
      <c r="AS6">
        <v>0.62050000000000005</v>
      </c>
      <c r="AT6">
        <v>10.5</v>
      </c>
      <c r="AU6">
        <v>0.5</v>
      </c>
      <c r="AV6">
        <v>1</v>
      </c>
      <c r="AW6">
        <v>0</v>
      </c>
      <c r="AX6">
        <v>0.5</v>
      </c>
      <c r="AY6">
        <v>0</v>
      </c>
    </row>
    <row r="7" spans="1:51" x14ac:dyDescent="0.3">
      <c r="A7" t="s">
        <v>76</v>
      </c>
      <c r="B7" t="s">
        <v>80</v>
      </c>
      <c r="C7" t="s">
        <v>11</v>
      </c>
      <c r="D7" t="s">
        <v>139</v>
      </c>
      <c r="E7">
        <v>0</v>
      </c>
      <c r="F7">
        <v>39</v>
      </c>
      <c r="G7">
        <v>35</v>
      </c>
      <c r="H7">
        <v>4.5</v>
      </c>
      <c r="I7">
        <v>9</v>
      </c>
      <c r="J7">
        <v>7.5</v>
      </c>
      <c r="K7">
        <v>1.5</v>
      </c>
      <c r="L7">
        <v>0</v>
      </c>
      <c r="M7">
        <v>0</v>
      </c>
      <c r="N7">
        <v>4</v>
      </c>
      <c r="O7">
        <v>1</v>
      </c>
      <c r="P7">
        <v>0</v>
      </c>
      <c r="Q7">
        <v>2.5</v>
      </c>
      <c r="R7">
        <v>10</v>
      </c>
      <c r="S7">
        <v>0.25700000000000001</v>
      </c>
      <c r="T7">
        <v>0.32050000000000001</v>
      </c>
      <c r="U7">
        <v>0.3</v>
      </c>
      <c r="V7">
        <v>0.62050000000000005</v>
      </c>
      <c r="W7">
        <v>10.5</v>
      </c>
      <c r="X7">
        <v>0.5</v>
      </c>
      <c r="Y7">
        <v>1</v>
      </c>
      <c r="Z7">
        <v>0</v>
      </c>
      <c r="AA7">
        <v>0.5</v>
      </c>
      <c r="AB7">
        <v>0</v>
      </c>
      <c r="AC7">
        <v>38</v>
      </c>
      <c r="AD7">
        <v>34</v>
      </c>
      <c r="AE7">
        <v>5</v>
      </c>
      <c r="AF7">
        <v>10</v>
      </c>
      <c r="AG7">
        <v>7</v>
      </c>
      <c r="AH7">
        <v>1.5</v>
      </c>
      <c r="AI7">
        <v>0</v>
      </c>
      <c r="AJ7">
        <v>1.5</v>
      </c>
      <c r="AK7">
        <v>5</v>
      </c>
      <c r="AL7">
        <v>0</v>
      </c>
      <c r="AM7">
        <v>0</v>
      </c>
      <c r="AN7">
        <v>3</v>
      </c>
      <c r="AO7">
        <v>4.5</v>
      </c>
      <c r="AP7">
        <v>0.29399999999999998</v>
      </c>
      <c r="AQ7">
        <v>0.36399999999999999</v>
      </c>
      <c r="AR7">
        <v>0.47049999999999997</v>
      </c>
      <c r="AS7">
        <v>0.83450000000000002</v>
      </c>
      <c r="AT7">
        <v>16</v>
      </c>
      <c r="AU7">
        <v>1.5</v>
      </c>
      <c r="AV7">
        <v>1</v>
      </c>
      <c r="AW7">
        <v>0</v>
      </c>
      <c r="AX7">
        <v>0</v>
      </c>
      <c r="AY7">
        <v>0</v>
      </c>
    </row>
    <row r="8" spans="1:51" x14ac:dyDescent="0.3">
      <c r="A8" t="s">
        <v>78</v>
      </c>
      <c r="B8" t="s">
        <v>90</v>
      </c>
      <c r="C8" t="s">
        <v>10</v>
      </c>
      <c r="D8" t="s">
        <v>137</v>
      </c>
      <c r="E8">
        <v>0</v>
      </c>
      <c r="F8">
        <v>32</v>
      </c>
      <c r="G8">
        <v>32</v>
      </c>
      <c r="H8">
        <v>1</v>
      </c>
      <c r="I8">
        <v>5</v>
      </c>
      <c r="J8">
        <v>4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12</v>
      </c>
      <c r="S8">
        <v>0.156</v>
      </c>
      <c r="T8">
        <v>0.156</v>
      </c>
      <c r="U8">
        <v>0.25</v>
      </c>
      <c r="V8">
        <v>0.40600000000000003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34</v>
      </c>
      <c r="AD8">
        <v>28</v>
      </c>
      <c r="AE8">
        <v>3</v>
      </c>
      <c r="AF8">
        <v>5</v>
      </c>
      <c r="AG8">
        <v>4</v>
      </c>
      <c r="AH8">
        <v>0</v>
      </c>
      <c r="AI8">
        <v>0</v>
      </c>
      <c r="AJ8">
        <v>1</v>
      </c>
      <c r="AK8">
        <v>3</v>
      </c>
      <c r="AL8">
        <v>0</v>
      </c>
      <c r="AM8">
        <v>1</v>
      </c>
      <c r="AN8">
        <v>6</v>
      </c>
      <c r="AO8">
        <v>6</v>
      </c>
      <c r="AP8">
        <v>0.17899999999999999</v>
      </c>
      <c r="AQ8">
        <v>0.32400000000000001</v>
      </c>
      <c r="AR8">
        <v>0.28599999999999998</v>
      </c>
      <c r="AS8">
        <v>0.60899999999999999</v>
      </c>
      <c r="AT8">
        <v>8</v>
      </c>
      <c r="AU8">
        <v>2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90</v>
      </c>
      <c r="B9" t="s">
        <v>78</v>
      </c>
      <c r="C9" t="s">
        <v>11</v>
      </c>
      <c r="D9" t="s">
        <v>213</v>
      </c>
      <c r="E9">
        <v>0</v>
      </c>
      <c r="F9">
        <v>34</v>
      </c>
      <c r="G9">
        <v>28</v>
      </c>
      <c r="H9">
        <v>3</v>
      </c>
      <c r="I9">
        <v>5</v>
      </c>
      <c r="J9">
        <v>4</v>
      </c>
      <c r="K9">
        <v>0</v>
      </c>
      <c r="L9">
        <v>0</v>
      </c>
      <c r="M9">
        <v>1</v>
      </c>
      <c r="N9">
        <v>3</v>
      </c>
      <c r="O9">
        <v>0</v>
      </c>
      <c r="P9">
        <v>1</v>
      </c>
      <c r="Q9">
        <v>6</v>
      </c>
      <c r="R9">
        <v>6</v>
      </c>
      <c r="S9">
        <v>0.17899999999999999</v>
      </c>
      <c r="T9">
        <v>0.32400000000000001</v>
      </c>
      <c r="U9">
        <v>0.28599999999999998</v>
      </c>
      <c r="V9">
        <v>0.60899999999999999</v>
      </c>
      <c r="W9">
        <v>8</v>
      </c>
      <c r="X9">
        <v>2</v>
      </c>
      <c r="Y9">
        <v>0</v>
      </c>
      <c r="Z9">
        <v>0</v>
      </c>
      <c r="AA9">
        <v>0</v>
      </c>
      <c r="AB9">
        <v>0</v>
      </c>
      <c r="AC9">
        <v>32</v>
      </c>
      <c r="AD9">
        <v>32</v>
      </c>
      <c r="AE9">
        <v>1</v>
      </c>
      <c r="AF9">
        <v>5</v>
      </c>
      <c r="AG9">
        <v>4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12</v>
      </c>
      <c r="AP9">
        <v>0.156</v>
      </c>
      <c r="AQ9">
        <v>0.156</v>
      </c>
      <c r="AR9">
        <v>0.25</v>
      </c>
      <c r="AS9">
        <v>0.40600000000000003</v>
      </c>
      <c r="AT9">
        <v>8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88</v>
      </c>
      <c r="B10" t="s">
        <v>63</v>
      </c>
      <c r="C10" t="s">
        <v>10</v>
      </c>
      <c r="D10" t="s">
        <v>209</v>
      </c>
      <c r="E10">
        <v>0</v>
      </c>
      <c r="F10">
        <v>41.666666666666657</v>
      </c>
      <c r="G10">
        <v>32.333333333333343</v>
      </c>
      <c r="H10">
        <v>6</v>
      </c>
      <c r="I10">
        <v>7</v>
      </c>
      <c r="J10">
        <v>3.666666666666667</v>
      </c>
      <c r="K10">
        <v>2.666666666666667</v>
      </c>
      <c r="L10">
        <v>0</v>
      </c>
      <c r="M10">
        <v>0.66666666666666663</v>
      </c>
      <c r="N10">
        <v>6</v>
      </c>
      <c r="O10">
        <v>1</v>
      </c>
      <c r="P10">
        <v>0.33333333333333331</v>
      </c>
      <c r="Q10">
        <v>7.333333333333333</v>
      </c>
      <c r="R10">
        <v>9.3333333333333339</v>
      </c>
      <c r="S10">
        <v>0.217</v>
      </c>
      <c r="T10">
        <v>0.37799999999999989</v>
      </c>
      <c r="U10">
        <v>0.36233333333333329</v>
      </c>
      <c r="V10">
        <v>0.7403333333333334</v>
      </c>
      <c r="W10">
        <v>11.66666666666667</v>
      </c>
      <c r="X10">
        <v>0.33333333333333331</v>
      </c>
      <c r="Y10">
        <v>1.333333333333333</v>
      </c>
      <c r="Z10">
        <v>0</v>
      </c>
      <c r="AA10">
        <v>0.33333333333333331</v>
      </c>
      <c r="AB10">
        <v>0</v>
      </c>
      <c r="AC10">
        <v>40</v>
      </c>
      <c r="AD10">
        <v>35.666666666666657</v>
      </c>
      <c r="AE10">
        <v>5</v>
      </c>
      <c r="AF10">
        <v>9.6666666666666661</v>
      </c>
      <c r="AG10">
        <v>7</v>
      </c>
      <c r="AH10">
        <v>1.666666666666667</v>
      </c>
      <c r="AI10">
        <v>0</v>
      </c>
      <c r="AJ10">
        <v>1</v>
      </c>
      <c r="AK10">
        <v>5</v>
      </c>
      <c r="AL10">
        <v>2</v>
      </c>
      <c r="AM10">
        <v>0.66666666666666663</v>
      </c>
      <c r="AN10">
        <v>3</v>
      </c>
      <c r="AO10">
        <v>9</v>
      </c>
      <c r="AP10">
        <v>0.26500000000000001</v>
      </c>
      <c r="AQ10">
        <v>0.32600000000000001</v>
      </c>
      <c r="AR10">
        <v>0.38933333333333331</v>
      </c>
      <c r="AS10">
        <v>0.71499999999999997</v>
      </c>
      <c r="AT10">
        <v>14.33333333333333</v>
      </c>
      <c r="AU10">
        <v>0.33333333333333331</v>
      </c>
      <c r="AV10">
        <v>0.66666666666666663</v>
      </c>
      <c r="AW10">
        <v>0.33333333333333331</v>
      </c>
      <c r="AX10">
        <v>0.33333333333333331</v>
      </c>
      <c r="AY10">
        <v>0</v>
      </c>
    </row>
    <row r="11" spans="1:51" x14ac:dyDescent="0.3">
      <c r="A11" t="s">
        <v>63</v>
      </c>
      <c r="B11" t="s">
        <v>88</v>
      </c>
      <c r="C11" t="s">
        <v>11</v>
      </c>
      <c r="D11" t="s">
        <v>130</v>
      </c>
      <c r="E11">
        <v>0</v>
      </c>
      <c r="F11">
        <v>40</v>
      </c>
      <c r="G11">
        <v>35.666666666666657</v>
      </c>
      <c r="H11">
        <v>5</v>
      </c>
      <c r="I11">
        <v>9.6666666666666661</v>
      </c>
      <c r="J11">
        <v>7</v>
      </c>
      <c r="K11">
        <v>1.666666666666667</v>
      </c>
      <c r="L11">
        <v>0</v>
      </c>
      <c r="M11">
        <v>1</v>
      </c>
      <c r="N11">
        <v>5</v>
      </c>
      <c r="O11">
        <v>2</v>
      </c>
      <c r="P11">
        <v>0.66666666666666663</v>
      </c>
      <c r="Q11">
        <v>3</v>
      </c>
      <c r="R11">
        <v>9</v>
      </c>
      <c r="S11">
        <v>0.26500000000000001</v>
      </c>
      <c r="T11">
        <v>0.32600000000000001</v>
      </c>
      <c r="U11">
        <v>0.38933333333333331</v>
      </c>
      <c r="V11">
        <v>0.71499999999999997</v>
      </c>
      <c r="W11">
        <v>14.33333333333333</v>
      </c>
      <c r="X11">
        <v>0.33333333333333331</v>
      </c>
      <c r="Y11">
        <v>0.66666666666666663</v>
      </c>
      <c r="Z11">
        <v>0.33333333333333331</v>
      </c>
      <c r="AA11">
        <v>0.33333333333333331</v>
      </c>
      <c r="AB11">
        <v>0</v>
      </c>
      <c r="AC11">
        <v>41.666666666666657</v>
      </c>
      <c r="AD11">
        <v>32.333333333333343</v>
      </c>
      <c r="AE11">
        <v>6</v>
      </c>
      <c r="AF11">
        <v>7</v>
      </c>
      <c r="AG11">
        <v>3.666666666666667</v>
      </c>
      <c r="AH11">
        <v>2.666666666666667</v>
      </c>
      <c r="AI11">
        <v>0</v>
      </c>
      <c r="AJ11">
        <v>0.66666666666666663</v>
      </c>
      <c r="AK11">
        <v>6</v>
      </c>
      <c r="AL11">
        <v>1</v>
      </c>
      <c r="AM11">
        <v>0.33333333333333331</v>
      </c>
      <c r="AN11">
        <v>7.333333333333333</v>
      </c>
      <c r="AO11">
        <v>9.3333333333333339</v>
      </c>
      <c r="AP11">
        <v>0.217</v>
      </c>
      <c r="AQ11">
        <v>0.37799999999999989</v>
      </c>
      <c r="AR11">
        <v>0.36233333333333329</v>
      </c>
      <c r="AS11">
        <v>0.7403333333333334</v>
      </c>
      <c r="AT11">
        <v>11.66666666666667</v>
      </c>
      <c r="AU11">
        <v>0.33333333333333331</v>
      </c>
      <c r="AV11">
        <v>1.333333333333333</v>
      </c>
      <c r="AW11">
        <v>0</v>
      </c>
      <c r="AX11">
        <v>0.33333333333333331</v>
      </c>
      <c r="AY11">
        <v>0</v>
      </c>
    </row>
    <row r="12" spans="1:51" x14ac:dyDescent="0.3">
      <c r="A12" t="s">
        <v>93</v>
      </c>
      <c r="B12" t="s">
        <v>97</v>
      </c>
      <c r="C12" t="s">
        <v>10</v>
      </c>
      <c r="D12" t="s">
        <v>135</v>
      </c>
      <c r="E12">
        <v>0</v>
      </c>
      <c r="F12">
        <v>41</v>
      </c>
      <c r="G12">
        <v>38</v>
      </c>
      <c r="H12">
        <v>8</v>
      </c>
      <c r="I12">
        <v>15</v>
      </c>
      <c r="J12">
        <v>10</v>
      </c>
      <c r="K12">
        <v>4</v>
      </c>
      <c r="L12">
        <v>0</v>
      </c>
      <c r="M12">
        <v>1</v>
      </c>
      <c r="N12">
        <v>7</v>
      </c>
      <c r="O12">
        <v>3</v>
      </c>
      <c r="P12">
        <v>1</v>
      </c>
      <c r="Q12">
        <v>2</v>
      </c>
      <c r="R12">
        <v>10</v>
      </c>
      <c r="S12">
        <v>0.39500000000000002</v>
      </c>
      <c r="T12">
        <v>0.41499999999999998</v>
      </c>
      <c r="U12">
        <v>0.57899999999999996</v>
      </c>
      <c r="V12">
        <v>0.99399999999999999</v>
      </c>
      <c r="W12">
        <v>22</v>
      </c>
      <c r="X12">
        <v>1</v>
      </c>
      <c r="Y12">
        <v>0</v>
      </c>
      <c r="Z12">
        <v>0</v>
      </c>
      <c r="AA12">
        <v>1</v>
      </c>
      <c r="AB12">
        <v>0</v>
      </c>
      <c r="AC12">
        <v>36</v>
      </c>
      <c r="AD12">
        <v>34</v>
      </c>
      <c r="AE12">
        <v>4</v>
      </c>
      <c r="AF12">
        <v>8</v>
      </c>
      <c r="AG12">
        <v>6</v>
      </c>
      <c r="AH12">
        <v>1</v>
      </c>
      <c r="AI12">
        <v>0</v>
      </c>
      <c r="AJ12">
        <v>1</v>
      </c>
      <c r="AK12">
        <v>4</v>
      </c>
      <c r="AL12">
        <v>1</v>
      </c>
      <c r="AM12">
        <v>0</v>
      </c>
      <c r="AN12">
        <v>2</v>
      </c>
      <c r="AO12">
        <v>10</v>
      </c>
      <c r="AP12">
        <v>0.23499999999999999</v>
      </c>
      <c r="AQ12">
        <v>0.27800000000000002</v>
      </c>
      <c r="AR12">
        <v>0.35299999999999998</v>
      </c>
      <c r="AS12">
        <v>0.63100000000000001</v>
      </c>
      <c r="AT12">
        <v>12</v>
      </c>
      <c r="AU12">
        <v>1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97</v>
      </c>
      <c r="B13" t="s">
        <v>93</v>
      </c>
      <c r="C13" t="s">
        <v>11</v>
      </c>
      <c r="D13" t="s">
        <v>144</v>
      </c>
      <c r="E13">
        <v>0</v>
      </c>
      <c r="F13">
        <v>36</v>
      </c>
      <c r="G13">
        <v>34</v>
      </c>
      <c r="H13">
        <v>4</v>
      </c>
      <c r="I13">
        <v>8</v>
      </c>
      <c r="J13">
        <v>6</v>
      </c>
      <c r="K13">
        <v>1</v>
      </c>
      <c r="L13">
        <v>0</v>
      </c>
      <c r="M13">
        <v>1</v>
      </c>
      <c r="N13">
        <v>4</v>
      </c>
      <c r="O13">
        <v>1</v>
      </c>
      <c r="P13">
        <v>0</v>
      </c>
      <c r="Q13">
        <v>2</v>
      </c>
      <c r="R13">
        <v>10</v>
      </c>
      <c r="S13">
        <v>0.23499999999999999</v>
      </c>
      <c r="T13">
        <v>0.27800000000000002</v>
      </c>
      <c r="U13">
        <v>0.35299999999999998</v>
      </c>
      <c r="V13">
        <v>0.63100000000000001</v>
      </c>
      <c r="W13">
        <v>12</v>
      </c>
      <c r="X13">
        <v>1</v>
      </c>
      <c r="Y13">
        <v>0</v>
      </c>
      <c r="Z13">
        <v>0</v>
      </c>
      <c r="AA13">
        <v>0</v>
      </c>
      <c r="AB13">
        <v>0</v>
      </c>
      <c r="AC13">
        <v>41</v>
      </c>
      <c r="AD13">
        <v>38</v>
      </c>
      <c r="AE13">
        <v>8</v>
      </c>
      <c r="AF13">
        <v>15</v>
      </c>
      <c r="AG13">
        <v>10</v>
      </c>
      <c r="AH13">
        <v>4</v>
      </c>
      <c r="AI13">
        <v>0</v>
      </c>
      <c r="AJ13">
        <v>1</v>
      </c>
      <c r="AK13">
        <v>7</v>
      </c>
      <c r="AL13">
        <v>3</v>
      </c>
      <c r="AM13">
        <v>1</v>
      </c>
      <c r="AN13">
        <v>2</v>
      </c>
      <c r="AO13">
        <v>10</v>
      </c>
      <c r="AP13">
        <v>0.39500000000000002</v>
      </c>
      <c r="AQ13">
        <v>0.41499999999999998</v>
      </c>
      <c r="AR13">
        <v>0.57899999999999996</v>
      </c>
      <c r="AS13">
        <v>0.99399999999999999</v>
      </c>
      <c r="AT13">
        <v>22</v>
      </c>
      <c r="AU13">
        <v>1</v>
      </c>
      <c r="AV13">
        <v>0</v>
      </c>
      <c r="AW13">
        <v>0</v>
      </c>
      <c r="AX13">
        <v>1</v>
      </c>
      <c r="AY13">
        <v>0</v>
      </c>
    </row>
    <row r="14" spans="1:51" x14ac:dyDescent="0.3">
      <c r="A14" t="s">
        <v>61</v>
      </c>
      <c r="B14" t="s">
        <v>79</v>
      </c>
      <c r="C14" t="s">
        <v>10</v>
      </c>
      <c r="D14" t="s">
        <v>214</v>
      </c>
      <c r="E14">
        <v>0</v>
      </c>
      <c r="F14">
        <v>34.75</v>
      </c>
      <c r="G14">
        <v>31</v>
      </c>
      <c r="H14">
        <v>3.25</v>
      </c>
      <c r="I14">
        <v>7</v>
      </c>
      <c r="J14">
        <v>4.75</v>
      </c>
      <c r="K14">
        <v>0.75</v>
      </c>
      <c r="L14">
        <v>0.25</v>
      </c>
      <c r="M14">
        <v>1.25</v>
      </c>
      <c r="N14">
        <v>3</v>
      </c>
      <c r="O14">
        <v>0.5</v>
      </c>
      <c r="P14">
        <v>0.25</v>
      </c>
      <c r="Q14">
        <v>3</v>
      </c>
      <c r="R14">
        <v>8</v>
      </c>
      <c r="S14">
        <v>0.22575000000000001</v>
      </c>
      <c r="T14">
        <v>0.29349999999999998</v>
      </c>
      <c r="U14">
        <v>0.38550000000000001</v>
      </c>
      <c r="V14">
        <v>0.67900000000000005</v>
      </c>
      <c r="W14">
        <v>12</v>
      </c>
      <c r="X14">
        <v>0</v>
      </c>
      <c r="Y14">
        <v>0.25</v>
      </c>
      <c r="Z14">
        <v>0.25</v>
      </c>
      <c r="AA14">
        <v>0.25</v>
      </c>
      <c r="AB14">
        <v>0</v>
      </c>
      <c r="AC14">
        <v>36.5</v>
      </c>
      <c r="AD14">
        <v>33.25</v>
      </c>
      <c r="AE14">
        <v>3.25</v>
      </c>
      <c r="AF14">
        <v>6.75</v>
      </c>
      <c r="AG14">
        <v>4.75</v>
      </c>
      <c r="AH14">
        <v>1</v>
      </c>
      <c r="AI14">
        <v>0.5</v>
      </c>
      <c r="AJ14">
        <v>0.5</v>
      </c>
      <c r="AK14">
        <v>2.75</v>
      </c>
      <c r="AL14">
        <v>1.25</v>
      </c>
      <c r="AM14">
        <v>0.25</v>
      </c>
      <c r="AN14">
        <v>3</v>
      </c>
      <c r="AO14">
        <v>10.25</v>
      </c>
      <c r="AP14">
        <v>0.20175000000000001</v>
      </c>
      <c r="AQ14">
        <v>0.27324999999999999</v>
      </c>
      <c r="AR14">
        <v>0.30675000000000002</v>
      </c>
      <c r="AS14">
        <v>0.57974999999999999</v>
      </c>
      <c r="AT14">
        <v>10.25</v>
      </c>
      <c r="AU14">
        <v>0</v>
      </c>
      <c r="AV14">
        <v>0.25</v>
      </c>
      <c r="AW14">
        <v>0</v>
      </c>
      <c r="AX14">
        <v>0</v>
      </c>
      <c r="AY14">
        <v>0</v>
      </c>
    </row>
    <row r="15" spans="1:51" x14ac:dyDescent="0.3">
      <c r="A15" t="s">
        <v>79</v>
      </c>
      <c r="B15" t="s">
        <v>61</v>
      </c>
      <c r="C15" t="s">
        <v>11</v>
      </c>
      <c r="D15" t="s">
        <v>141</v>
      </c>
      <c r="E15">
        <v>0</v>
      </c>
      <c r="F15">
        <v>36.5</v>
      </c>
      <c r="G15">
        <v>33.25</v>
      </c>
      <c r="H15">
        <v>3.25</v>
      </c>
      <c r="I15">
        <v>6.75</v>
      </c>
      <c r="J15">
        <v>4.75</v>
      </c>
      <c r="K15">
        <v>1</v>
      </c>
      <c r="L15">
        <v>0.5</v>
      </c>
      <c r="M15">
        <v>0.5</v>
      </c>
      <c r="N15">
        <v>2.75</v>
      </c>
      <c r="O15">
        <v>1.25</v>
      </c>
      <c r="P15">
        <v>0.25</v>
      </c>
      <c r="Q15">
        <v>3</v>
      </c>
      <c r="R15">
        <v>10.25</v>
      </c>
      <c r="S15">
        <v>0.20175000000000001</v>
      </c>
      <c r="T15">
        <v>0.27324999999999999</v>
      </c>
      <c r="U15">
        <v>0.30675000000000002</v>
      </c>
      <c r="V15">
        <v>0.57974999999999999</v>
      </c>
      <c r="W15">
        <v>10.25</v>
      </c>
      <c r="X15">
        <v>0</v>
      </c>
      <c r="Y15">
        <v>0.25</v>
      </c>
      <c r="Z15">
        <v>0</v>
      </c>
      <c r="AA15">
        <v>0</v>
      </c>
      <c r="AB15">
        <v>0</v>
      </c>
      <c r="AC15">
        <v>34.75</v>
      </c>
      <c r="AD15">
        <v>31</v>
      </c>
      <c r="AE15">
        <v>3.25</v>
      </c>
      <c r="AF15">
        <v>7</v>
      </c>
      <c r="AG15">
        <v>4.75</v>
      </c>
      <c r="AH15">
        <v>0.75</v>
      </c>
      <c r="AI15">
        <v>0.25</v>
      </c>
      <c r="AJ15">
        <v>1.25</v>
      </c>
      <c r="AK15">
        <v>3</v>
      </c>
      <c r="AL15">
        <v>0.5</v>
      </c>
      <c r="AM15">
        <v>0.25</v>
      </c>
      <c r="AN15">
        <v>3</v>
      </c>
      <c r="AO15">
        <v>8</v>
      </c>
      <c r="AP15">
        <v>0.22575000000000001</v>
      </c>
      <c r="AQ15">
        <v>0.29349999999999998</v>
      </c>
      <c r="AR15">
        <v>0.38550000000000001</v>
      </c>
      <c r="AS15">
        <v>0.67900000000000005</v>
      </c>
      <c r="AT15">
        <v>12</v>
      </c>
      <c r="AU15">
        <v>0</v>
      </c>
      <c r="AV15">
        <v>0.25</v>
      </c>
      <c r="AW15">
        <v>0.25</v>
      </c>
      <c r="AX15">
        <v>0.25</v>
      </c>
      <c r="AY15">
        <v>0</v>
      </c>
    </row>
    <row r="16" spans="1:51" x14ac:dyDescent="0.3">
      <c r="A16" t="s">
        <v>84</v>
      </c>
      <c r="B16" t="s">
        <v>36</v>
      </c>
      <c r="C16" t="s">
        <v>10</v>
      </c>
      <c r="D16" t="s">
        <v>140</v>
      </c>
      <c r="E16">
        <v>0</v>
      </c>
      <c r="F16">
        <v>36.25</v>
      </c>
      <c r="G16">
        <v>34.25</v>
      </c>
      <c r="H16">
        <v>4.5</v>
      </c>
      <c r="I16">
        <v>8.5</v>
      </c>
      <c r="J16">
        <v>5</v>
      </c>
      <c r="K16">
        <v>1.75</v>
      </c>
      <c r="L16">
        <v>0.25</v>
      </c>
      <c r="M16">
        <v>1.5</v>
      </c>
      <c r="N16">
        <v>4</v>
      </c>
      <c r="O16">
        <v>0</v>
      </c>
      <c r="P16">
        <v>0.25</v>
      </c>
      <c r="Q16">
        <v>1.75</v>
      </c>
      <c r="R16">
        <v>9</v>
      </c>
      <c r="S16">
        <v>0.24</v>
      </c>
      <c r="T16">
        <v>0.28175</v>
      </c>
      <c r="U16">
        <v>0.42849999999999999</v>
      </c>
      <c r="V16">
        <v>0.71025000000000005</v>
      </c>
      <c r="W16">
        <v>15.25</v>
      </c>
      <c r="X16">
        <v>0.25</v>
      </c>
      <c r="Y16">
        <v>0.25</v>
      </c>
      <c r="Z16">
        <v>0</v>
      </c>
      <c r="AA16">
        <v>0</v>
      </c>
      <c r="AB16">
        <v>0.25</v>
      </c>
      <c r="AC16">
        <v>37.5</v>
      </c>
      <c r="AD16">
        <v>32.75</v>
      </c>
      <c r="AE16">
        <v>3.75</v>
      </c>
      <c r="AF16">
        <v>7</v>
      </c>
      <c r="AG16">
        <v>4.5</v>
      </c>
      <c r="AH16">
        <v>1.75</v>
      </c>
      <c r="AI16">
        <v>0</v>
      </c>
      <c r="AJ16">
        <v>0.75</v>
      </c>
      <c r="AK16">
        <v>3.5</v>
      </c>
      <c r="AL16">
        <v>0.25</v>
      </c>
      <c r="AM16">
        <v>0.25</v>
      </c>
      <c r="AN16">
        <v>3</v>
      </c>
      <c r="AO16">
        <v>9.5</v>
      </c>
      <c r="AP16">
        <v>0.21099999999999999</v>
      </c>
      <c r="AQ16">
        <v>0.30225000000000002</v>
      </c>
      <c r="AR16">
        <v>0.33400000000000002</v>
      </c>
      <c r="AS16">
        <v>0.63624999999999998</v>
      </c>
      <c r="AT16">
        <v>11</v>
      </c>
      <c r="AU16">
        <v>0.5</v>
      </c>
      <c r="AV16">
        <v>1.5</v>
      </c>
      <c r="AW16">
        <v>0</v>
      </c>
      <c r="AX16">
        <v>0.25</v>
      </c>
      <c r="AY16">
        <v>0.5</v>
      </c>
    </row>
    <row r="17" spans="1:51" x14ac:dyDescent="0.3">
      <c r="A17" t="s">
        <v>36</v>
      </c>
      <c r="B17" t="s">
        <v>84</v>
      </c>
      <c r="C17" t="s">
        <v>11</v>
      </c>
      <c r="D17" t="s">
        <v>134</v>
      </c>
      <c r="E17">
        <v>0</v>
      </c>
      <c r="F17">
        <v>37.5</v>
      </c>
      <c r="G17">
        <v>32.75</v>
      </c>
      <c r="H17">
        <v>3.75</v>
      </c>
      <c r="I17">
        <v>7</v>
      </c>
      <c r="J17">
        <v>4.5</v>
      </c>
      <c r="K17">
        <v>1.75</v>
      </c>
      <c r="L17">
        <v>0</v>
      </c>
      <c r="M17">
        <v>0.75</v>
      </c>
      <c r="N17">
        <v>3.5</v>
      </c>
      <c r="O17">
        <v>0.25</v>
      </c>
      <c r="P17">
        <v>0.25</v>
      </c>
      <c r="Q17">
        <v>3</v>
      </c>
      <c r="R17">
        <v>9.5</v>
      </c>
      <c r="S17">
        <v>0.21099999999999999</v>
      </c>
      <c r="T17">
        <v>0.30225000000000002</v>
      </c>
      <c r="U17">
        <v>0.33400000000000002</v>
      </c>
      <c r="V17">
        <v>0.63624999999999998</v>
      </c>
      <c r="W17">
        <v>11</v>
      </c>
      <c r="X17">
        <v>0.5</v>
      </c>
      <c r="Y17">
        <v>1.5</v>
      </c>
      <c r="Z17">
        <v>0</v>
      </c>
      <c r="AA17">
        <v>0.25</v>
      </c>
      <c r="AB17">
        <v>0.5</v>
      </c>
      <c r="AC17">
        <v>36.25</v>
      </c>
      <c r="AD17">
        <v>34.25</v>
      </c>
      <c r="AE17">
        <v>4.5</v>
      </c>
      <c r="AF17">
        <v>8.5</v>
      </c>
      <c r="AG17">
        <v>5</v>
      </c>
      <c r="AH17">
        <v>1.75</v>
      </c>
      <c r="AI17">
        <v>0.25</v>
      </c>
      <c r="AJ17">
        <v>1.5</v>
      </c>
      <c r="AK17">
        <v>4</v>
      </c>
      <c r="AL17">
        <v>0</v>
      </c>
      <c r="AM17">
        <v>0.25</v>
      </c>
      <c r="AN17">
        <v>1.75</v>
      </c>
      <c r="AO17">
        <v>9</v>
      </c>
      <c r="AP17">
        <v>0.24</v>
      </c>
      <c r="AQ17">
        <v>0.28175</v>
      </c>
      <c r="AR17">
        <v>0.42849999999999999</v>
      </c>
      <c r="AS17">
        <v>0.71025000000000005</v>
      </c>
      <c r="AT17">
        <v>15.25</v>
      </c>
      <c r="AU17">
        <v>0.25</v>
      </c>
      <c r="AV17">
        <v>0.25</v>
      </c>
      <c r="AW17">
        <v>0</v>
      </c>
      <c r="AX17">
        <v>0</v>
      </c>
      <c r="AY17">
        <v>0.25</v>
      </c>
    </row>
    <row r="18" spans="1:51" x14ac:dyDescent="0.3">
      <c r="A18" t="s">
        <v>91</v>
      </c>
      <c r="B18" t="s">
        <v>77</v>
      </c>
      <c r="C18" t="s">
        <v>10</v>
      </c>
      <c r="D18" t="s">
        <v>215</v>
      </c>
      <c r="E18">
        <v>0</v>
      </c>
      <c r="F18">
        <v>37.5</v>
      </c>
      <c r="G18">
        <v>32.5</v>
      </c>
      <c r="H18">
        <v>5.75</v>
      </c>
      <c r="I18">
        <v>7.5</v>
      </c>
      <c r="J18">
        <v>3.75</v>
      </c>
      <c r="K18">
        <v>2</v>
      </c>
      <c r="L18">
        <v>0.25</v>
      </c>
      <c r="M18">
        <v>1.5</v>
      </c>
      <c r="N18">
        <v>5.5</v>
      </c>
      <c r="O18">
        <v>0.5</v>
      </c>
      <c r="P18">
        <v>0</v>
      </c>
      <c r="Q18">
        <v>4.75</v>
      </c>
      <c r="R18">
        <v>7.25</v>
      </c>
      <c r="S18">
        <v>0.2235</v>
      </c>
      <c r="T18">
        <v>0.317</v>
      </c>
      <c r="U18">
        <v>0.4325</v>
      </c>
      <c r="V18">
        <v>0.74950000000000006</v>
      </c>
      <c r="W18">
        <v>14.5</v>
      </c>
      <c r="X18">
        <v>0.5</v>
      </c>
      <c r="Y18">
        <v>0.25</v>
      </c>
      <c r="Z18">
        <v>0</v>
      </c>
      <c r="AA18">
        <v>0</v>
      </c>
      <c r="AB18">
        <v>0</v>
      </c>
      <c r="AC18">
        <v>37.75</v>
      </c>
      <c r="AD18">
        <v>34</v>
      </c>
      <c r="AE18">
        <v>2.75</v>
      </c>
      <c r="AF18">
        <v>8.25</v>
      </c>
      <c r="AG18">
        <v>6.5</v>
      </c>
      <c r="AH18">
        <v>1</v>
      </c>
      <c r="AI18">
        <v>0</v>
      </c>
      <c r="AJ18">
        <v>0.75</v>
      </c>
      <c r="AK18">
        <v>2.75</v>
      </c>
      <c r="AL18">
        <v>1</v>
      </c>
      <c r="AM18">
        <v>0.25</v>
      </c>
      <c r="AN18">
        <v>3</v>
      </c>
      <c r="AO18">
        <v>8.75</v>
      </c>
      <c r="AP18">
        <v>0.24149999999999999</v>
      </c>
      <c r="AQ18">
        <v>0.30625000000000002</v>
      </c>
      <c r="AR18">
        <v>0.33674999999999999</v>
      </c>
      <c r="AS18">
        <v>0.64300000000000002</v>
      </c>
      <c r="AT18">
        <v>11.5</v>
      </c>
      <c r="AU18">
        <v>1.5</v>
      </c>
      <c r="AV18">
        <v>0.25</v>
      </c>
      <c r="AW18">
        <v>0.25</v>
      </c>
      <c r="AX18">
        <v>0.25</v>
      </c>
      <c r="AY18">
        <v>0</v>
      </c>
    </row>
    <row r="19" spans="1:51" x14ac:dyDescent="0.3">
      <c r="A19" t="s">
        <v>77</v>
      </c>
      <c r="B19" t="s">
        <v>91</v>
      </c>
      <c r="C19" t="s">
        <v>11</v>
      </c>
      <c r="D19" t="s">
        <v>216</v>
      </c>
      <c r="E19">
        <v>0</v>
      </c>
      <c r="F19">
        <v>37.75</v>
      </c>
      <c r="G19">
        <v>34</v>
      </c>
      <c r="H19">
        <v>2.75</v>
      </c>
      <c r="I19">
        <v>8.25</v>
      </c>
      <c r="J19">
        <v>6.5</v>
      </c>
      <c r="K19">
        <v>1</v>
      </c>
      <c r="L19">
        <v>0</v>
      </c>
      <c r="M19">
        <v>0.75</v>
      </c>
      <c r="N19">
        <v>2.75</v>
      </c>
      <c r="O19">
        <v>1</v>
      </c>
      <c r="P19">
        <v>0.25</v>
      </c>
      <c r="Q19">
        <v>3</v>
      </c>
      <c r="R19">
        <v>8.75</v>
      </c>
      <c r="S19">
        <v>0.24149999999999999</v>
      </c>
      <c r="T19">
        <v>0.30625000000000002</v>
      </c>
      <c r="U19">
        <v>0.33674999999999999</v>
      </c>
      <c r="V19">
        <v>0.64300000000000002</v>
      </c>
      <c r="W19">
        <v>11.5</v>
      </c>
      <c r="X19">
        <v>1.5</v>
      </c>
      <c r="Y19">
        <v>0.25</v>
      </c>
      <c r="Z19">
        <v>0.25</v>
      </c>
      <c r="AA19">
        <v>0.25</v>
      </c>
      <c r="AB19">
        <v>0</v>
      </c>
      <c r="AC19">
        <v>37.5</v>
      </c>
      <c r="AD19">
        <v>32.5</v>
      </c>
      <c r="AE19">
        <v>5.75</v>
      </c>
      <c r="AF19">
        <v>7.5</v>
      </c>
      <c r="AG19">
        <v>3.75</v>
      </c>
      <c r="AH19">
        <v>2</v>
      </c>
      <c r="AI19">
        <v>0.25</v>
      </c>
      <c r="AJ19">
        <v>1.5</v>
      </c>
      <c r="AK19">
        <v>5.5</v>
      </c>
      <c r="AL19">
        <v>0.5</v>
      </c>
      <c r="AM19">
        <v>0</v>
      </c>
      <c r="AN19">
        <v>4.75</v>
      </c>
      <c r="AO19">
        <v>7.25</v>
      </c>
      <c r="AP19">
        <v>0.2235</v>
      </c>
      <c r="AQ19">
        <v>0.317</v>
      </c>
      <c r="AR19">
        <v>0.4325</v>
      </c>
      <c r="AS19">
        <v>0.74950000000000006</v>
      </c>
      <c r="AT19">
        <v>14.5</v>
      </c>
      <c r="AU19">
        <v>0.5</v>
      </c>
      <c r="AV19">
        <v>0.25</v>
      </c>
      <c r="AW19">
        <v>0</v>
      </c>
      <c r="AX19">
        <v>0</v>
      </c>
      <c r="AY19">
        <v>0</v>
      </c>
    </row>
    <row r="20" spans="1:51" x14ac:dyDescent="0.3">
      <c r="A20" t="s">
        <v>60</v>
      </c>
      <c r="B20" t="s">
        <v>98</v>
      </c>
      <c r="C20" t="s">
        <v>10</v>
      </c>
      <c r="D20" t="s">
        <v>136</v>
      </c>
      <c r="E20">
        <v>0</v>
      </c>
      <c r="F20">
        <v>40</v>
      </c>
      <c r="G20">
        <v>35</v>
      </c>
      <c r="H20">
        <v>6</v>
      </c>
      <c r="I20">
        <v>10</v>
      </c>
      <c r="J20">
        <v>6</v>
      </c>
      <c r="K20">
        <v>4</v>
      </c>
      <c r="L20">
        <v>0</v>
      </c>
      <c r="M20">
        <v>0</v>
      </c>
      <c r="N20">
        <v>5</v>
      </c>
      <c r="O20">
        <v>0</v>
      </c>
      <c r="P20">
        <v>0</v>
      </c>
      <c r="Q20">
        <v>3</v>
      </c>
      <c r="R20">
        <v>4</v>
      </c>
      <c r="S20">
        <v>0.28599999999999998</v>
      </c>
      <c r="T20">
        <v>0.375</v>
      </c>
      <c r="U20">
        <v>0.4</v>
      </c>
      <c r="V20">
        <v>0.77500000000000002</v>
      </c>
      <c r="W20">
        <v>14</v>
      </c>
      <c r="X20">
        <v>2</v>
      </c>
      <c r="Y20">
        <v>2</v>
      </c>
      <c r="Z20">
        <v>0</v>
      </c>
      <c r="AA20">
        <v>0</v>
      </c>
      <c r="AB20">
        <v>0</v>
      </c>
      <c r="AC20">
        <v>36</v>
      </c>
      <c r="AD20">
        <v>32</v>
      </c>
      <c r="AE20">
        <v>8</v>
      </c>
      <c r="AF20">
        <v>8</v>
      </c>
      <c r="AG20">
        <v>4</v>
      </c>
      <c r="AH20">
        <v>3</v>
      </c>
      <c r="AI20">
        <v>0</v>
      </c>
      <c r="AJ20">
        <v>1</v>
      </c>
      <c r="AK20">
        <v>8</v>
      </c>
      <c r="AL20">
        <v>1</v>
      </c>
      <c r="AM20">
        <v>0</v>
      </c>
      <c r="AN20">
        <v>4</v>
      </c>
      <c r="AO20">
        <v>9</v>
      </c>
      <c r="AP20">
        <v>0.25</v>
      </c>
      <c r="AQ20">
        <v>0.33300000000000002</v>
      </c>
      <c r="AR20">
        <v>0.438</v>
      </c>
      <c r="AS20">
        <v>0.77100000000000002</v>
      </c>
      <c r="AT20">
        <v>14</v>
      </c>
      <c r="AU20">
        <v>1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98</v>
      </c>
      <c r="B21" t="s">
        <v>60</v>
      </c>
      <c r="C21" t="s">
        <v>11</v>
      </c>
      <c r="D21" t="s">
        <v>217</v>
      </c>
      <c r="E21">
        <v>0</v>
      </c>
      <c r="F21">
        <v>36</v>
      </c>
      <c r="G21">
        <v>32</v>
      </c>
      <c r="H21">
        <v>8</v>
      </c>
      <c r="I21">
        <v>8</v>
      </c>
      <c r="J21">
        <v>4</v>
      </c>
      <c r="K21">
        <v>3</v>
      </c>
      <c r="L21">
        <v>0</v>
      </c>
      <c r="M21">
        <v>1</v>
      </c>
      <c r="N21">
        <v>8</v>
      </c>
      <c r="O21">
        <v>1</v>
      </c>
      <c r="P21">
        <v>0</v>
      </c>
      <c r="Q21">
        <v>4</v>
      </c>
      <c r="R21">
        <v>9</v>
      </c>
      <c r="S21">
        <v>0.25</v>
      </c>
      <c r="T21">
        <v>0.33300000000000002</v>
      </c>
      <c r="U21">
        <v>0.438</v>
      </c>
      <c r="V21">
        <v>0.77100000000000002</v>
      </c>
      <c r="W21">
        <v>14</v>
      </c>
      <c r="X21">
        <v>1</v>
      </c>
      <c r="Y21">
        <v>0</v>
      </c>
      <c r="Z21">
        <v>0</v>
      </c>
      <c r="AA21">
        <v>0</v>
      </c>
      <c r="AB21">
        <v>0</v>
      </c>
      <c r="AC21">
        <v>40</v>
      </c>
      <c r="AD21">
        <v>35</v>
      </c>
      <c r="AE21">
        <v>6</v>
      </c>
      <c r="AF21">
        <v>10</v>
      </c>
      <c r="AG21">
        <v>6</v>
      </c>
      <c r="AH21">
        <v>4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3</v>
      </c>
      <c r="AO21">
        <v>4</v>
      </c>
      <c r="AP21">
        <v>0.28599999999999998</v>
      </c>
      <c r="AQ21">
        <v>0.375</v>
      </c>
      <c r="AR21">
        <v>0.4</v>
      </c>
      <c r="AS21">
        <v>0.77500000000000002</v>
      </c>
      <c r="AT21">
        <v>14</v>
      </c>
      <c r="AU21">
        <v>2</v>
      </c>
      <c r="AV21">
        <v>2</v>
      </c>
      <c r="AW21">
        <v>0</v>
      </c>
      <c r="AX21">
        <v>0</v>
      </c>
      <c r="AY21">
        <v>0</v>
      </c>
    </row>
    <row r="22" spans="1:51" x14ac:dyDescent="0.3">
      <c r="A22" t="s">
        <v>94</v>
      </c>
      <c r="B22" t="s">
        <v>86</v>
      </c>
      <c r="C22" t="s">
        <v>10</v>
      </c>
      <c r="D22" t="s">
        <v>138</v>
      </c>
      <c r="E22">
        <v>0</v>
      </c>
      <c r="F22">
        <v>34.5</v>
      </c>
      <c r="G22">
        <v>30.5</v>
      </c>
      <c r="H22">
        <v>2.75</v>
      </c>
      <c r="I22">
        <v>6</v>
      </c>
      <c r="J22">
        <v>5</v>
      </c>
      <c r="K22">
        <v>0.5</v>
      </c>
      <c r="L22">
        <v>0</v>
      </c>
      <c r="M22">
        <v>0.5</v>
      </c>
      <c r="N22">
        <v>2.5</v>
      </c>
      <c r="O22">
        <v>0.5</v>
      </c>
      <c r="P22">
        <v>0</v>
      </c>
      <c r="Q22">
        <v>3.25</v>
      </c>
      <c r="R22">
        <v>6.5</v>
      </c>
      <c r="S22">
        <v>0.19325000000000001</v>
      </c>
      <c r="T22">
        <v>0.27274999999999999</v>
      </c>
      <c r="U22">
        <v>0.254</v>
      </c>
      <c r="V22">
        <v>0.52675000000000005</v>
      </c>
      <c r="W22">
        <v>8</v>
      </c>
      <c r="X22">
        <v>1.25</v>
      </c>
      <c r="Y22">
        <v>0.25</v>
      </c>
      <c r="Z22">
        <v>0</v>
      </c>
      <c r="AA22">
        <v>0.5</v>
      </c>
      <c r="AB22">
        <v>0.25</v>
      </c>
      <c r="AC22">
        <v>38.25</v>
      </c>
      <c r="AD22">
        <v>33</v>
      </c>
      <c r="AE22">
        <v>4</v>
      </c>
      <c r="AF22">
        <v>8.25</v>
      </c>
      <c r="AG22">
        <v>5</v>
      </c>
      <c r="AH22">
        <v>1.5</v>
      </c>
      <c r="AI22">
        <v>0.25</v>
      </c>
      <c r="AJ22">
        <v>1.5</v>
      </c>
      <c r="AK22">
        <v>3.75</v>
      </c>
      <c r="AL22">
        <v>1.25</v>
      </c>
      <c r="AM22">
        <v>0</v>
      </c>
      <c r="AN22">
        <v>3.75</v>
      </c>
      <c r="AO22">
        <v>7</v>
      </c>
      <c r="AP22">
        <v>0.2475</v>
      </c>
      <c r="AQ22">
        <v>0.34350000000000003</v>
      </c>
      <c r="AR22">
        <v>0.4365</v>
      </c>
      <c r="AS22">
        <v>0.78025</v>
      </c>
      <c r="AT22">
        <v>14.75</v>
      </c>
      <c r="AU22">
        <v>1</v>
      </c>
      <c r="AV22">
        <v>1.25</v>
      </c>
      <c r="AW22">
        <v>0</v>
      </c>
      <c r="AX22">
        <v>0.25</v>
      </c>
      <c r="AY22">
        <v>0</v>
      </c>
    </row>
    <row r="23" spans="1:51" x14ac:dyDescent="0.3">
      <c r="A23" t="s">
        <v>86</v>
      </c>
      <c r="B23" t="s">
        <v>94</v>
      </c>
      <c r="C23" t="s">
        <v>11</v>
      </c>
      <c r="D23" t="s">
        <v>218</v>
      </c>
      <c r="E23">
        <v>0</v>
      </c>
      <c r="F23">
        <v>38.25</v>
      </c>
      <c r="G23">
        <v>33</v>
      </c>
      <c r="H23">
        <v>4</v>
      </c>
      <c r="I23">
        <v>8.25</v>
      </c>
      <c r="J23">
        <v>5</v>
      </c>
      <c r="K23">
        <v>1.5</v>
      </c>
      <c r="L23">
        <v>0.25</v>
      </c>
      <c r="M23">
        <v>1.5</v>
      </c>
      <c r="N23">
        <v>3.75</v>
      </c>
      <c r="O23">
        <v>1.25</v>
      </c>
      <c r="P23">
        <v>0</v>
      </c>
      <c r="Q23">
        <v>3.75</v>
      </c>
      <c r="R23">
        <v>7</v>
      </c>
      <c r="S23">
        <v>0.2475</v>
      </c>
      <c r="T23">
        <v>0.34350000000000003</v>
      </c>
      <c r="U23">
        <v>0.4365</v>
      </c>
      <c r="V23">
        <v>0.78025</v>
      </c>
      <c r="W23">
        <v>14.75</v>
      </c>
      <c r="X23">
        <v>1</v>
      </c>
      <c r="Y23">
        <v>1.25</v>
      </c>
      <c r="Z23">
        <v>0</v>
      </c>
      <c r="AA23">
        <v>0.25</v>
      </c>
      <c r="AB23">
        <v>0</v>
      </c>
      <c r="AC23">
        <v>34.5</v>
      </c>
      <c r="AD23">
        <v>30.5</v>
      </c>
      <c r="AE23">
        <v>2.75</v>
      </c>
      <c r="AF23">
        <v>6</v>
      </c>
      <c r="AG23">
        <v>5</v>
      </c>
      <c r="AH23">
        <v>0.5</v>
      </c>
      <c r="AI23">
        <v>0</v>
      </c>
      <c r="AJ23">
        <v>0.5</v>
      </c>
      <c r="AK23">
        <v>2.5</v>
      </c>
      <c r="AL23">
        <v>0.5</v>
      </c>
      <c r="AM23">
        <v>0</v>
      </c>
      <c r="AN23">
        <v>3.25</v>
      </c>
      <c r="AO23">
        <v>6.5</v>
      </c>
      <c r="AP23">
        <v>0.19325000000000001</v>
      </c>
      <c r="AQ23">
        <v>0.27274999999999999</v>
      </c>
      <c r="AR23">
        <v>0.254</v>
      </c>
      <c r="AS23">
        <v>0.52675000000000005</v>
      </c>
      <c r="AT23">
        <v>8</v>
      </c>
      <c r="AU23">
        <v>1.25</v>
      </c>
      <c r="AV23">
        <v>0.25</v>
      </c>
      <c r="AW23">
        <v>0</v>
      </c>
      <c r="AX23">
        <v>0.5</v>
      </c>
      <c r="AY23">
        <v>0.25</v>
      </c>
    </row>
    <row r="24" spans="1:51" x14ac:dyDescent="0.3">
      <c r="A24" t="s">
        <v>64</v>
      </c>
      <c r="B24" t="s">
        <v>87</v>
      </c>
      <c r="C24" t="s">
        <v>10</v>
      </c>
      <c r="D24" t="s">
        <v>142</v>
      </c>
      <c r="E24">
        <v>0</v>
      </c>
      <c r="F24">
        <v>33</v>
      </c>
      <c r="G24">
        <v>31</v>
      </c>
      <c r="H24">
        <v>1</v>
      </c>
      <c r="I24">
        <v>4</v>
      </c>
      <c r="J24">
        <v>0</v>
      </c>
      <c r="K24">
        <v>3</v>
      </c>
      <c r="L24">
        <v>0</v>
      </c>
      <c r="M24">
        <v>1</v>
      </c>
      <c r="N24">
        <v>1</v>
      </c>
      <c r="O24">
        <v>1</v>
      </c>
      <c r="P24">
        <v>0</v>
      </c>
      <c r="Q24">
        <v>2</v>
      </c>
      <c r="R24">
        <v>11</v>
      </c>
      <c r="S24">
        <v>0.129</v>
      </c>
      <c r="T24">
        <v>0.182</v>
      </c>
      <c r="U24">
        <v>0.32300000000000001</v>
      </c>
      <c r="V24">
        <v>0.504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36</v>
      </c>
      <c r="AD24">
        <v>32</v>
      </c>
      <c r="AE24">
        <v>2</v>
      </c>
      <c r="AF24">
        <v>8</v>
      </c>
      <c r="AG24">
        <v>6</v>
      </c>
      <c r="AH24">
        <v>1</v>
      </c>
      <c r="AI24">
        <v>0</v>
      </c>
      <c r="AJ24">
        <v>1</v>
      </c>
      <c r="AK24">
        <v>2</v>
      </c>
      <c r="AL24">
        <v>0</v>
      </c>
      <c r="AM24">
        <v>1</v>
      </c>
      <c r="AN24">
        <v>3</v>
      </c>
      <c r="AO24">
        <v>4</v>
      </c>
      <c r="AP24">
        <v>0.25</v>
      </c>
      <c r="AQ24">
        <v>0.33300000000000002</v>
      </c>
      <c r="AR24">
        <v>0.375</v>
      </c>
      <c r="AS24">
        <v>0.70799999999999996</v>
      </c>
      <c r="AT24">
        <v>12</v>
      </c>
      <c r="AU24">
        <v>1</v>
      </c>
      <c r="AV24">
        <v>1</v>
      </c>
      <c r="AW24">
        <v>0</v>
      </c>
      <c r="AX24">
        <v>0</v>
      </c>
      <c r="AY24">
        <v>0</v>
      </c>
    </row>
    <row r="25" spans="1:51" x14ac:dyDescent="0.3">
      <c r="A25" t="s">
        <v>87</v>
      </c>
      <c r="B25" t="s">
        <v>64</v>
      </c>
      <c r="C25" t="s">
        <v>11</v>
      </c>
      <c r="D25" t="s">
        <v>219</v>
      </c>
      <c r="E25">
        <v>0</v>
      </c>
      <c r="F25">
        <v>36</v>
      </c>
      <c r="G25">
        <v>32</v>
      </c>
      <c r="H25">
        <v>2</v>
      </c>
      <c r="I25">
        <v>8</v>
      </c>
      <c r="J25">
        <v>6</v>
      </c>
      <c r="K25">
        <v>1</v>
      </c>
      <c r="L25">
        <v>0</v>
      </c>
      <c r="M25">
        <v>1</v>
      </c>
      <c r="N25">
        <v>2</v>
      </c>
      <c r="O25">
        <v>0</v>
      </c>
      <c r="P25">
        <v>1</v>
      </c>
      <c r="Q25">
        <v>3</v>
      </c>
      <c r="R25">
        <v>4</v>
      </c>
      <c r="S25">
        <v>0.25</v>
      </c>
      <c r="T25">
        <v>0.33300000000000002</v>
      </c>
      <c r="U25">
        <v>0.375</v>
      </c>
      <c r="V25">
        <v>0.70799999999999996</v>
      </c>
      <c r="W25">
        <v>12</v>
      </c>
      <c r="X25">
        <v>1</v>
      </c>
      <c r="Y25">
        <v>1</v>
      </c>
      <c r="Z25">
        <v>0</v>
      </c>
      <c r="AA25">
        <v>0</v>
      </c>
      <c r="AB25">
        <v>0</v>
      </c>
      <c r="AC25">
        <v>33</v>
      </c>
      <c r="AD25">
        <v>31</v>
      </c>
      <c r="AE25">
        <v>1</v>
      </c>
      <c r="AF25">
        <v>4</v>
      </c>
      <c r="AG25">
        <v>0</v>
      </c>
      <c r="AH25">
        <v>3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2</v>
      </c>
      <c r="AO25">
        <v>11</v>
      </c>
      <c r="AP25">
        <v>0.129</v>
      </c>
      <c r="AQ25">
        <v>0.182</v>
      </c>
      <c r="AR25">
        <v>0.32300000000000001</v>
      </c>
      <c r="AS25">
        <v>0.504</v>
      </c>
      <c r="AT25">
        <v>10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t="s">
        <v>82</v>
      </c>
      <c r="B26" t="s">
        <v>65</v>
      </c>
      <c r="C26" t="s">
        <v>10</v>
      </c>
      <c r="D26" t="s">
        <v>220</v>
      </c>
      <c r="E26">
        <v>0</v>
      </c>
      <c r="F26">
        <v>39.200000000000003</v>
      </c>
      <c r="G26">
        <v>34.200000000000003</v>
      </c>
      <c r="H26">
        <v>6.6</v>
      </c>
      <c r="I26">
        <v>8.8000000000000007</v>
      </c>
      <c r="J26">
        <v>6</v>
      </c>
      <c r="K26">
        <v>1.4</v>
      </c>
      <c r="L26">
        <v>0.4</v>
      </c>
      <c r="M26">
        <v>1</v>
      </c>
      <c r="N26">
        <v>5.6</v>
      </c>
      <c r="O26">
        <v>2.4</v>
      </c>
      <c r="P26">
        <v>0</v>
      </c>
      <c r="Q26">
        <v>4.5999999999999996</v>
      </c>
      <c r="R26">
        <v>9.1999999999999993</v>
      </c>
      <c r="S26">
        <v>0.25559999999999999</v>
      </c>
      <c r="T26">
        <v>0.34039999999999998</v>
      </c>
      <c r="U26">
        <v>0.40620000000000001</v>
      </c>
      <c r="V26">
        <v>0.74660000000000004</v>
      </c>
      <c r="W26">
        <v>14</v>
      </c>
      <c r="X26">
        <v>0.4</v>
      </c>
      <c r="Y26">
        <v>0.2</v>
      </c>
      <c r="Z26">
        <v>0</v>
      </c>
      <c r="AA26">
        <v>0</v>
      </c>
      <c r="AB26">
        <v>0</v>
      </c>
      <c r="AC26">
        <v>37.6</v>
      </c>
      <c r="AD26">
        <v>34</v>
      </c>
      <c r="AE26">
        <v>3.8</v>
      </c>
      <c r="AF26">
        <v>8.4</v>
      </c>
      <c r="AG26">
        <v>6</v>
      </c>
      <c r="AH26">
        <v>1.6</v>
      </c>
      <c r="AI26">
        <v>0.2</v>
      </c>
      <c r="AJ26">
        <v>0.6</v>
      </c>
      <c r="AK26">
        <v>3.6</v>
      </c>
      <c r="AL26">
        <v>0</v>
      </c>
      <c r="AM26">
        <v>0</v>
      </c>
      <c r="AN26">
        <v>2.4</v>
      </c>
      <c r="AO26">
        <v>10</v>
      </c>
      <c r="AP26">
        <v>0.24360000000000001</v>
      </c>
      <c r="AQ26">
        <v>0.30399999999999999</v>
      </c>
      <c r="AR26">
        <v>0.35520000000000002</v>
      </c>
      <c r="AS26">
        <v>0.65880000000000005</v>
      </c>
      <c r="AT26">
        <v>12.2</v>
      </c>
      <c r="AU26">
        <v>1.6</v>
      </c>
      <c r="AV26">
        <v>0.8</v>
      </c>
      <c r="AW26">
        <v>0</v>
      </c>
      <c r="AX26">
        <v>0.4</v>
      </c>
      <c r="AY26">
        <v>0</v>
      </c>
    </row>
    <row r="27" spans="1:51" x14ac:dyDescent="0.3">
      <c r="A27" t="s">
        <v>65</v>
      </c>
      <c r="B27" t="s">
        <v>82</v>
      </c>
      <c r="C27" t="s">
        <v>11</v>
      </c>
      <c r="D27" t="s">
        <v>221</v>
      </c>
      <c r="E27">
        <v>0</v>
      </c>
      <c r="F27">
        <v>37.6</v>
      </c>
      <c r="G27">
        <v>34</v>
      </c>
      <c r="H27">
        <v>3.8</v>
      </c>
      <c r="I27">
        <v>8.4</v>
      </c>
      <c r="J27">
        <v>6</v>
      </c>
      <c r="K27">
        <v>1.6</v>
      </c>
      <c r="L27">
        <v>0.2</v>
      </c>
      <c r="M27">
        <v>0.6</v>
      </c>
      <c r="N27">
        <v>3.6</v>
      </c>
      <c r="O27">
        <v>0</v>
      </c>
      <c r="P27">
        <v>0</v>
      </c>
      <c r="Q27">
        <v>2.4</v>
      </c>
      <c r="R27">
        <v>10</v>
      </c>
      <c r="S27">
        <v>0.24360000000000001</v>
      </c>
      <c r="T27">
        <v>0.30399999999999999</v>
      </c>
      <c r="U27">
        <v>0.35520000000000002</v>
      </c>
      <c r="V27">
        <v>0.65880000000000005</v>
      </c>
      <c r="W27">
        <v>12.2</v>
      </c>
      <c r="X27">
        <v>1.6</v>
      </c>
      <c r="Y27">
        <v>0.8</v>
      </c>
      <c r="Z27">
        <v>0</v>
      </c>
      <c r="AA27">
        <v>0.4</v>
      </c>
      <c r="AB27">
        <v>0</v>
      </c>
      <c r="AC27">
        <v>39.200000000000003</v>
      </c>
      <c r="AD27">
        <v>34.200000000000003</v>
      </c>
      <c r="AE27">
        <v>6.6</v>
      </c>
      <c r="AF27">
        <v>8.8000000000000007</v>
      </c>
      <c r="AG27">
        <v>6</v>
      </c>
      <c r="AH27">
        <v>1.4</v>
      </c>
      <c r="AI27">
        <v>0.4</v>
      </c>
      <c r="AJ27">
        <v>1</v>
      </c>
      <c r="AK27">
        <v>5.6</v>
      </c>
      <c r="AL27">
        <v>2.4</v>
      </c>
      <c r="AM27">
        <v>0</v>
      </c>
      <c r="AN27">
        <v>4.5999999999999996</v>
      </c>
      <c r="AO27">
        <v>9.1999999999999993</v>
      </c>
      <c r="AP27">
        <v>0.25559999999999999</v>
      </c>
      <c r="AQ27">
        <v>0.34039999999999998</v>
      </c>
      <c r="AR27">
        <v>0.40620000000000001</v>
      </c>
      <c r="AS27">
        <v>0.74660000000000004</v>
      </c>
      <c r="AT27">
        <v>14</v>
      </c>
      <c r="AU27">
        <v>0.4</v>
      </c>
      <c r="AV27">
        <v>0.2</v>
      </c>
      <c r="AW27">
        <v>0</v>
      </c>
      <c r="AX27">
        <v>0</v>
      </c>
      <c r="AY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F21" sqref="F21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73</v>
      </c>
      <c r="D1" t="s">
        <v>58</v>
      </c>
      <c r="E1" t="s">
        <v>59</v>
      </c>
      <c r="F1" t="s">
        <v>73</v>
      </c>
      <c r="G1" t="s">
        <v>58</v>
      </c>
      <c r="H1" t="s">
        <v>59</v>
      </c>
      <c r="I1" t="s">
        <v>73</v>
      </c>
      <c r="J1" t="s">
        <v>58</v>
      </c>
      <c r="K1" t="s">
        <v>59</v>
      </c>
      <c r="L1" t="s">
        <v>73</v>
      </c>
      <c r="M1" t="s">
        <v>58</v>
      </c>
      <c r="N1" t="s">
        <v>59</v>
      </c>
      <c r="R1" s="20" t="s">
        <v>74</v>
      </c>
    </row>
    <row r="2" spans="1:18" x14ac:dyDescent="0.3">
      <c r="A2" t="s">
        <v>226</v>
      </c>
      <c r="B2" t="s">
        <v>89</v>
      </c>
      <c r="C2">
        <v>3.5</v>
      </c>
      <c r="D2">
        <v>125</v>
      </c>
      <c r="E2">
        <v>-160</v>
      </c>
      <c r="F2">
        <v>4.5</v>
      </c>
      <c r="G2">
        <v>-172</v>
      </c>
      <c r="H2">
        <v>134</v>
      </c>
      <c r="I2">
        <v>3.5</v>
      </c>
      <c r="J2">
        <v>125</v>
      </c>
      <c r="K2">
        <v>-165</v>
      </c>
      <c r="L2">
        <v>4.5</v>
      </c>
      <c r="M2">
        <v>120</v>
      </c>
      <c r="N2">
        <v>143</v>
      </c>
      <c r="R2" s="12">
        <f t="shared" ref="R2:R31" si="0">MIN(C2,F2,I2,L2,O2)</f>
        <v>3.5</v>
      </c>
    </row>
    <row r="3" spans="1:18" x14ac:dyDescent="0.3">
      <c r="A3" t="s">
        <v>212</v>
      </c>
      <c r="B3" t="s">
        <v>92</v>
      </c>
      <c r="C3">
        <v>5.5</v>
      </c>
      <c r="D3">
        <v>-110</v>
      </c>
      <c r="E3">
        <v>-115</v>
      </c>
      <c r="F3">
        <v>5.5</v>
      </c>
      <c r="G3">
        <v>-108</v>
      </c>
      <c r="H3">
        <v>-115</v>
      </c>
      <c r="I3">
        <v>5.5</v>
      </c>
      <c r="J3">
        <v>-135</v>
      </c>
      <c r="K3">
        <v>100</v>
      </c>
      <c r="L3">
        <v>5.5</v>
      </c>
      <c r="M3">
        <v>-124</v>
      </c>
      <c r="N3">
        <v>-108</v>
      </c>
      <c r="R3" s="12">
        <f t="shared" si="0"/>
        <v>5.5</v>
      </c>
    </row>
    <row r="4" spans="1:18" x14ac:dyDescent="0.3">
      <c r="A4" t="s">
        <v>213</v>
      </c>
      <c r="B4" t="s">
        <v>90</v>
      </c>
      <c r="C4">
        <v>5.5</v>
      </c>
      <c r="D4">
        <v>-185</v>
      </c>
      <c r="E4">
        <v>140</v>
      </c>
      <c r="F4">
        <v>4.5</v>
      </c>
      <c r="G4">
        <v>118</v>
      </c>
      <c r="H4">
        <v>-150</v>
      </c>
      <c r="I4">
        <v>5.5</v>
      </c>
      <c r="J4">
        <v>-160</v>
      </c>
      <c r="K4">
        <v>120</v>
      </c>
      <c r="L4">
        <v>5.5</v>
      </c>
      <c r="M4">
        <v>117</v>
      </c>
      <c r="N4">
        <v>138</v>
      </c>
      <c r="R4" s="12">
        <f t="shared" si="0"/>
        <v>4.5</v>
      </c>
    </row>
    <row r="5" spans="1:18" x14ac:dyDescent="0.3">
      <c r="A5" t="s">
        <v>217</v>
      </c>
      <c r="B5" t="s">
        <v>98</v>
      </c>
      <c r="C5">
        <v>4.5</v>
      </c>
      <c r="D5">
        <v>-120</v>
      </c>
      <c r="E5">
        <v>-105</v>
      </c>
      <c r="F5">
        <v>4.5</v>
      </c>
      <c r="G5">
        <v>-120</v>
      </c>
      <c r="H5">
        <v>-106</v>
      </c>
      <c r="I5">
        <v>4.5</v>
      </c>
      <c r="J5">
        <v>-115</v>
      </c>
      <c r="K5">
        <v>-115</v>
      </c>
      <c r="L5">
        <v>4.5</v>
      </c>
      <c r="M5">
        <v>-137</v>
      </c>
      <c r="N5">
        <v>104</v>
      </c>
      <c r="R5" s="12">
        <f t="shared" si="0"/>
        <v>4.5</v>
      </c>
    </row>
    <row r="6" spans="1:18" x14ac:dyDescent="0.3">
      <c r="A6" t="s">
        <v>139</v>
      </c>
      <c r="B6" t="s">
        <v>76</v>
      </c>
      <c r="C6">
        <v>6.5</v>
      </c>
      <c r="D6">
        <v>110</v>
      </c>
      <c r="E6">
        <v>-135</v>
      </c>
      <c r="F6">
        <v>6.5</v>
      </c>
      <c r="G6">
        <v>116</v>
      </c>
      <c r="H6">
        <v>-148</v>
      </c>
      <c r="I6">
        <v>6.5</v>
      </c>
      <c r="J6">
        <v>100</v>
      </c>
      <c r="K6">
        <v>-130</v>
      </c>
      <c r="L6">
        <v>6.5</v>
      </c>
      <c r="M6">
        <v>102</v>
      </c>
      <c r="N6">
        <v>-134</v>
      </c>
      <c r="R6" s="12">
        <f t="shared" si="0"/>
        <v>6.5</v>
      </c>
    </row>
    <row r="7" spans="1:18" x14ac:dyDescent="0.3">
      <c r="A7" t="s">
        <v>113</v>
      </c>
      <c r="B7" t="s">
        <v>94</v>
      </c>
      <c r="C7">
        <v>6.5</v>
      </c>
      <c r="D7">
        <v>-145</v>
      </c>
      <c r="E7">
        <v>115</v>
      </c>
      <c r="F7">
        <v>6.5</v>
      </c>
      <c r="G7">
        <v>-128</v>
      </c>
      <c r="H7">
        <v>100</v>
      </c>
      <c r="I7">
        <v>6.5</v>
      </c>
      <c r="J7">
        <v>-145</v>
      </c>
      <c r="K7">
        <v>110</v>
      </c>
      <c r="L7">
        <v>6.5</v>
      </c>
      <c r="M7">
        <v>138</v>
      </c>
      <c r="N7">
        <v>115</v>
      </c>
      <c r="R7" s="12">
        <f t="shared" si="0"/>
        <v>6.5</v>
      </c>
    </row>
    <row r="8" spans="1:18" x14ac:dyDescent="0.3">
      <c r="A8" t="s">
        <v>227</v>
      </c>
      <c r="B8" t="s">
        <v>83</v>
      </c>
      <c r="C8">
        <v>3.5</v>
      </c>
      <c r="D8">
        <v>120</v>
      </c>
      <c r="E8">
        <v>-150</v>
      </c>
      <c r="F8">
        <v>3.5</v>
      </c>
      <c r="G8">
        <v>116</v>
      </c>
      <c r="H8">
        <v>-148</v>
      </c>
      <c r="I8">
        <v>3.5</v>
      </c>
      <c r="J8">
        <v>130</v>
      </c>
      <c r="K8">
        <v>-175</v>
      </c>
      <c r="L8">
        <v>4.5</v>
      </c>
      <c r="M8">
        <v>128</v>
      </c>
      <c r="N8">
        <v>140</v>
      </c>
      <c r="R8" s="12">
        <f t="shared" si="0"/>
        <v>3.5</v>
      </c>
    </row>
    <row r="9" spans="1:18" x14ac:dyDescent="0.3">
      <c r="A9" t="s">
        <v>228</v>
      </c>
      <c r="B9" t="s">
        <v>79</v>
      </c>
      <c r="C9">
        <v>4.5</v>
      </c>
      <c r="D9">
        <v>-125</v>
      </c>
      <c r="E9">
        <v>100</v>
      </c>
      <c r="F9" t="s">
        <v>75</v>
      </c>
      <c r="G9" t="s">
        <v>75</v>
      </c>
      <c r="H9" t="s">
        <v>75</v>
      </c>
      <c r="I9">
        <v>4.5</v>
      </c>
      <c r="J9">
        <v>-135</v>
      </c>
      <c r="K9">
        <v>100</v>
      </c>
      <c r="L9">
        <v>4.5</v>
      </c>
      <c r="M9" t="s">
        <v>75</v>
      </c>
      <c r="N9" t="s">
        <v>75</v>
      </c>
      <c r="R9" s="12">
        <f t="shared" si="0"/>
        <v>4.5</v>
      </c>
    </row>
    <row r="10" spans="1:18" x14ac:dyDescent="0.3">
      <c r="A10" t="s">
        <v>210</v>
      </c>
      <c r="B10" t="s">
        <v>63</v>
      </c>
      <c r="C10">
        <v>4.5</v>
      </c>
      <c r="D10">
        <v>-105</v>
      </c>
      <c r="E10">
        <v>-120</v>
      </c>
      <c r="F10">
        <v>4.5</v>
      </c>
      <c r="G10">
        <v>100</v>
      </c>
      <c r="H10">
        <v>-128</v>
      </c>
      <c r="I10">
        <v>4.5</v>
      </c>
      <c r="J10">
        <v>100</v>
      </c>
      <c r="K10">
        <v>-130</v>
      </c>
      <c r="L10">
        <v>4.5</v>
      </c>
      <c r="M10">
        <v>107</v>
      </c>
      <c r="N10">
        <v>-141</v>
      </c>
      <c r="R10" s="12">
        <f t="shared" si="0"/>
        <v>4.5</v>
      </c>
    </row>
    <row r="11" spans="1:18" x14ac:dyDescent="0.3">
      <c r="A11" t="s">
        <v>220</v>
      </c>
      <c r="B11" t="s">
        <v>82</v>
      </c>
      <c r="C11">
        <v>7.5</v>
      </c>
      <c r="D11">
        <v>-160</v>
      </c>
      <c r="E11">
        <v>125</v>
      </c>
      <c r="F11">
        <v>6.5</v>
      </c>
      <c r="G11">
        <v>104</v>
      </c>
      <c r="H11">
        <v>-132</v>
      </c>
      <c r="I11">
        <v>7.5</v>
      </c>
      <c r="J11">
        <v>-155</v>
      </c>
      <c r="K11">
        <v>120</v>
      </c>
      <c r="L11">
        <v>7.5</v>
      </c>
      <c r="M11">
        <v>114</v>
      </c>
      <c r="N11">
        <v>135</v>
      </c>
      <c r="R11" s="12">
        <f t="shared" si="0"/>
        <v>6.5</v>
      </c>
    </row>
    <row r="12" spans="1:18" x14ac:dyDescent="0.3">
      <c r="A12" t="s">
        <v>219</v>
      </c>
      <c r="B12" t="s">
        <v>133</v>
      </c>
      <c r="C12">
        <v>4.5</v>
      </c>
      <c r="D12">
        <v>100</v>
      </c>
      <c r="E12">
        <v>-125</v>
      </c>
      <c r="F12">
        <v>4.5</v>
      </c>
      <c r="G12">
        <v>-104</v>
      </c>
      <c r="H12">
        <v>-122</v>
      </c>
      <c r="I12">
        <v>4.5</v>
      </c>
      <c r="J12">
        <v>-105</v>
      </c>
      <c r="K12">
        <v>-125</v>
      </c>
      <c r="L12">
        <v>4.5</v>
      </c>
      <c r="M12">
        <v>100</v>
      </c>
      <c r="N12">
        <v>-132</v>
      </c>
      <c r="R12" s="12">
        <f t="shared" si="0"/>
        <v>4.5</v>
      </c>
    </row>
    <row r="13" spans="1:18" x14ac:dyDescent="0.3">
      <c r="A13" t="s">
        <v>137</v>
      </c>
      <c r="B13" t="s">
        <v>78</v>
      </c>
      <c r="C13">
        <v>4.5</v>
      </c>
      <c r="D13">
        <v>-170</v>
      </c>
      <c r="E13">
        <v>135</v>
      </c>
      <c r="F13">
        <v>3.5</v>
      </c>
      <c r="G13">
        <v>120</v>
      </c>
      <c r="H13">
        <v>-154</v>
      </c>
      <c r="I13">
        <v>4.5</v>
      </c>
      <c r="J13">
        <v>-175</v>
      </c>
      <c r="K13">
        <v>130</v>
      </c>
      <c r="L13">
        <v>4.5</v>
      </c>
      <c r="M13">
        <v>130</v>
      </c>
      <c r="N13">
        <v>135</v>
      </c>
      <c r="R13" s="12">
        <f t="shared" si="0"/>
        <v>3.5</v>
      </c>
    </row>
    <row r="14" spans="1:18" x14ac:dyDescent="0.3">
      <c r="A14" t="s">
        <v>229</v>
      </c>
      <c r="B14" t="s">
        <v>62</v>
      </c>
      <c r="C14">
        <v>4.5</v>
      </c>
      <c r="D14">
        <v>110</v>
      </c>
      <c r="E14">
        <v>-135</v>
      </c>
      <c r="F14">
        <v>4.5</v>
      </c>
      <c r="G14">
        <v>110</v>
      </c>
      <c r="H14">
        <v>-140</v>
      </c>
      <c r="I14">
        <v>4.5</v>
      </c>
      <c r="J14">
        <v>115</v>
      </c>
      <c r="K14">
        <v>-150</v>
      </c>
      <c r="L14">
        <v>4.5</v>
      </c>
      <c r="M14">
        <v>104</v>
      </c>
      <c r="N14">
        <v>-139</v>
      </c>
      <c r="R14" s="12">
        <f t="shared" si="0"/>
        <v>4.5</v>
      </c>
    </row>
    <row r="15" spans="1:18" x14ac:dyDescent="0.3">
      <c r="A15" t="s">
        <v>215</v>
      </c>
      <c r="B15" t="s">
        <v>91</v>
      </c>
      <c r="C15">
        <v>5.5</v>
      </c>
      <c r="D15">
        <v>115</v>
      </c>
      <c r="E15">
        <v>-150</v>
      </c>
      <c r="F15">
        <v>5.5</v>
      </c>
      <c r="G15">
        <v>124</v>
      </c>
      <c r="H15">
        <v>-158</v>
      </c>
      <c r="I15">
        <v>5.5</v>
      </c>
      <c r="J15">
        <v>105</v>
      </c>
      <c r="K15">
        <v>-140</v>
      </c>
      <c r="L15">
        <v>5.5</v>
      </c>
      <c r="M15">
        <v>100</v>
      </c>
      <c r="N15">
        <v>-132</v>
      </c>
      <c r="R15" s="12">
        <f t="shared" si="0"/>
        <v>5.5</v>
      </c>
    </row>
    <row r="16" spans="1:18" x14ac:dyDescent="0.3">
      <c r="A16" t="s">
        <v>230</v>
      </c>
      <c r="B16" t="s">
        <v>211</v>
      </c>
      <c r="C16">
        <v>6.5</v>
      </c>
      <c r="D16">
        <v>-160</v>
      </c>
      <c r="E16">
        <v>125</v>
      </c>
      <c r="F16">
        <v>6.5</v>
      </c>
      <c r="G16">
        <v>-142</v>
      </c>
      <c r="H16">
        <v>112</v>
      </c>
      <c r="I16">
        <v>6.5</v>
      </c>
      <c r="J16">
        <v>-160</v>
      </c>
      <c r="K16">
        <v>120</v>
      </c>
      <c r="L16">
        <v>6.5</v>
      </c>
      <c r="M16">
        <v>135</v>
      </c>
      <c r="N16">
        <v>112</v>
      </c>
      <c r="R16" s="12">
        <f t="shared" si="0"/>
        <v>6.5</v>
      </c>
    </row>
    <row r="17" spans="18:18" x14ac:dyDescent="0.3">
      <c r="R17" s="12">
        <f t="shared" si="0"/>
        <v>0</v>
      </c>
    </row>
    <row r="18" spans="18:18" x14ac:dyDescent="0.3">
      <c r="R18" s="12">
        <f t="shared" si="0"/>
        <v>0</v>
      </c>
    </row>
    <row r="19" spans="18:18" x14ac:dyDescent="0.3">
      <c r="R19" s="12">
        <f t="shared" si="0"/>
        <v>0</v>
      </c>
    </row>
    <row r="20" spans="18:18" x14ac:dyDescent="0.3">
      <c r="R20" s="12">
        <f t="shared" si="0"/>
        <v>0</v>
      </c>
    </row>
    <row r="21" spans="18:18" x14ac:dyDescent="0.3">
      <c r="R21" s="12">
        <f t="shared" si="0"/>
        <v>0</v>
      </c>
    </row>
    <row r="22" spans="18:18" x14ac:dyDescent="0.3">
      <c r="R22" s="12">
        <f t="shared" si="0"/>
        <v>0</v>
      </c>
    </row>
    <row r="23" spans="18:18" x14ac:dyDescent="0.3">
      <c r="R23" s="12">
        <f t="shared" si="0"/>
        <v>0</v>
      </c>
    </row>
    <row r="24" spans="18:18" x14ac:dyDescent="0.3">
      <c r="R24" s="12">
        <f t="shared" si="0"/>
        <v>0</v>
      </c>
    </row>
    <row r="25" spans="18:18" x14ac:dyDescent="0.3">
      <c r="R25" s="12">
        <f t="shared" si="0"/>
        <v>0</v>
      </c>
    </row>
    <row r="26" spans="18:18" x14ac:dyDescent="0.3">
      <c r="R26" s="12">
        <f t="shared" si="0"/>
        <v>0</v>
      </c>
    </row>
    <row r="27" spans="18:18" x14ac:dyDescent="0.3">
      <c r="R27" s="12">
        <f t="shared" si="0"/>
        <v>0</v>
      </c>
    </row>
    <row r="28" spans="18:18" x14ac:dyDescent="0.3">
      <c r="R28" s="12">
        <f t="shared" si="0"/>
        <v>0</v>
      </c>
    </row>
    <row r="29" spans="18:18" x14ac:dyDescent="0.3">
      <c r="R29" s="12">
        <f t="shared" si="0"/>
        <v>0</v>
      </c>
    </row>
    <row r="30" spans="18:18" x14ac:dyDescent="0.3">
      <c r="R30" s="12">
        <f t="shared" si="0"/>
        <v>0</v>
      </c>
    </row>
    <row r="31" spans="18:18" x14ac:dyDescent="0.3">
      <c r="R31" s="12">
        <f t="shared" si="0"/>
        <v>0</v>
      </c>
    </row>
    <row r="32" spans="18:18" x14ac:dyDescent="0.3">
      <c r="R32" s="12">
        <f t="shared" ref="R32:R33" si="1">MIN(C32,F32,I32,L32,O32)</f>
        <v>0</v>
      </c>
    </row>
    <row r="33" spans="18:18" x14ac:dyDescent="0.3">
      <c r="R33" s="12">
        <f t="shared" si="1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7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20</v>
      </c>
      <c r="B2" s="1">
        <v>6</v>
      </c>
      <c r="C2" s="1">
        <v>3</v>
      </c>
      <c r="D2" s="1">
        <v>3.77</v>
      </c>
      <c r="F2" s="1"/>
      <c r="G2" s="1"/>
      <c r="H2" s="1"/>
    </row>
    <row r="3" spans="1:8" ht="15" thickBot="1" x14ac:dyDescent="0.35">
      <c r="A3" s="1">
        <v>23</v>
      </c>
      <c r="B3" s="1">
        <v>4.0199999999999996</v>
      </c>
      <c r="C3" s="1">
        <v>3</v>
      </c>
      <c r="D3" s="1">
        <v>5.83</v>
      </c>
      <c r="F3" s="1"/>
      <c r="G3" s="1"/>
      <c r="H3" s="1"/>
    </row>
    <row r="4" spans="1:8" ht="15" thickBot="1" x14ac:dyDescent="0.35">
      <c r="A4" s="1">
        <v>22</v>
      </c>
      <c r="B4" s="1">
        <v>4.03</v>
      </c>
      <c r="C4" s="1">
        <v>6.03</v>
      </c>
      <c r="D4" s="1">
        <v>5.41</v>
      </c>
      <c r="F4" s="1"/>
      <c r="G4" s="1"/>
      <c r="H4" s="1"/>
    </row>
    <row r="5" spans="1:8" ht="15" thickBot="1" x14ac:dyDescent="0.35">
      <c r="A5" s="1">
        <v>10</v>
      </c>
      <c r="B5" s="1">
        <v>4.03</v>
      </c>
      <c r="C5" s="1">
        <v>3.26</v>
      </c>
      <c r="D5" s="1">
        <v>5.47</v>
      </c>
      <c r="F5" s="1"/>
      <c r="G5" s="1"/>
      <c r="H5" s="1"/>
    </row>
    <row r="6" spans="1:8" ht="15" thickBot="1" x14ac:dyDescent="0.35">
      <c r="A6" s="1">
        <v>3</v>
      </c>
      <c r="B6" s="1">
        <v>6</v>
      </c>
      <c r="C6" s="1">
        <v>4.1900000000000004</v>
      </c>
      <c r="D6" s="1">
        <v>5.17</v>
      </c>
      <c r="F6" s="1"/>
      <c r="G6" s="1"/>
      <c r="H6" s="1"/>
    </row>
    <row r="7" spans="1:8" ht="15" thickBot="1" x14ac:dyDescent="0.35">
      <c r="A7" s="1">
        <v>30</v>
      </c>
      <c r="B7" s="1">
        <v>5.1100000000000003</v>
      </c>
      <c r="C7" s="1">
        <v>4.04</v>
      </c>
      <c r="D7" s="1">
        <v>4.04</v>
      </c>
      <c r="F7" s="1"/>
      <c r="G7" s="1"/>
      <c r="H7" s="1"/>
    </row>
    <row r="8" spans="1:8" ht="15" thickBot="1" x14ac:dyDescent="0.35">
      <c r="A8" s="1">
        <v>6</v>
      </c>
      <c r="B8" s="1">
        <v>5.05</v>
      </c>
      <c r="C8" s="1">
        <v>5.03</v>
      </c>
      <c r="D8" s="1">
        <v>5.59</v>
      </c>
      <c r="F8" s="1"/>
      <c r="G8" s="1"/>
      <c r="H8" s="1"/>
    </row>
    <row r="9" spans="1:8" ht="15" thickBot="1" x14ac:dyDescent="0.35">
      <c r="A9" s="1">
        <v>18</v>
      </c>
      <c r="B9" s="1">
        <v>4.05</v>
      </c>
      <c r="C9" s="1">
        <v>4.05</v>
      </c>
      <c r="D9" s="1">
        <v>5.54</v>
      </c>
      <c r="F9" s="1"/>
      <c r="G9" s="1"/>
      <c r="H9" s="1"/>
    </row>
    <row r="10" spans="1:8" ht="15" thickBot="1" x14ac:dyDescent="0.35">
      <c r="A10" s="1">
        <v>24</v>
      </c>
      <c r="B10" s="1">
        <v>4.07</v>
      </c>
      <c r="C10" s="1">
        <v>3</v>
      </c>
      <c r="D10" s="1">
        <v>5.64</v>
      </c>
      <c r="F10" s="1"/>
      <c r="G10" s="1"/>
      <c r="H10" s="1"/>
    </row>
    <row r="11" spans="1:8" ht="15" thickBot="1" x14ac:dyDescent="0.35">
      <c r="A11" s="1">
        <v>11</v>
      </c>
      <c r="B11" s="1">
        <v>3.09</v>
      </c>
      <c r="C11" s="1">
        <v>3.01</v>
      </c>
      <c r="D11" s="1">
        <v>6.63</v>
      </c>
      <c r="F11" s="1"/>
      <c r="G11" s="1"/>
      <c r="H11" s="1"/>
    </row>
    <row r="12" spans="1:8" ht="15" thickBot="1" x14ac:dyDescent="0.35">
      <c r="A12" s="1">
        <v>8</v>
      </c>
      <c r="B12" s="1">
        <v>4.04</v>
      </c>
      <c r="C12" s="1">
        <v>4.05</v>
      </c>
      <c r="D12" s="1">
        <v>4.26</v>
      </c>
      <c r="F12" s="1"/>
      <c r="G12" s="1"/>
      <c r="H12" s="1"/>
    </row>
    <row r="13" spans="1:8" ht="15" thickBot="1" x14ac:dyDescent="0.35">
      <c r="A13" s="1">
        <v>15</v>
      </c>
      <c r="B13" s="1">
        <v>4</v>
      </c>
      <c r="C13" s="1">
        <v>5.04</v>
      </c>
      <c r="D13" s="1">
        <v>3.18</v>
      </c>
      <c r="F13" s="1"/>
      <c r="G13" s="1"/>
      <c r="H13" s="1"/>
    </row>
    <row r="14" spans="1:8" ht="15" thickBot="1" x14ac:dyDescent="0.35">
      <c r="A14" s="1">
        <v>14</v>
      </c>
      <c r="B14" s="1">
        <v>4.0199999999999996</v>
      </c>
      <c r="C14" s="1">
        <v>4.04</v>
      </c>
      <c r="D14" s="1">
        <v>5.9</v>
      </c>
      <c r="F14" s="1"/>
      <c r="G14" s="1"/>
      <c r="H14" s="1"/>
    </row>
    <row r="15" spans="1:8" ht="15" thickBot="1" x14ac:dyDescent="0.35">
      <c r="A15" s="1">
        <v>25</v>
      </c>
      <c r="B15" s="1">
        <v>3</v>
      </c>
      <c r="C15" s="1">
        <v>5</v>
      </c>
      <c r="D15" s="1">
        <v>5.65</v>
      </c>
      <c r="F15" s="1"/>
      <c r="G15" s="1"/>
      <c r="H15" s="1"/>
    </row>
    <row r="16" spans="1:8" ht="15" thickBot="1" x14ac:dyDescent="0.35">
      <c r="A16" s="1">
        <v>28</v>
      </c>
      <c r="B16" s="1">
        <v>4.04</v>
      </c>
      <c r="C16" s="1">
        <v>5</v>
      </c>
      <c r="D16" s="1">
        <v>6</v>
      </c>
    </row>
    <row r="17" spans="1:4" ht="15" thickBot="1" x14ac:dyDescent="0.35">
      <c r="A17" s="1">
        <v>21</v>
      </c>
      <c r="B17" s="1">
        <v>4.04</v>
      </c>
      <c r="C17" s="1">
        <v>4.0199999999999996</v>
      </c>
      <c r="D17" s="1">
        <v>4.03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7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20</v>
      </c>
      <c r="B2" s="1">
        <v>6.2481803234048003</v>
      </c>
      <c r="C2" s="1">
        <v>3.56398655310463</v>
      </c>
      <c r="D2" s="1">
        <v>5.0089731623380702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23</v>
      </c>
      <c r="B3" s="1">
        <v>4.1661026595934096</v>
      </c>
      <c r="C3" s="1">
        <v>3.3775330217191599</v>
      </c>
      <c r="D3" s="1">
        <v>5.5973856195613099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22</v>
      </c>
      <c r="B4" s="1">
        <v>4.0714942489229697</v>
      </c>
      <c r="C4" s="1">
        <v>6.2026718682389603</v>
      </c>
      <c r="D4" s="1">
        <v>5.5992563368199999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10</v>
      </c>
      <c r="B5" s="1">
        <v>4.23579759477935</v>
      </c>
      <c r="C5" s="1">
        <v>3.2313131249013001</v>
      </c>
      <c r="D5" s="1">
        <v>5.2813037677765102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3</v>
      </c>
      <c r="B6" s="1">
        <v>6.0679789226220002</v>
      </c>
      <c r="C6" s="1">
        <v>3.66010127837504</v>
      </c>
      <c r="D6" s="1">
        <v>5.6285683650275802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30</v>
      </c>
      <c r="B7" s="1">
        <v>5.0965403346518698</v>
      </c>
      <c r="C7" s="1">
        <v>4.4167468116347397</v>
      </c>
      <c r="D7" s="1">
        <v>3.7294994504283898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6</v>
      </c>
      <c r="B8" s="1">
        <v>5.4750625962720401</v>
      </c>
      <c r="C8" s="1">
        <v>5.1447972640636399</v>
      </c>
      <c r="D8" s="1">
        <v>5.6790133702750003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18</v>
      </c>
      <c r="B9" s="1">
        <v>3.8202037382401701</v>
      </c>
      <c r="C9" s="1">
        <v>3.8428945416487599</v>
      </c>
      <c r="D9" s="1">
        <v>4.66134889432906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24</v>
      </c>
      <c r="B10" s="1">
        <v>3.8947676285154298</v>
      </c>
      <c r="C10" s="1">
        <v>3.5803162063421499</v>
      </c>
      <c r="D10" s="1">
        <v>5.44285511040695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</v>
      </c>
      <c r="B11" s="1">
        <v>3.3055013178546599</v>
      </c>
      <c r="C11" s="1">
        <v>2.9956979988230499</v>
      </c>
      <c r="D11" s="1">
        <v>6.1812744044129602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8</v>
      </c>
      <c r="B12" s="1">
        <v>4.25389312055382</v>
      </c>
      <c r="C12" s="1">
        <v>4.0848548067699104</v>
      </c>
      <c r="D12" s="1">
        <v>4.8372413924975302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15</v>
      </c>
      <c r="B13" s="1">
        <v>4.6277172521968399</v>
      </c>
      <c r="C13" s="1">
        <v>5.3299126465371804</v>
      </c>
      <c r="D13" s="1">
        <v>2.96716412732586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14</v>
      </c>
      <c r="B14" s="1">
        <v>4.3142038402302498</v>
      </c>
      <c r="C14" s="1">
        <v>4.2936936868040299</v>
      </c>
      <c r="D14" s="1">
        <v>5.4583578799246997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25</v>
      </c>
      <c r="B15" s="1">
        <v>2.7406299462743902</v>
      </c>
      <c r="C15" s="1">
        <v>5.0877216065628899</v>
      </c>
      <c r="D15" s="1">
        <v>5.5462989045304401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28</v>
      </c>
      <c r="B16" s="1">
        <v>4.5244390136133799</v>
      </c>
      <c r="C16" s="1">
        <v>4.7490183328333702</v>
      </c>
      <c r="D16" s="1">
        <v>5.6528355195388196</v>
      </c>
    </row>
    <row r="17" spans="1:4" ht="15" thickBot="1" x14ac:dyDescent="0.35">
      <c r="A17" s="1">
        <v>21</v>
      </c>
      <c r="B17" s="1">
        <v>3.5888557886608101</v>
      </c>
      <c r="C17" s="1">
        <v>3.9601774200223199</v>
      </c>
      <c r="D17" s="1">
        <v>3.2703080256571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20</v>
      </c>
      <c r="B2" s="1">
        <v>6.1456284275330697</v>
      </c>
      <c r="C2" s="1">
        <v>3.5322624092021999</v>
      </c>
      <c r="D2" s="1">
        <v>4.7915181177617496</v>
      </c>
    </row>
    <row r="3" spans="1:4" ht="15" thickBot="1" x14ac:dyDescent="0.35">
      <c r="A3" s="1">
        <v>23</v>
      </c>
      <c r="B3" s="1">
        <v>4.1789811270614496</v>
      </c>
      <c r="C3" s="1">
        <v>3.3223209531218898</v>
      </c>
      <c r="D3" s="1">
        <v>6.0295350294770698</v>
      </c>
    </row>
    <row r="4" spans="1:4" ht="15" thickBot="1" x14ac:dyDescent="0.35">
      <c r="A4" s="1">
        <v>22</v>
      </c>
      <c r="B4" s="1">
        <v>4.2216816677041296</v>
      </c>
      <c r="C4" s="1">
        <v>6.3003949021610097</v>
      </c>
      <c r="D4" s="1">
        <v>5.3847390938035904</v>
      </c>
    </row>
    <row r="5" spans="1:4" ht="15" thickBot="1" x14ac:dyDescent="0.35">
      <c r="A5" s="1">
        <v>10</v>
      </c>
      <c r="B5" s="1">
        <v>4.0488478432439701</v>
      </c>
      <c r="C5" s="1">
        <v>3.27091472632865</v>
      </c>
      <c r="D5" s="1">
        <v>5.3445457538826</v>
      </c>
    </row>
    <row r="6" spans="1:4" ht="15" thickBot="1" x14ac:dyDescent="0.35">
      <c r="A6" s="1">
        <v>3</v>
      </c>
      <c r="B6" s="1">
        <v>6.0538846775678401</v>
      </c>
      <c r="C6" s="1">
        <v>3.69790115245483</v>
      </c>
      <c r="D6" s="1">
        <v>5.6318823546268497</v>
      </c>
    </row>
    <row r="7" spans="1:4" ht="15" thickBot="1" x14ac:dyDescent="0.35">
      <c r="A7" s="1">
        <v>30</v>
      </c>
      <c r="B7" s="1">
        <v>5.1108084230225304</v>
      </c>
      <c r="C7" s="1">
        <v>4.4299938266378298</v>
      </c>
      <c r="D7" s="1">
        <v>3.9626182813980102</v>
      </c>
    </row>
    <row r="8" spans="1:4" ht="15" thickBot="1" x14ac:dyDescent="0.35">
      <c r="A8" s="1">
        <v>6</v>
      </c>
      <c r="B8" s="1">
        <v>5.2682065749871896</v>
      </c>
      <c r="C8" s="1">
        <v>5.1937884117041797</v>
      </c>
      <c r="D8" s="1">
        <v>5.6537930186437801</v>
      </c>
    </row>
    <row r="9" spans="1:4" ht="15" thickBot="1" x14ac:dyDescent="0.35">
      <c r="A9" s="1">
        <v>18</v>
      </c>
      <c r="B9" s="1">
        <v>4.0602071594405604</v>
      </c>
      <c r="C9" s="1">
        <v>3.7713561492096801</v>
      </c>
      <c r="D9" s="1">
        <v>5.3515120928242199</v>
      </c>
    </row>
    <row r="10" spans="1:4" ht="15" thickBot="1" x14ac:dyDescent="0.35">
      <c r="A10" s="1">
        <v>24</v>
      </c>
      <c r="B10" s="1">
        <v>3.8621856458458299</v>
      </c>
      <c r="C10" s="1">
        <v>3.5520290423940999</v>
      </c>
      <c r="D10" s="1">
        <v>5.2013204996943001</v>
      </c>
    </row>
    <row r="11" spans="1:4" ht="15" thickBot="1" x14ac:dyDescent="0.35">
      <c r="A11" s="1">
        <v>11</v>
      </c>
      <c r="B11" s="1">
        <v>3.1662559198748399</v>
      </c>
      <c r="C11" s="1">
        <v>2.9308813968771701</v>
      </c>
      <c r="D11" s="1">
        <v>6.4890990688962003</v>
      </c>
    </row>
    <row r="12" spans="1:4" ht="15" thickBot="1" x14ac:dyDescent="0.35">
      <c r="A12" s="1">
        <v>8</v>
      </c>
      <c r="B12" s="1">
        <v>4.0662590956383404</v>
      </c>
      <c r="C12" s="1">
        <v>4.10844661018651</v>
      </c>
      <c r="D12" s="1">
        <v>4.5834605177915497</v>
      </c>
    </row>
    <row r="13" spans="1:4" ht="15" thickBot="1" x14ac:dyDescent="0.35">
      <c r="A13" s="1">
        <v>15</v>
      </c>
      <c r="B13" s="1">
        <v>4.5674408749267803</v>
      </c>
      <c r="C13" s="1">
        <v>5.4462975514668299</v>
      </c>
      <c r="D13" s="1">
        <v>3.4526562051647498</v>
      </c>
    </row>
    <row r="14" spans="1:4" ht="15" thickBot="1" x14ac:dyDescent="0.35">
      <c r="A14" s="1">
        <v>14</v>
      </c>
      <c r="B14" s="1">
        <v>4.2525197538185804</v>
      </c>
      <c r="C14" s="1">
        <v>4.2685701280568598</v>
      </c>
      <c r="D14" s="1">
        <v>5.2741382240235604</v>
      </c>
    </row>
    <row r="15" spans="1:4" ht="15" thickBot="1" x14ac:dyDescent="0.35">
      <c r="A15" s="1">
        <v>25</v>
      </c>
      <c r="B15" s="1">
        <v>2.64300019007353</v>
      </c>
      <c r="C15" s="1">
        <v>5.0656672672856704</v>
      </c>
      <c r="D15" s="1">
        <v>5.6445798890643601</v>
      </c>
    </row>
    <row r="16" spans="1:4" ht="15" thickBot="1" x14ac:dyDescent="0.35">
      <c r="A16" s="1">
        <v>28</v>
      </c>
      <c r="B16" s="1">
        <v>4.5709777721941798</v>
      </c>
      <c r="C16" s="1">
        <v>4.7324237085320204</v>
      </c>
      <c r="D16" s="1">
        <v>5.5093862203886701</v>
      </c>
    </row>
    <row r="17" spans="1:4" ht="15" thickBot="1" x14ac:dyDescent="0.35">
      <c r="A17" s="1">
        <v>21</v>
      </c>
      <c r="B17" s="1">
        <v>3.7900504426417001</v>
      </c>
      <c r="C17" s="1">
        <v>4.0519846436286597</v>
      </c>
      <c r="D17" s="1">
        <v>3.5249358814135299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17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20</v>
      </c>
      <c r="B2" s="1">
        <v>6.70498084291187</v>
      </c>
      <c r="C2" s="1">
        <v>3.6007751937984498</v>
      </c>
      <c r="D2" s="1">
        <v>4.46703296703296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23</v>
      </c>
      <c r="B3" s="1">
        <v>4.3026315789473601</v>
      </c>
      <c r="C3" s="1">
        <v>3.6007751937984498</v>
      </c>
      <c r="D3" s="1">
        <v>5.3757575757575697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22</v>
      </c>
      <c r="B4" s="1">
        <v>4.3026315789473601</v>
      </c>
      <c r="C4" s="1">
        <v>6.8268733850129202</v>
      </c>
      <c r="D4" s="1">
        <v>4.8518518518518503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10</v>
      </c>
      <c r="B5" s="1">
        <v>4.3026315789473601</v>
      </c>
      <c r="C5" s="1">
        <v>3.6007751937984498</v>
      </c>
      <c r="D5" s="1">
        <v>4.8518518518518503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3</v>
      </c>
      <c r="B6" s="1">
        <v>6.7474226804123703</v>
      </c>
      <c r="C6" s="1">
        <v>4.9450261780104698</v>
      </c>
      <c r="D6" s="1">
        <v>4.8518518518518503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30</v>
      </c>
      <c r="B7" s="1">
        <v>5.7228915662650603</v>
      </c>
      <c r="C7" s="1">
        <v>4.9450261780104698</v>
      </c>
      <c r="D7" s="1">
        <v>3.9379014989293299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6</v>
      </c>
      <c r="B8" s="1">
        <v>5.7228915662650603</v>
      </c>
      <c r="C8" s="1">
        <v>5.7398373983739797</v>
      </c>
      <c r="D8" s="1">
        <v>4.4984126984126904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18</v>
      </c>
      <c r="B9" s="1">
        <v>4.3026315789473601</v>
      </c>
      <c r="C9" s="1">
        <v>4.9450261780104698</v>
      </c>
      <c r="D9" s="1">
        <v>4.4525862068965498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24</v>
      </c>
      <c r="B10" s="1">
        <v>4.3026315789473601</v>
      </c>
      <c r="C10" s="1">
        <v>3.6007751937984498</v>
      </c>
      <c r="D10" s="1">
        <v>4.5878962536022998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11</v>
      </c>
      <c r="B11" s="1">
        <v>3.1960000000000002</v>
      </c>
      <c r="C11" s="1">
        <v>3.6007751937984498</v>
      </c>
      <c r="D11" s="1">
        <v>7.6078947368421002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8</v>
      </c>
      <c r="B12" s="1">
        <v>4.3026315789473601</v>
      </c>
      <c r="C12" s="1">
        <v>4.9450261780104698</v>
      </c>
      <c r="D12" s="1">
        <v>4.0154440154440101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15</v>
      </c>
      <c r="B13" s="1">
        <v>4.3026315789473601</v>
      </c>
      <c r="C13" s="1">
        <v>5.6204379562043796</v>
      </c>
      <c r="D13" s="1">
        <v>3.6926406926406901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14</v>
      </c>
      <c r="B14" s="1">
        <v>4.3026315789473601</v>
      </c>
      <c r="C14" s="1">
        <v>4.9450261780104698</v>
      </c>
      <c r="D14" s="1">
        <v>6.1632124352331603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25</v>
      </c>
      <c r="B15" s="1">
        <v>3.1960000000000002</v>
      </c>
      <c r="C15" s="1">
        <v>5.6204379562043796</v>
      </c>
      <c r="D15" s="1">
        <v>5.046875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28</v>
      </c>
      <c r="B16" s="1">
        <v>4.3026315789473601</v>
      </c>
      <c r="C16" s="1">
        <v>5.6204379562043796</v>
      </c>
      <c r="D16" s="1">
        <v>6.3076923076923004</v>
      </c>
    </row>
    <row r="17" spans="1:4" ht="15" thickBot="1" x14ac:dyDescent="0.35">
      <c r="A17" s="1">
        <v>21</v>
      </c>
      <c r="B17" s="1">
        <v>4.3026315789473601</v>
      </c>
      <c r="C17" s="1">
        <v>4.9450261780104698</v>
      </c>
      <c r="D17" s="1">
        <v>3.8329571106094802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20</v>
      </c>
      <c r="B2" s="1">
        <v>5.1537249999999997</v>
      </c>
      <c r="C2" s="1">
        <v>2.9894774000000002</v>
      </c>
      <c r="D2" s="1">
        <v>3.5560925000000001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23</v>
      </c>
      <c r="B3" s="1">
        <v>4.232551</v>
      </c>
      <c r="C3" s="1">
        <v>3.0963433</v>
      </c>
      <c r="D3" s="1">
        <v>5.9965679999999999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22</v>
      </c>
      <c r="B4" s="1">
        <v>3.9895146000000001</v>
      </c>
      <c r="C4" s="1">
        <v>6.1865797000000002</v>
      </c>
      <c r="D4" s="1">
        <v>5.5532727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10</v>
      </c>
      <c r="B5" s="1">
        <v>3.225962</v>
      </c>
      <c r="C5" s="1">
        <v>3.0175128</v>
      </c>
      <c r="D5" s="1">
        <v>5.8561993000000001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3</v>
      </c>
      <c r="B6" s="1">
        <v>5.0667530000000003</v>
      </c>
      <c r="C6" s="1">
        <v>3.0414395000000001</v>
      </c>
      <c r="D6" s="1">
        <v>5.7017712999999999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30</v>
      </c>
      <c r="B7" s="1">
        <v>4.3496914000000002</v>
      </c>
      <c r="C7" s="1">
        <v>4.1302180000000002</v>
      </c>
      <c r="D7" s="1">
        <v>3.9032046999999999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6</v>
      </c>
      <c r="B8" s="1">
        <v>5.144336</v>
      </c>
      <c r="C8" s="1">
        <v>5.0824175</v>
      </c>
      <c r="D8" s="1">
        <v>5.9368400000000001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18</v>
      </c>
      <c r="B9" s="1">
        <v>3.1857834</v>
      </c>
      <c r="C9" s="1">
        <v>3.0381722</v>
      </c>
      <c r="D9" s="1">
        <v>4.7528059999999996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24</v>
      </c>
      <c r="B10" s="1">
        <v>3.0541675000000001</v>
      </c>
      <c r="C10" s="1">
        <v>3.0941062000000001</v>
      </c>
      <c r="D10" s="1">
        <v>5.7345657000000001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</v>
      </c>
      <c r="B11" s="1">
        <v>3.2025757000000001</v>
      </c>
      <c r="C11" s="1">
        <v>2.1024476999999999</v>
      </c>
      <c r="D11" s="1">
        <v>5.7879170000000002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8</v>
      </c>
      <c r="B12" s="1">
        <v>3.1796671999999999</v>
      </c>
      <c r="C12" s="1">
        <v>3.2037062999999999</v>
      </c>
      <c r="D12" s="1">
        <v>4.5102700000000002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15</v>
      </c>
      <c r="B13" s="1">
        <v>4.0366062999999999</v>
      </c>
      <c r="C13" s="1">
        <v>5.2993626999999996</v>
      </c>
      <c r="D13" s="1">
        <v>3.1741060000000001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14</v>
      </c>
      <c r="B14" s="1">
        <v>3.9963123999999999</v>
      </c>
      <c r="C14" s="1">
        <v>4.2239990000000001</v>
      </c>
      <c r="D14" s="1">
        <v>5.3050965999999997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25</v>
      </c>
      <c r="B15" s="1">
        <v>2.0185944999999998</v>
      </c>
      <c r="C15" s="1">
        <v>4.0356717</v>
      </c>
      <c r="D15" s="1">
        <v>4.9816260000000003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28</v>
      </c>
      <c r="B16" s="1">
        <v>4.1897096999999999</v>
      </c>
      <c r="C16" s="1">
        <v>4.1259356</v>
      </c>
      <c r="D16" s="1">
        <v>5.5529330000000003</v>
      </c>
    </row>
    <row r="17" spans="1:4" ht="15" thickBot="1" x14ac:dyDescent="0.35">
      <c r="A17" s="1">
        <v>21</v>
      </c>
      <c r="B17" s="1">
        <v>3.3598397000000002</v>
      </c>
      <c r="C17" s="1">
        <v>3.1068912000000002</v>
      </c>
      <c r="D17" s="1">
        <v>4.2509790000000001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Vs. Opponent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2024-06-04T18:28:30Z</dcterms:modified>
</cp:coreProperties>
</file>