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5082BA63-9F2F-487D-A632-D7A7FB1778CB}" xr6:coauthVersionLast="47" xr6:coauthVersionMax="47" xr10:uidLastSave="{00000000-0000-0000-0000-000000000000}"/>
  <bookViews>
    <workbookView xWindow="-108" yWindow="-108" windowWidth="23256" windowHeight="12456" tabRatio="829" xr2:uid="{F4371B28-B0A6-476C-81C1-BB99AAB25DFC}"/>
  </bookViews>
  <sheets>
    <sheet name="Sheet1" sheetId="1" r:id="rId1"/>
    <sheet name="for delting columns" sheetId="23" r:id="rId2"/>
    <sheet name="Average" sheetId="20" r:id="rId3"/>
    <sheet name="Opponent Averages" sheetId="21" r:id="rId4"/>
    <sheet name="Props" sheetId="17" r:id="rId5"/>
    <sheet name="RF" sheetId="2" r:id="rId6"/>
    <sheet name="Neural" sheetId="3" r:id="rId7"/>
    <sheet name="LR" sheetId="4" r:id="rId8"/>
    <sheet name="Adaboost" sheetId="6" r:id="rId9"/>
    <sheet name="XGBR" sheetId="7" r:id="rId10"/>
    <sheet name="Huber" sheetId="12" r:id="rId11"/>
    <sheet name="BayesRidge" sheetId="16" r:id="rId12"/>
    <sheet name="Elastic" sheetId="15" r:id="rId13"/>
    <sheet name="GBR" sheetId="13" r:id="rId14"/>
  </sheets>
  <definedNames>
    <definedName name="_xlnm._FilterDatabase" localSheetId="0" hidden="1">Sheet1!$L$77:$AQ$93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79" i="1" l="1"/>
  <c r="AI79" i="1"/>
  <c r="AJ79" i="1"/>
  <c r="AH80" i="1"/>
  <c r="AI80" i="1"/>
  <c r="AJ80" i="1"/>
  <c r="AH81" i="1"/>
  <c r="AI81" i="1"/>
  <c r="AJ81" i="1"/>
  <c r="AH82" i="1"/>
  <c r="AI82" i="1"/>
  <c r="AJ82" i="1"/>
  <c r="AH83" i="1"/>
  <c r="AI83" i="1"/>
  <c r="AJ83" i="1"/>
  <c r="AH84" i="1"/>
  <c r="AI84" i="1"/>
  <c r="AJ84" i="1"/>
  <c r="AH85" i="1"/>
  <c r="AI85" i="1"/>
  <c r="AJ85" i="1"/>
  <c r="AH86" i="1"/>
  <c r="AI86" i="1"/>
  <c r="AJ86" i="1"/>
  <c r="AH87" i="1"/>
  <c r="AI87" i="1"/>
  <c r="AJ87" i="1"/>
  <c r="AH88" i="1"/>
  <c r="AI88" i="1"/>
  <c r="AJ88" i="1"/>
  <c r="AH89" i="1"/>
  <c r="AI89" i="1"/>
  <c r="AJ89" i="1"/>
  <c r="AH90" i="1"/>
  <c r="AI90" i="1"/>
  <c r="AJ90" i="1"/>
  <c r="AH91" i="1"/>
  <c r="AI91" i="1"/>
  <c r="AJ91" i="1"/>
  <c r="AH92" i="1"/>
  <c r="AI92" i="1"/>
  <c r="AJ92" i="1"/>
  <c r="AH93" i="1"/>
  <c r="AI93" i="1"/>
  <c r="AJ93" i="1"/>
  <c r="AJ78" i="1"/>
  <c r="AI78" i="1"/>
  <c r="AH78" i="1"/>
  <c r="M93" i="1"/>
  <c r="N93" i="1"/>
  <c r="Q93" i="1"/>
  <c r="R93" i="1"/>
  <c r="AA93" i="1"/>
  <c r="AN93" i="1"/>
  <c r="N85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R78" i="1"/>
  <c r="H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N79" i="1"/>
  <c r="R79" i="1"/>
  <c r="N80" i="1"/>
  <c r="R80" i="1"/>
  <c r="N81" i="1"/>
  <c r="R81" i="1"/>
  <c r="N82" i="1"/>
  <c r="R82" i="1"/>
  <c r="N83" i="1"/>
  <c r="R83" i="1"/>
  <c r="N84" i="1"/>
  <c r="R84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N78" i="1"/>
  <c r="Q78" i="1"/>
  <c r="M79" i="1"/>
  <c r="M80" i="1"/>
  <c r="Q80" i="1"/>
  <c r="M81" i="1"/>
  <c r="Q81" i="1"/>
  <c r="M82" i="1"/>
  <c r="Q82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78" i="1"/>
  <c r="Y78" i="1" l="1"/>
  <c r="AL93" i="1"/>
  <c r="Y93" i="1"/>
  <c r="AN83" i="1"/>
  <c r="AA87" i="1"/>
  <c r="AA85" i="1"/>
  <c r="AN84" i="1"/>
  <c r="AA83" i="1"/>
  <c r="AA82" i="1"/>
  <c r="AN81" i="1"/>
  <c r="AN86" i="1"/>
  <c r="AA88" i="1"/>
  <c r="AA89" i="1"/>
  <c r="AA90" i="1"/>
  <c r="AA91" i="1"/>
  <c r="AA80" i="1"/>
  <c r="AN92" i="1"/>
  <c r="AN87" i="1"/>
  <c r="AA84" i="1"/>
  <c r="AA81" i="1"/>
  <c r="AN80" i="1"/>
  <c r="AN89" i="1"/>
  <c r="AA92" i="1"/>
  <c r="AN82" i="1"/>
  <c r="AA86" i="1"/>
  <c r="AN91" i="1"/>
  <c r="AN90" i="1"/>
  <c r="AN88" i="1"/>
  <c r="AN85" i="1"/>
  <c r="AA79" i="1"/>
  <c r="AN79" i="1"/>
  <c r="AN78" i="1"/>
  <c r="AA78" i="1"/>
  <c r="AL89" i="1"/>
  <c r="AL82" i="1"/>
  <c r="AL83" i="1"/>
  <c r="AL87" i="1"/>
  <c r="AL88" i="1"/>
  <c r="AL86" i="1"/>
  <c r="AL91" i="1"/>
  <c r="AL92" i="1"/>
  <c r="AL90" i="1"/>
  <c r="AL80" i="1"/>
  <c r="AL81" i="1"/>
  <c r="AL84" i="1"/>
  <c r="AL85" i="1"/>
  <c r="AL78" i="1"/>
  <c r="Y84" i="1"/>
  <c r="Y80" i="1"/>
  <c r="Y90" i="1"/>
  <c r="Y92" i="1"/>
  <c r="Y91" i="1"/>
  <c r="Y81" i="1"/>
  <c r="Y86" i="1"/>
  <c r="Y82" i="1"/>
  <c r="Y87" i="1"/>
  <c r="Y85" i="1"/>
  <c r="Y83" i="1"/>
  <c r="Y88" i="1"/>
  <c r="Y89" i="1"/>
  <c r="Q79" i="1"/>
  <c r="Y79" i="1" s="1"/>
  <c r="R21" i="17"/>
  <c r="R22" i="17"/>
  <c r="R23" i="17"/>
  <c r="R24" i="17"/>
  <c r="R25" i="17"/>
  <c r="R26" i="17"/>
  <c r="R27" i="17"/>
  <c r="R28" i="17"/>
  <c r="R29" i="17"/>
  <c r="R30" i="17"/>
  <c r="AL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G32" i="1"/>
  <c r="AH32" i="1"/>
  <c r="AI32" i="1"/>
  <c r="AJ32" i="1"/>
  <c r="AK32" i="1"/>
  <c r="AL32" i="1"/>
  <c r="AM32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G3" i="1" l="1"/>
  <c r="AH3" i="1"/>
  <c r="AI3" i="1"/>
  <c r="AJ3" i="1"/>
  <c r="AK3" i="1"/>
  <c r="AL3" i="1"/>
  <c r="AM3" i="1"/>
  <c r="AG4" i="1"/>
  <c r="AH4" i="1"/>
  <c r="AI4" i="1"/>
  <c r="AJ4" i="1"/>
  <c r="AK4" i="1"/>
  <c r="AL4" i="1"/>
  <c r="AM4" i="1"/>
  <c r="AG5" i="1"/>
  <c r="AH5" i="1"/>
  <c r="AI5" i="1"/>
  <c r="AJ5" i="1"/>
  <c r="AK5" i="1"/>
  <c r="AL5" i="1"/>
  <c r="AM5" i="1"/>
  <c r="AG6" i="1"/>
  <c r="AH6" i="1"/>
  <c r="AI6" i="1"/>
  <c r="AJ6" i="1"/>
  <c r="AK6" i="1"/>
  <c r="AL6" i="1"/>
  <c r="AM6" i="1"/>
  <c r="AG7" i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G24" i="1"/>
  <c r="AH24" i="1"/>
  <c r="AI24" i="1"/>
  <c r="AJ24" i="1"/>
  <c r="AK24" i="1"/>
  <c r="AL24" i="1"/>
  <c r="AM24" i="1"/>
  <c r="AG25" i="1"/>
  <c r="AH25" i="1"/>
  <c r="AI25" i="1"/>
  <c r="AJ25" i="1"/>
  <c r="AK25" i="1"/>
  <c r="AL25" i="1"/>
  <c r="AM25" i="1"/>
  <c r="AG26" i="1"/>
  <c r="AH26" i="1"/>
  <c r="AI26" i="1"/>
  <c r="AJ26" i="1"/>
  <c r="AK26" i="1"/>
  <c r="AL26" i="1"/>
  <c r="AM26" i="1"/>
  <c r="AG27" i="1"/>
  <c r="AH27" i="1"/>
  <c r="AI27" i="1"/>
  <c r="AJ27" i="1"/>
  <c r="AK27" i="1"/>
  <c r="AL27" i="1"/>
  <c r="AM27" i="1"/>
  <c r="AG28" i="1"/>
  <c r="AH28" i="1"/>
  <c r="AI28" i="1"/>
  <c r="AJ28" i="1"/>
  <c r="AK28" i="1"/>
  <c r="AL28" i="1"/>
  <c r="AM28" i="1"/>
  <c r="AG29" i="1"/>
  <c r="AH29" i="1"/>
  <c r="AI29" i="1"/>
  <c r="AJ29" i="1"/>
  <c r="AK29" i="1"/>
  <c r="AL29" i="1"/>
  <c r="AM29" i="1"/>
  <c r="AG30" i="1"/>
  <c r="AH30" i="1"/>
  <c r="AI30" i="1"/>
  <c r="AJ30" i="1"/>
  <c r="AK30" i="1"/>
  <c r="AL30" i="1"/>
  <c r="AM30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P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P93" i="1" s="1"/>
  <c r="D53" i="1"/>
  <c r="D73" i="1" s="1"/>
  <c r="D93" i="1" s="1"/>
  <c r="L93" i="1" s="1"/>
  <c r="A72" i="1"/>
  <c r="A71" i="1"/>
  <c r="A67" i="1"/>
  <c r="A68" i="1"/>
  <c r="A69" i="1"/>
  <c r="A70" i="1"/>
  <c r="E52" i="1"/>
  <c r="E72" i="1" s="1"/>
  <c r="E92" i="1" s="1"/>
  <c r="P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P87" i="1" s="1"/>
  <c r="D47" i="1"/>
  <c r="D67" i="1" s="1"/>
  <c r="E46" i="1"/>
  <c r="E66" i="1" s="1"/>
  <c r="D46" i="1"/>
  <c r="D66" i="1" s="1"/>
  <c r="E45" i="1"/>
  <c r="E85" i="1" s="1"/>
  <c r="P85" i="1" s="1"/>
  <c r="D45" i="1"/>
  <c r="D65" i="1" s="1"/>
  <c r="E44" i="1"/>
  <c r="E64" i="1" s="1"/>
  <c r="D44" i="1"/>
  <c r="D64" i="1" s="1"/>
  <c r="E43" i="1"/>
  <c r="E83" i="1" s="1"/>
  <c r="P83" i="1" s="1"/>
  <c r="D43" i="1"/>
  <c r="D83" i="1" s="1"/>
  <c r="L83" i="1" s="1"/>
  <c r="E42" i="1"/>
  <c r="E82" i="1" s="1"/>
  <c r="P82" i="1" s="1"/>
  <c r="D42" i="1"/>
  <c r="D82" i="1" s="1"/>
  <c r="L82" i="1" s="1"/>
  <c r="E40" i="1"/>
  <c r="E80" i="1" s="1"/>
  <c r="P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P78" i="1" s="1"/>
  <c r="D38" i="1"/>
  <c r="D78" i="1" s="1"/>
  <c r="L78" i="1" s="1"/>
  <c r="A39" i="1"/>
  <c r="G76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P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P91" i="1" s="1"/>
  <c r="E90" i="1"/>
  <c r="P90" i="1" s="1"/>
  <c r="D90" i="1"/>
  <c r="L90" i="1" s="1"/>
  <c r="D91" i="1"/>
  <c r="L91" i="1" s="1"/>
  <c r="E89" i="1"/>
  <c r="P89" i="1" s="1"/>
  <c r="E88" i="1"/>
  <c r="P88" i="1" s="1"/>
  <c r="D88" i="1"/>
  <c r="L88" i="1" s="1"/>
  <c r="D87" i="1"/>
  <c r="L87" i="1" s="1"/>
  <c r="E86" i="1"/>
  <c r="P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P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AF93" i="1" s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V93" i="1" l="1"/>
  <c r="W93" i="1" s="1"/>
  <c r="X93" i="1" s="1"/>
  <c r="AG93" i="1"/>
  <c r="AK93" i="1" s="1"/>
  <c r="AO93" i="1"/>
  <c r="AM93" i="1"/>
  <c r="V91" i="1"/>
  <c r="V87" i="1"/>
  <c r="V88" i="1"/>
  <c r="V89" i="1"/>
  <c r="V85" i="1"/>
  <c r="V92" i="1"/>
  <c r="V90" i="1"/>
  <c r="V86" i="1"/>
  <c r="V84" i="1"/>
  <c r="AF90" i="1"/>
  <c r="AF92" i="1"/>
  <c r="AF89" i="1"/>
  <c r="AF88" i="1"/>
  <c r="AF85" i="1"/>
  <c r="AF86" i="1"/>
  <c r="AF91" i="1"/>
  <c r="AF87" i="1"/>
  <c r="AF84" i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Z93" i="1" l="1"/>
  <c r="AB93" i="1"/>
  <c r="AP93" i="1"/>
  <c r="AO92" i="1"/>
  <c r="AM92" i="1"/>
  <c r="Z90" i="1"/>
  <c r="AB90" i="1"/>
  <c r="Z92" i="1"/>
  <c r="AB92" i="1"/>
  <c r="Z91" i="1"/>
  <c r="AB91" i="1"/>
  <c r="AM90" i="1"/>
  <c r="AO90" i="1"/>
  <c r="AO91" i="1"/>
  <c r="AM91" i="1"/>
  <c r="AO89" i="1"/>
  <c r="AM89" i="1"/>
  <c r="AO85" i="1"/>
  <c r="AM85" i="1"/>
  <c r="AO88" i="1"/>
  <c r="AM88" i="1"/>
  <c r="AO86" i="1"/>
  <c r="AM86" i="1"/>
  <c r="AB86" i="1"/>
  <c r="Z86" i="1"/>
  <c r="AB84" i="1"/>
  <c r="Z84" i="1"/>
  <c r="AM84" i="1"/>
  <c r="AO84" i="1"/>
  <c r="AB85" i="1"/>
  <c r="Z85" i="1"/>
  <c r="AO87" i="1"/>
  <c r="AM87" i="1"/>
  <c r="Z89" i="1"/>
  <c r="AB89" i="1"/>
  <c r="AB87" i="1"/>
  <c r="Z87" i="1"/>
  <c r="AB88" i="1"/>
  <c r="Z88" i="1"/>
  <c r="W91" i="1"/>
  <c r="X91" i="1" s="1"/>
  <c r="W88" i="1"/>
  <c r="X88" i="1" s="1"/>
  <c r="V83" i="1"/>
  <c r="V80" i="1"/>
  <c r="W85" i="1"/>
  <c r="X85" i="1" s="1"/>
  <c r="W92" i="1"/>
  <c r="X92" i="1" s="1"/>
  <c r="W84" i="1"/>
  <c r="X84" i="1" s="1"/>
  <c r="W86" i="1"/>
  <c r="X86" i="1" s="1"/>
  <c r="V79" i="1"/>
  <c r="V81" i="1"/>
  <c r="V78" i="1"/>
  <c r="V82" i="1"/>
  <c r="W87" i="1"/>
  <c r="X87" i="1" s="1"/>
  <c r="AG90" i="1"/>
  <c r="AK90" i="1" s="1"/>
  <c r="AG92" i="1"/>
  <c r="AK92" i="1" s="1"/>
  <c r="AG88" i="1"/>
  <c r="AK88" i="1" s="1"/>
  <c r="AG89" i="1"/>
  <c r="AK89" i="1" s="1"/>
  <c r="AG91" i="1"/>
  <c r="AK91" i="1" s="1"/>
  <c r="AF82" i="1"/>
  <c r="AG86" i="1"/>
  <c r="AK86" i="1" s="1"/>
  <c r="AG85" i="1"/>
  <c r="AK85" i="1" s="1"/>
  <c r="AG87" i="1"/>
  <c r="AK87" i="1" s="1"/>
  <c r="AF79" i="1"/>
  <c r="AF81" i="1"/>
  <c r="AF78" i="1"/>
  <c r="AG84" i="1"/>
  <c r="AK84" i="1" s="1"/>
  <c r="AF80" i="1"/>
  <c r="AF83" i="1"/>
  <c r="W90" i="1"/>
  <c r="X90" i="1" s="1"/>
  <c r="W89" i="1"/>
  <c r="X89" i="1" s="1"/>
  <c r="AC93" i="1" l="1"/>
  <c r="AC90" i="1"/>
  <c r="AC86" i="1"/>
  <c r="AC85" i="1"/>
  <c r="AC89" i="1"/>
  <c r="AC84" i="1"/>
  <c r="AC92" i="1"/>
  <c r="AC88" i="1"/>
  <c r="AC87" i="1"/>
  <c r="AC91" i="1"/>
  <c r="AP92" i="1"/>
  <c r="AP91" i="1"/>
  <c r="AP90" i="1"/>
  <c r="AP88" i="1"/>
  <c r="AP86" i="1"/>
  <c r="AP87" i="1"/>
  <c r="AP89" i="1"/>
  <c r="AP84" i="1"/>
  <c r="AO80" i="1"/>
  <c r="AM80" i="1"/>
  <c r="AO79" i="1"/>
  <c r="AM79" i="1"/>
  <c r="AB82" i="1"/>
  <c r="Z82" i="1"/>
  <c r="AB81" i="1"/>
  <c r="Z81" i="1"/>
  <c r="Z79" i="1"/>
  <c r="AB79" i="1"/>
  <c r="AO82" i="1"/>
  <c r="AM82" i="1"/>
  <c r="AP85" i="1"/>
  <c r="AB78" i="1"/>
  <c r="Z78" i="1"/>
  <c r="AM83" i="1"/>
  <c r="AO83" i="1"/>
  <c r="AB80" i="1"/>
  <c r="Z80" i="1"/>
  <c r="AB83" i="1"/>
  <c r="Z83" i="1"/>
  <c r="AO78" i="1"/>
  <c r="AM78" i="1"/>
  <c r="AO81" i="1"/>
  <c r="AM81" i="1"/>
  <c r="W83" i="1"/>
  <c r="X83" i="1" s="1"/>
  <c r="W82" i="1"/>
  <c r="X82" i="1" s="1"/>
  <c r="W81" i="1"/>
  <c r="X81" i="1" s="1"/>
  <c r="W78" i="1"/>
  <c r="X78" i="1" s="1"/>
  <c r="AG82" i="1"/>
  <c r="AK82" i="1" s="1"/>
  <c r="W79" i="1"/>
  <c r="X79" i="1" s="1"/>
  <c r="AG81" i="1"/>
  <c r="AK81" i="1" s="1"/>
  <c r="AG79" i="1"/>
  <c r="AK79" i="1" s="1"/>
  <c r="AG78" i="1"/>
  <c r="AK78" i="1" s="1"/>
  <c r="AG80" i="1"/>
  <c r="AK80" i="1" s="1"/>
  <c r="AG83" i="1"/>
  <c r="AK83" i="1" s="1"/>
  <c r="W80" i="1"/>
  <c r="X80" i="1" s="1"/>
  <c r="AC78" i="1" l="1"/>
  <c r="AC81" i="1"/>
  <c r="AC79" i="1"/>
  <c r="AC83" i="1"/>
  <c r="AC82" i="1"/>
  <c r="AC80" i="1"/>
  <c r="AP79" i="1"/>
  <c r="AP81" i="1"/>
  <c r="AP82" i="1"/>
  <c r="AP83" i="1"/>
  <c r="AP80" i="1"/>
  <c r="AP78" i="1"/>
</calcChain>
</file>

<file path=xl/sharedStrings.xml><?xml version="1.0" encoding="utf-8"?>
<sst xmlns="http://schemas.openxmlformats.org/spreadsheetml/2006/main" count="778" uniqueCount="242">
  <si>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</si>
  <si>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</si>
  <si>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</si>
  <si>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</si>
  <si>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</si>
  <si>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</si>
  <si>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</si>
  <si>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</si>
  <si>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</si>
  <si>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</si>
  <si>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</si>
  <si>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</si>
  <si>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</si>
  <si>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</si>
  <si>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</si>
  <si>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</si>
  <si>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</si>
  <si>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</si>
  <si>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</si>
  <si>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</si>
  <si>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</si>
  <si>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</si>
  <si>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</si>
  <si>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</si>
  <si>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</si>
  <si>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</si>
  <si>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</si>
  <si>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</si>
  <si>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</si>
  <si>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</si>
  <si>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</si>
  <si>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</si>
  <si>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</si>
  <si>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</si>
  <si>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</si>
  <si>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</si>
  <si>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</si>
  <si>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</si>
  <si>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</si>
  <si>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</si>
  <si>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</si>
  <si>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</si>
  <si>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</si>
  <si>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</si>
  <si>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</si>
  <si>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</si>
  <si>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</si>
  <si>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</si>
  <si>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</si>
  <si>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</si>
  <si>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</si>
  <si>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</si>
  <si>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</si>
  <si>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</si>
  <si>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</si>
  <si>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</si>
  <si>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</si>
  <si>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</si>
  <si>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</si>
  <si>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</si>
  <si>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</si>
  <si>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</si>
  <si>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</si>
  <si>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</si>
  <si>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</si>
  <si>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</si>
  <si>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</si>
  <si>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</si>
  <si>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</si>
  <si>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</si>
  <si>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</si>
  <si>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</si>
  <si>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</si>
  <si>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</si>
  <si>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</si>
  <si>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</si>
  <si>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</si>
  <si>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</si>
  <si>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</si>
  <si>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</si>
  <si>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</si>
  <si>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</si>
  <si>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</si>
  <si>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</si>
  <si>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</si>
  <si>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</si>
  <si>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</si>
  <si>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</si>
  <si>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</si>
  <si>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</si>
  <si>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</si>
  <si>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</si>
  <si>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</si>
  <si>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</si>
  <si>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</si>
  <si>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</si>
  <si>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</si>
  <si>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</si>
  <si>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</si>
  <si>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</si>
  <si>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</si>
  <si>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</si>
  <si>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</si>
  <si>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</si>
  <si>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</si>
  <si>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</si>
  <si>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</si>
  <si>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</si>
  <si>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</si>
  <si>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</si>
  <si>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</si>
  <si>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</si>
  <si>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</si>
  <si>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</si>
  <si>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</si>
  <si>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</si>
  <si>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</si>
  <si>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</si>
  <si>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</si>
  <si>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Average Home Team Score</t>
  </si>
  <si>
    <t>Additional Stars</t>
  </si>
  <si>
    <t>Average Combined Score Difference</t>
  </si>
  <si>
    <t/>
  </si>
  <si>
    <t>L10 All OPP Avg</t>
  </si>
  <si>
    <t>Average Runs against Opp this Seaon</t>
  </si>
  <si>
    <t>Home/Away_x</t>
  </si>
  <si>
    <t>BB</t>
  </si>
  <si>
    <t>Opp Games Stars</t>
  </si>
  <si>
    <t>Games against OPP total</t>
  </si>
  <si>
    <t>Opp total Stars</t>
  </si>
  <si>
    <t>Games Against OPP Difference Home Team</t>
  </si>
  <si>
    <t>Average Game Stars</t>
  </si>
  <si>
    <t>Home/Away_y</t>
  </si>
  <si>
    <t>CLE</t>
  </si>
  <si>
    <t>DET</t>
  </si>
  <si>
    <t>ATL</t>
  </si>
  <si>
    <t>Player</t>
  </si>
  <si>
    <t>BAL</t>
  </si>
  <si>
    <t>Charlie Morton</t>
  </si>
  <si>
    <t>Grayson Rodriguez</t>
  </si>
  <si>
    <t>Brayan Bello</t>
  </si>
  <si>
    <t>Kyle Hendricks</t>
  </si>
  <si>
    <t>CHC</t>
  </si>
  <si>
    <t>Drew Thorpe</t>
  </si>
  <si>
    <t>Nick Lodolo</t>
  </si>
  <si>
    <t>Ben Lively</t>
  </si>
  <si>
    <t>Kyle Freeland</t>
  </si>
  <si>
    <t>Keider Montero</t>
  </si>
  <si>
    <t>Framber Valdez</t>
  </si>
  <si>
    <t>Brady Singer</t>
  </si>
  <si>
    <t>KC</t>
  </si>
  <si>
    <t>Carson Fulmer</t>
  </si>
  <si>
    <t>Gavin Stone</t>
  </si>
  <si>
    <t>Trevor Rogers</t>
  </si>
  <si>
    <t>Freddy Peralta</t>
  </si>
  <si>
    <t>Pablo Lopez</t>
  </si>
  <si>
    <t>Kodai Senga</t>
  </si>
  <si>
    <t>Nestor Cortes</t>
  </si>
  <si>
    <t>Cristopher Sanchez</t>
  </si>
  <si>
    <t>Luis Ortiz</t>
  </si>
  <si>
    <t>Adam Mazur</t>
  </si>
  <si>
    <t>George Kirby</t>
  </si>
  <si>
    <t>Kyle Harrison</t>
  </si>
  <si>
    <t>Sonny Gray</t>
  </si>
  <si>
    <t>STL</t>
  </si>
  <si>
    <t>Shane Baz</t>
  </si>
  <si>
    <t>Andrew Heaney</t>
  </si>
  <si>
    <t>Yusei Kikuchi</t>
  </si>
  <si>
    <t>MacKenzie Gore</t>
  </si>
  <si>
    <t>Paul Blackburn</t>
  </si>
  <si>
    <t>KCR</t>
  </si>
  <si>
    <t>Zac Gallen</t>
  </si>
  <si>
    <t>-120</t>
  </si>
  <si>
    <t>Even</t>
  </si>
  <si>
    <t>MIA</t>
  </si>
  <si>
    <t>COL</t>
  </si>
  <si>
    <t>LAA</t>
  </si>
  <si>
    <t>-155</t>
  </si>
  <si>
    <t>+130</t>
  </si>
  <si>
    <t>-105</t>
  </si>
  <si>
    <t>-115</t>
  </si>
  <si>
    <t>9.5</t>
  </si>
  <si>
    <t>% Of Models Over/under</t>
  </si>
  <si>
    <t>Brandon Pfaadt</t>
  </si>
  <si>
    <t>ARI</t>
  </si>
  <si>
    <t>Spencer Schwellenbach</t>
  </si>
  <si>
    <t>Dean Kremer</t>
  </si>
  <si>
    <t>Kutter Crawford</t>
  </si>
  <si>
    <t>BOS</t>
  </si>
  <si>
    <t>Javier Assad</t>
  </si>
  <si>
    <t>Davis Martin</t>
  </si>
  <si>
    <t>CHW</t>
  </si>
  <si>
    <t>Andrew Abbott</t>
  </si>
  <si>
    <t>CIN</t>
  </si>
  <si>
    <t>Carlos Carrasco</t>
  </si>
  <si>
    <t>Austin Gomber</t>
  </si>
  <si>
    <t>Tarik Skubal</t>
  </si>
  <si>
    <t>HOU</t>
  </si>
  <si>
    <t>Cole Ragans</t>
  </si>
  <si>
    <t>Tyler Anderson</t>
  </si>
  <si>
    <t>LAD</t>
  </si>
  <si>
    <t>Valente Bellozo</t>
  </si>
  <si>
    <t>Frankie Montas</t>
  </si>
  <si>
    <t>MIL</t>
  </si>
  <si>
    <t>Joe Ryan</t>
  </si>
  <si>
    <t>NYM</t>
  </si>
  <si>
    <t>Marcus Stroman</t>
  </si>
  <si>
    <t>NYY</t>
  </si>
  <si>
    <t>Joey Estes</t>
  </si>
  <si>
    <t>OAK</t>
  </si>
  <si>
    <t>Tyler Phillips</t>
  </si>
  <si>
    <t>PHI</t>
  </si>
  <si>
    <t>PIT</t>
  </si>
  <si>
    <t>Randy Vasquez</t>
  </si>
  <si>
    <t>SD</t>
  </si>
  <si>
    <t>Bryan Woo</t>
  </si>
  <si>
    <t>SEA</t>
  </si>
  <si>
    <t>Erick Fedde</t>
  </si>
  <si>
    <t>Jose Urena</t>
  </si>
  <si>
    <t>TEX</t>
  </si>
  <si>
    <t>Kevin Gausman</t>
  </si>
  <si>
    <t>TOR</t>
  </si>
  <si>
    <t>Jake Irvin</t>
  </si>
  <si>
    <t>WSH</t>
  </si>
  <si>
    <t>WSN</t>
  </si>
  <si>
    <t>SFG</t>
  </si>
  <si>
    <t>SDP</t>
  </si>
  <si>
    <t>TBR</t>
  </si>
  <si>
    <t>1st Game</t>
  </si>
  <si>
    <t>-135</t>
  </si>
  <si>
    <t>+115</t>
  </si>
  <si>
    <t>+135</t>
  </si>
  <si>
    <t>-180</t>
  </si>
  <si>
    <t>-160</t>
  </si>
  <si>
    <t>+200</t>
  </si>
  <si>
    <t>-240</t>
  </si>
  <si>
    <t>+255</t>
  </si>
  <si>
    <t>-320</t>
  </si>
  <si>
    <t>+150</t>
  </si>
  <si>
    <t>Average Model Run Total</t>
  </si>
  <si>
    <t>Max Model Run Total</t>
  </si>
  <si>
    <t>Min Model Run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</si>
</sst>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1" fillId="0" borderId="2" xfId="0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2" fillId="4" borderId="2" xfId="0" applyFont="1" applyFill="1" applyBorder="1" applyAlignment="1">
      <alignment vertical="center" wrapText="1"/>
    </xf>
    <xf numFmtId="49" fontId="0" fillId="4" borderId="2" xfId="0" applyNumberFormat="1" applyFill="1" applyBorder="1"/>
    <xf numFmtId="2" fontId="0" fillId="4" borderId="2" xfId="0" quotePrefix="1" applyNumberFormat="1" applyFill="1" applyBorder="1"/>
    <xf numFmtId="2" fontId="0" fillId="4" borderId="2" xfId="0" applyNumberFormat="1" applyFill="1" applyBorder="1"/>
    <xf numFmtId="0" fontId="0" fillId="4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T128"/>
  <sheetViews>
    <sheetView tabSelected="1" topLeftCell="R68" zoomScale="80" zoomScaleNormal="80" workbookViewId="0">
      <selection activeCell="AE83" sqref="AE83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2" width="12.21875" style="6" customWidth="1"/>
    <col min="13" max="13" width="8.664062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1.21875" style="6" customWidth="1"/>
    <col min="18" max="18" width="15.21875" style="6" customWidth="1"/>
    <col min="19" max="19" width="20.33203125" style="6" customWidth="1"/>
    <col min="20" max="20" width="16" style="6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3" t="s">
        <v>51</v>
      </c>
      <c r="AA1" s="4" t="s">
        <v>42</v>
      </c>
      <c r="AB1" s="4" t="s">
        <v>43</v>
      </c>
      <c r="AE1" s="17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164</v>
      </c>
      <c r="B2" t="s">
        <v>142</v>
      </c>
      <c r="C2" s="5">
        <f>RF!B2</f>
        <v>5.05</v>
      </c>
      <c r="D2" s="5">
        <f>LR!B2</f>
        <v>4.7952788226156002</v>
      </c>
      <c r="E2" s="5">
        <f>Adaboost!B2</f>
        <v>6.0653188180404296</v>
      </c>
      <c r="F2" s="5">
        <f>XGBR!B2</f>
        <v>4.163875</v>
      </c>
      <c r="G2" s="5">
        <f>Huber!B2</f>
        <v>4.6000000051513004</v>
      </c>
      <c r="H2" s="5">
        <f>BayesRidge!B2</f>
        <v>4.7991343353109697</v>
      </c>
      <c r="I2" s="5">
        <f>Elastic!B2</f>
        <v>4.7383396206378201</v>
      </c>
      <c r="J2" s="5">
        <f>GBR!B2</f>
        <v>5.11697271862697</v>
      </c>
      <c r="K2" s="6">
        <f t="shared" ref="K2:K24" si="0">AVERAGE(C2:J2,B39)</f>
        <v>4.9091765661012836</v>
      </c>
      <c r="L2">
        <f>MAX(C2:J2)</f>
        <v>6.0653188180404296</v>
      </c>
      <c r="M2">
        <f>MIN(C2:J2)</f>
        <v>4.163875</v>
      </c>
      <c r="N2">
        <v>4.75</v>
      </c>
      <c r="O2" s="5">
        <f>RF!C2</f>
        <v>5.16</v>
      </c>
      <c r="P2" s="5">
        <f>LR!C2</f>
        <v>4.7529560014930503</v>
      </c>
      <c r="Q2" s="5">
        <f>Adaboost!C2</f>
        <v>5.9622641509433896</v>
      </c>
      <c r="R2" s="5">
        <f>XGBR!C2</f>
        <v>4.1187987000000001</v>
      </c>
      <c r="S2" s="5">
        <f>Huber!C2</f>
        <v>4.6017243292897598</v>
      </c>
      <c r="T2" s="5">
        <f>BayesRidge!C2</f>
        <v>4.7500131937599903</v>
      </c>
      <c r="U2" s="5">
        <f>Elastic!C2</f>
        <v>4.6737379582869201</v>
      </c>
      <c r="V2" s="5">
        <f>GBR!C2</f>
        <v>5.0599119358083504</v>
      </c>
      <c r="W2" s="6">
        <f t="shared" ref="W2:W35" si="1">AVERAGE(O2:V2,C39)</f>
        <v>4.8700518390995562</v>
      </c>
      <c r="X2" s="6">
        <f>MAX(O2:V2)</f>
        <v>5.9622641509433896</v>
      </c>
      <c r="Y2" s="6">
        <f>MIN(O2:V2)</f>
        <v>4.1187987000000001</v>
      </c>
      <c r="Z2">
        <v>4.5999999999999996</v>
      </c>
      <c r="AA2" s="6">
        <f>MAX(L2,M2,X3,Y3)-MIN(L3,M3,X2,Y2)</f>
        <v>1.9853188180404295</v>
      </c>
      <c r="AB2" s="6">
        <f>MIN(L2,M2,X3,Y3)-MAX(L3,M3,X2,Y2)</f>
        <v>-2.9622641509433896</v>
      </c>
      <c r="AC2" s="6"/>
      <c r="AE2" t="s">
        <v>145</v>
      </c>
      <c r="AF2" s="6">
        <f>RF!D2</f>
        <v>4.51</v>
      </c>
      <c r="AG2" s="6">
        <f>LR!D2</f>
        <v>4.6095891865881597</v>
      </c>
      <c r="AH2" s="6">
        <f>Adaboost!D2</f>
        <v>4.2294654498044304</v>
      </c>
      <c r="AI2" s="6">
        <f>XGBR!D2</f>
        <v>3.8581240000000001</v>
      </c>
      <c r="AJ2" s="6">
        <f>Huber!D2</f>
        <v>4.5746778459666704</v>
      </c>
      <c r="AK2" s="6">
        <f>BayesRidge!D2</f>
        <v>4.6059460679152204</v>
      </c>
      <c r="AL2" s="6">
        <f>Elastic!D2</f>
        <v>4.5963202970283303</v>
      </c>
      <c r="AM2" s="6">
        <f>GBR!D2</f>
        <v>4.5922376654802903</v>
      </c>
      <c r="AN2" s="6">
        <f>AVERAGE(AF2:AM2,Neural!D2)</f>
        <v>4.4655136423336934</v>
      </c>
      <c r="AO2" s="6">
        <f>MAX(AF2:AM2,Neural!D2)</f>
        <v>4.6132622682201498</v>
      </c>
      <c r="AP2" s="6">
        <f>MIN(AF2:AM2,Neural!D2)</f>
        <v>3.8581240000000001</v>
      </c>
    </row>
    <row r="3" spans="1:42" ht="15" thickBot="1" x14ac:dyDescent="0.35">
      <c r="A3" t="s">
        <v>142</v>
      </c>
      <c r="B3" t="s">
        <v>164</v>
      </c>
      <c r="C3" s="5">
        <f>RF!B3</f>
        <v>4.08</v>
      </c>
      <c r="D3" s="5">
        <f>LR!B3</f>
        <v>4.5503313990781198</v>
      </c>
      <c r="E3" s="5">
        <f>Adaboost!B3</f>
        <v>4.6500000000000004</v>
      </c>
      <c r="F3" s="5">
        <f>XGBR!B3</f>
        <v>4.4162720000000002</v>
      </c>
      <c r="G3" s="5">
        <f>Huber!B3</f>
        <v>4.3000006022737596</v>
      </c>
      <c r="H3" s="5">
        <f>BayesRidge!B3</f>
        <v>4.5543090238130501</v>
      </c>
      <c r="I3" s="5">
        <f>Elastic!B3</f>
        <v>4.6068512278356302</v>
      </c>
      <c r="J3" s="5">
        <f>GBR!B3</f>
        <v>4.1637041084429098</v>
      </c>
      <c r="K3" s="6">
        <f t="shared" si="0"/>
        <v>4.4310929480112637</v>
      </c>
      <c r="L3">
        <f t="shared" ref="L3:L35" si="2">MAX(C3:J3)</f>
        <v>4.6500000000000004</v>
      </c>
      <c r="M3">
        <f t="shared" ref="M3:M35" si="3">MIN(C3:J3)</f>
        <v>4.08</v>
      </c>
      <c r="N3">
        <v>4.4000000000000004</v>
      </c>
      <c r="O3" s="5">
        <f>RF!C3</f>
        <v>3</v>
      </c>
      <c r="P3" s="5">
        <f>LR!C3</f>
        <v>3.50874545206675</v>
      </c>
      <c r="Q3" s="5">
        <f>Adaboost!C3</f>
        <v>3.2141706924315598</v>
      </c>
      <c r="R3" s="5">
        <f>XGBR!C3</f>
        <v>3.0451079999999999</v>
      </c>
      <c r="S3" s="5">
        <f>Huber!C3</f>
        <v>3.3538115538119699</v>
      </c>
      <c r="T3" s="5">
        <f>BayesRidge!C3</f>
        <v>3.5066098642132002</v>
      </c>
      <c r="U3" s="5">
        <f>Elastic!C3</f>
        <v>3.9165746159571801</v>
      </c>
      <c r="V3" s="5">
        <f>GBR!C3</f>
        <v>3.0950372458193001</v>
      </c>
      <c r="W3" s="6">
        <f t="shared" si="1"/>
        <v>3.348711069098</v>
      </c>
      <c r="X3" s="6">
        <f t="shared" ref="X3:X35" si="4">MAX(O3:V3)</f>
        <v>3.9165746159571801</v>
      </c>
      <c r="Y3" s="6">
        <f t="shared" ref="Y3:Y35" si="5">MIN(O3:V3)</f>
        <v>3</v>
      </c>
      <c r="Z3">
        <v>3.5</v>
      </c>
      <c r="AC3" s="6"/>
      <c r="AE3" t="s">
        <v>158</v>
      </c>
      <c r="AF3" s="6">
        <f>RF!D3</f>
        <v>4.57</v>
      </c>
      <c r="AG3" s="6">
        <f>LR!D3</f>
        <v>4.39214304880739</v>
      </c>
      <c r="AH3" s="6">
        <f>Adaboost!D3</f>
        <v>4.3396880415944503</v>
      </c>
      <c r="AI3" s="6">
        <f>XGBR!D3</f>
        <v>4.1836414</v>
      </c>
      <c r="AJ3" s="6">
        <f>Huber!D3</f>
        <v>4.4100229930895702</v>
      </c>
      <c r="AK3" s="6">
        <f>BayesRidge!D3</f>
        <v>4.3573270973668796</v>
      </c>
      <c r="AL3" s="6">
        <f>Elastic!D3</f>
        <v>4.5367885815906197</v>
      </c>
      <c r="AM3" s="6">
        <f>GBR!D3</f>
        <v>4.5664539636558299</v>
      </c>
      <c r="AN3" s="6">
        <f>AVERAGE(AF3:AM3,Neural!D3)</f>
        <v>4.4084515901569308</v>
      </c>
      <c r="AO3" s="6">
        <f>MAX(AF3:AM3,Neural!D3)</f>
        <v>4.57</v>
      </c>
      <c r="AP3" s="6">
        <f>MIN(AF3:AM3,Neural!D3)</f>
        <v>4.1836414</v>
      </c>
    </row>
    <row r="4" spans="1:42" ht="15" thickBot="1" x14ac:dyDescent="0.35">
      <c r="A4" t="s">
        <v>184</v>
      </c>
      <c r="B4" t="s">
        <v>212</v>
      </c>
      <c r="C4" s="5">
        <f>RF!B4</f>
        <v>6.02</v>
      </c>
      <c r="D4" s="5">
        <f>LR!B4</f>
        <v>6.18606747835564</v>
      </c>
      <c r="E4" s="5">
        <f>Adaboost!B4</f>
        <v>6.9342783505154602</v>
      </c>
      <c r="F4" s="5">
        <f>XGBR!B4</f>
        <v>5.1736813000000001</v>
      </c>
      <c r="G4" s="5">
        <f>Huber!B4</f>
        <v>5.9500007917857198</v>
      </c>
      <c r="H4" s="5">
        <f>BayesRidge!B4</f>
        <v>6.1868010272975296</v>
      </c>
      <c r="I4" s="5">
        <f>Elastic!B4</f>
        <v>5.5410641010635997</v>
      </c>
      <c r="J4" s="5">
        <f>GBR!B4</f>
        <v>6.1719384975717997</v>
      </c>
      <c r="K4" s="6">
        <f t="shared" si="0"/>
        <v>6.0431616515994726</v>
      </c>
      <c r="L4">
        <f t="shared" si="2"/>
        <v>6.9342783505154602</v>
      </c>
      <c r="M4">
        <f t="shared" si="3"/>
        <v>5.1736813000000001</v>
      </c>
      <c r="N4">
        <v>6.15</v>
      </c>
      <c r="O4" s="5">
        <f>RF!C4</f>
        <v>4</v>
      </c>
      <c r="P4" s="5">
        <f>LR!C4</f>
        <v>3.87921946694324</v>
      </c>
      <c r="Q4" s="5">
        <f>Adaboost!C4</f>
        <v>4.5682819383259901</v>
      </c>
      <c r="R4" s="5">
        <f>XGBR!C4</f>
        <v>3.1164550000000002</v>
      </c>
      <c r="S4" s="5">
        <f>Huber!C4</f>
        <v>3.6568955164027801</v>
      </c>
      <c r="T4" s="5">
        <f>BayesRidge!C4</f>
        <v>3.8863729799490301</v>
      </c>
      <c r="U4" s="5">
        <f>Elastic!C4</f>
        <v>4.1493412174701598</v>
      </c>
      <c r="V4" s="5">
        <f>GBR!C4</f>
        <v>4.0852188291929998</v>
      </c>
      <c r="W4" s="6">
        <f t="shared" si="1"/>
        <v>3.9099997081791145</v>
      </c>
      <c r="X4" s="6">
        <f t="shared" si="4"/>
        <v>4.5682819383259901</v>
      </c>
      <c r="Y4" s="6">
        <f t="shared" si="5"/>
        <v>3.1164550000000002</v>
      </c>
      <c r="Z4">
        <v>3.9</v>
      </c>
      <c r="AA4" s="6">
        <f>MAX(L4,M4,X5,Y5)-MIN(L5,M5,X4,Y4)</f>
        <v>3.81782335051546</v>
      </c>
      <c r="AB4" s="6">
        <f>MIN(L4,M4,X5,Y5)-MAX(L5,M5,X4,Y4)</f>
        <v>-1.6500000000000004</v>
      </c>
      <c r="AC4" s="6"/>
      <c r="AE4" t="s">
        <v>155</v>
      </c>
      <c r="AF4" s="6">
        <f>RF!D4</f>
        <v>5.3</v>
      </c>
      <c r="AG4" s="6">
        <f>LR!D4</f>
        <v>5.03803628323098</v>
      </c>
      <c r="AH4" s="6">
        <f>Adaboost!D4</f>
        <v>4.7888707037643199</v>
      </c>
      <c r="AI4" s="6">
        <f>XGBR!D4</f>
        <v>4.1214969999999997</v>
      </c>
      <c r="AJ4" s="6">
        <f>Huber!D4</f>
        <v>5.0493529108547399</v>
      </c>
      <c r="AK4" s="6">
        <f>BayesRidge!D4</f>
        <v>5.0323766226833904</v>
      </c>
      <c r="AL4" s="6">
        <f>Elastic!D4</f>
        <v>4.90693590714341</v>
      </c>
      <c r="AM4" s="6">
        <f>GBR!D4</f>
        <v>5.3172026547396198</v>
      </c>
      <c r="AN4" s="6">
        <f>AVERAGE(AF4:AM4,Neural!D4)</f>
        <v>4.9501697635911421</v>
      </c>
      <c r="AO4" s="6">
        <f>MAX(AF4:AM4,Neural!D4)</f>
        <v>5.3172026547396198</v>
      </c>
      <c r="AP4" s="6">
        <f>MIN(AF4:AM4,Neural!D4)</f>
        <v>4.1214969999999997</v>
      </c>
    </row>
    <row r="5" spans="1:42" ht="15" thickBot="1" x14ac:dyDescent="0.35">
      <c r="A5" t="s">
        <v>212</v>
      </c>
      <c r="B5" t="s">
        <v>184</v>
      </c>
      <c r="C5" s="5">
        <f>RF!B5</f>
        <v>4.18</v>
      </c>
      <c r="D5" s="5">
        <f>LR!B5</f>
        <v>4.4961037820655498</v>
      </c>
      <c r="E5" s="5">
        <f>Adaboost!B5</f>
        <v>4.6500000000000004</v>
      </c>
      <c r="F5" s="5">
        <f>XGBR!B5</f>
        <v>4.2500900000000001</v>
      </c>
      <c r="G5" s="5">
        <f>Huber!B5</f>
        <v>4.3000002594017204</v>
      </c>
      <c r="H5" s="5">
        <f>BayesRidge!B5</f>
        <v>4.4951914868022902</v>
      </c>
      <c r="I5" s="5">
        <f>Elastic!B5</f>
        <v>4.3227814658675499</v>
      </c>
      <c r="J5" s="5">
        <f>GBR!B5</f>
        <v>4.1564101192149998</v>
      </c>
      <c r="K5" s="6">
        <f t="shared" si="0"/>
        <v>4.3635502666530677</v>
      </c>
      <c r="L5">
        <f t="shared" si="2"/>
        <v>4.6500000000000004</v>
      </c>
      <c r="M5">
        <f t="shared" si="3"/>
        <v>4.1564101192149998</v>
      </c>
      <c r="N5">
        <v>4.55</v>
      </c>
      <c r="O5" s="5">
        <f>RF!C5</f>
        <v>3</v>
      </c>
      <c r="P5" s="5">
        <f>LR!C5</f>
        <v>3.3942654867269799</v>
      </c>
      <c r="Q5" s="5">
        <f>Adaboost!C5</f>
        <v>3.2141706924315598</v>
      </c>
      <c r="R5" s="5">
        <f>XGBR!C5</f>
        <v>3.1576754999999999</v>
      </c>
      <c r="S5" s="5">
        <f>Huber!C5</f>
        <v>3.1500014357992399</v>
      </c>
      <c r="T5" s="5">
        <f>BayesRidge!C5</f>
        <v>3.3944809014488402</v>
      </c>
      <c r="U5" s="5">
        <f>Elastic!C5</f>
        <v>3.7521110726257199</v>
      </c>
      <c r="V5" s="5">
        <f>GBR!C5</f>
        <v>3.1058126520503802</v>
      </c>
      <c r="W5" s="6">
        <f t="shared" si="1"/>
        <v>3.2763659054577343</v>
      </c>
      <c r="X5" s="6">
        <f t="shared" si="4"/>
        <v>3.7521110726257199</v>
      </c>
      <c r="Y5" s="6">
        <f t="shared" si="5"/>
        <v>3</v>
      </c>
      <c r="Z5">
        <v>3.4</v>
      </c>
      <c r="AC5" s="6"/>
      <c r="AE5" t="s">
        <v>147</v>
      </c>
      <c r="AF5" s="6">
        <f>RF!D5</f>
        <v>4.91</v>
      </c>
      <c r="AG5" s="6">
        <f>LR!D5</f>
        <v>4.9388042544503099</v>
      </c>
      <c r="AH5" s="6">
        <f>Adaboost!D5</f>
        <v>4.7888707037643199</v>
      </c>
      <c r="AI5" s="6">
        <f>XGBR!D5</f>
        <v>4.1375029999999997</v>
      </c>
      <c r="AJ5" s="6">
        <f>Huber!D5</f>
        <v>4.9111703088079803</v>
      </c>
      <c r="AK5" s="6">
        <f>BayesRidge!D5</f>
        <v>4.9314432613668702</v>
      </c>
      <c r="AL5" s="6">
        <f>Elastic!D5</f>
        <v>4.8353887779490003</v>
      </c>
      <c r="AM5" s="6">
        <f>GBR!D5</f>
        <v>5.1448962060929597</v>
      </c>
      <c r="AN5" s="6">
        <f>AVERAGE(AF5:AM5,Neural!D5)</f>
        <v>4.8270675933833056</v>
      </c>
      <c r="AO5" s="6">
        <f>MAX(AF5:AM5,Neural!D5)</f>
        <v>5.1448962060929597</v>
      </c>
      <c r="AP5" s="6">
        <f>MIN(AF5:AM5,Neural!D5)</f>
        <v>4.1375029999999997</v>
      </c>
    </row>
    <row r="6" spans="1:42" ht="15" thickBot="1" x14ac:dyDescent="0.35">
      <c r="A6" t="s">
        <v>170</v>
      </c>
      <c r="B6" t="s">
        <v>134</v>
      </c>
      <c r="C6" s="5">
        <f>RF!B6</f>
        <v>6</v>
      </c>
      <c r="D6" s="5">
        <f>LR!B6</f>
        <v>5.74819724100412</v>
      </c>
      <c r="E6" s="5">
        <f>Adaboost!B6</f>
        <v>6.9592445328031802</v>
      </c>
      <c r="F6" s="5">
        <f>XGBR!B6</f>
        <v>5.0884539999999996</v>
      </c>
      <c r="G6" s="5">
        <f>Huber!B6</f>
        <v>5.5500005122269904</v>
      </c>
      <c r="H6" s="5">
        <f>BayesRidge!B6</f>
        <v>5.7509763383513404</v>
      </c>
      <c r="I6" s="5">
        <f>Elastic!B6</f>
        <v>5.2466015190847903</v>
      </c>
      <c r="J6" s="5">
        <f>GBR!B6</f>
        <v>6.1395965469046399</v>
      </c>
      <c r="K6" s="6">
        <f t="shared" si="0"/>
        <v>5.8076862768196582</v>
      </c>
      <c r="L6">
        <f t="shared" si="2"/>
        <v>6.9592445328031802</v>
      </c>
      <c r="M6">
        <f t="shared" si="3"/>
        <v>5.0884539999999996</v>
      </c>
      <c r="N6">
        <v>5.6</v>
      </c>
      <c r="O6" s="5">
        <f>RF!C6</f>
        <v>4</v>
      </c>
      <c r="P6" s="5">
        <f>LR!C6</f>
        <v>3.6657819096392701</v>
      </c>
      <c r="Q6" s="5">
        <f>Adaboost!C6</f>
        <v>4.5682819383259901</v>
      </c>
      <c r="R6" s="5">
        <f>XGBR!C6</f>
        <v>2.9708426000000001</v>
      </c>
      <c r="S6" s="5">
        <f>Huber!C6</f>
        <v>3.5500000418323601</v>
      </c>
      <c r="T6" s="5">
        <f>BayesRidge!C6</f>
        <v>3.6669624796422</v>
      </c>
      <c r="U6" s="5">
        <f>Elastic!C6</f>
        <v>3.9773266069834299</v>
      </c>
      <c r="V6" s="5">
        <f>GBR!C6</f>
        <v>4.0850350721438797</v>
      </c>
      <c r="W6" s="6">
        <f t="shared" si="1"/>
        <v>3.7926490358038518</v>
      </c>
      <c r="X6" s="6">
        <f t="shared" si="4"/>
        <v>4.5682819383259901</v>
      </c>
      <c r="Y6" s="6">
        <f t="shared" si="5"/>
        <v>2.9708426000000001</v>
      </c>
      <c r="Z6">
        <v>3.65</v>
      </c>
      <c r="AA6" s="6">
        <f>MAX(L6,M6,X7,Y7)-MIN(L7,M7,X6,Y6)</f>
        <v>3.9884019328031801</v>
      </c>
      <c r="AB6" s="6">
        <f>MIN(L6,M6,X7,Y7)-MAX(L7,M7,X6,Y6)</f>
        <v>-0.63000000000000078</v>
      </c>
      <c r="AC6" s="6"/>
      <c r="AE6" t="s">
        <v>144</v>
      </c>
      <c r="AF6" s="6">
        <f>RF!D6</f>
        <v>5.32</v>
      </c>
      <c r="AG6" s="6">
        <f>LR!D6</f>
        <v>5.0936690100432802</v>
      </c>
      <c r="AH6" s="6">
        <f>Adaboost!D6</f>
        <v>4.7888707037643199</v>
      </c>
      <c r="AI6" s="6">
        <f>XGBR!D6</f>
        <v>4.6331360000000004</v>
      </c>
      <c r="AJ6" s="6">
        <f>Huber!D6</f>
        <v>5.0948364216243602</v>
      </c>
      <c r="AK6" s="6">
        <f>BayesRidge!D6</f>
        <v>5.0774881804744201</v>
      </c>
      <c r="AL6" s="6">
        <f>Elastic!D6</f>
        <v>4.82713430952015</v>
      </c>
      <c r="AM6" s="6">
        <f>GBR!D6</f>
        <v>5.3882057573699198</v>
      </c>
      <c r="AN6" s="6">
        <f>AVERAGE(AF6:AM6,Neural!D6)</f>
        <v>5.0388664303374915</v>
      </c>
      <c r="AO6" s="6">
        <f>MAX(AF6:AM6,Neural!D6)</f>
        <v>5.3882057573699198</v>
      </c>
      <c r="AP6" s="6">
        <f>MIN(AF6:AM6,Neural!D6)</f>
        <v>4.6331360000000004</v>
      </c>
    </row>
    <row r="7" spans="1:42" ht="15" thickBot="1" x14ac:dyDescent="0.35">
      <c r="A7" t="s">
        <v>134</v>
      </c>
      <c r="B7" t="s">
        <v>170</v>
      </c>
      <c r="C7" s="5">
        <f>RF!B7</f>
        <v>4.12</v>
      </c>
      <c r="D7" s="5">
        <f>LR!B7</f>
        <v>4.4195078746085201</v>
      </c>
      <c r="E7" s="5">
        <f>Adaboost!B7</f>
        <v>4.6500000000000004</v>
      </c>
      <c r="F7" s="5">
        <f>XGBR!B7</f>
        <v>4.2720669999999998</v>
      </c>
      <c r="G7" s="5">
        <f>Huber!B7</f>
        <v>4.2500004781254201</v>
      </c>
      <c r="H7" s="5">
        <f>BayesRidge!B7</f>
        <v>4.41912243930014</v>
      </c>
      <c r="I7" s="5">
        <f>Elastic!B7</f>
        <v>4.2960811196384698</v>
      </c>
      <c r="J7" s="5">
        <f>GBR!B7</f>
        <v>4.1425871885576804</v>
      </c>
      <c r="K7" s="6">
        <f t="shared" si="0"/>
        <v>4.3320929172541973</v>
      </c>
      <c r="L7">
        <f t="shared" si="2"/>
        <v>4.6500000000000004</v>
      </c>
      <c r="M7">
        <f t="shared" si="3"/>
        <v>4.12</v>
      </c>
      <c r="N7">
        <v>4.45</v>
      </c>
      <c r="O7" s="5">
        <f>RF!C7</f>
        <v>4.0199999999999996</v>
      </c>
      <c r="P7" s="5">
        <f>LR!C7</f>
        <v>4.4926960719618796</v>
      </c>
      <c r="Q7" s="5">
        <f>Adaboost!C7</f>
        <v>4.5682819383259901</v>
      </c>
      <c r="R7" s="5">
        <f>XGBR!C7</f>
        <v>4.1462830000000004</v>
      </c>
      <c r="S7" s="5">
        <f>Huber!C7</f>
        <v>4.3051717246104602</v>
      </c>
      <c r="T7" s="5">
        <f>BayesRidge!C7</f>
        <v>4.49462426997904</v>
      </c>
      <c r="U7" s="5">
        <f>Elastic!C7</f>
        <v>4.4251540424643503</v>
      </c>
      <c r="V7" s="5">
        <f>GBR!C7</f>
        <v>4.1207847600346801</v>
      </c>
      <c r="W7" s="6">
        <f t="shared" si="1"/>
        <v>4.3403996125231101</v>
      </c>
      <c r="X7" s="6">
        <f t="shared" si="4"/>
        <v>4.5682819383259901</v>
      </c>
      <c r="Y7" s="6">
        <f t="shared" si="5"/>
        <v>4.0199999999999996</v>
      </c>
      <c r="Z7">
        <v>4.3499999999999996</v>
      </c>
      <c r="AC7" s="6"/>
      <c r="AE7" t="s">
        <v>165</v>
      </c>
      <c r="AF7" s="6">
        <f>RF!D7</f>
        <v>5.61</v>
      </c>
      <c r="AG7" s="6">
        <f>LR!D7</f>
        <v>5.4286123127660897</v>
      </c>
      <c r="AH7" s="6">
        <f>Adaboost!D7</f>
        <v>4.9988623435722399</v>
      </c>
      <c r="AI7" s="6">
        <f>XGBR!D7</f>
        <v>5.6424960000000004</v>
      </c>
      <c r="AJ7" s="6">
        <f>Huber!D7</f>
        <v>5.3866687517566598</v>
      </c>
      <c r="AK7" s="6">
        <f>BayesRidge!D7</f>
        <v>5.3882558794034097</v>
      </c>
      <c r="AL7" s="6">
        <f>Elastic!D7</f>
        <v>4.9326752112489798</v>
      </c>
      <c r="AM7" s="6">
        <f>GBR!D7</f>
        <v>5.6320472365855698</v>
      </c>
      <c r="AN7" s="6">
        <f>AVERAGE(AF7:AM7,Neural!D7)</f>
        <v>5.3786855690356994</v>
      </c>
      <c r="AO7" s="6">
        <f>MAX(AF7:AM7,Neural!D7)</f>
        <v>5.6424960000000004</v>
      </c>
      <c r="AP7" s="6">
        <f>MIN(AF7:AM7,Neural!D7)</f>
        <v>4.9326752112489798</v>
      </c>
    </row>
    <row r="8" spans="1:42" ht="15" thickBot="1" x14ac:dyDescent="0.35">
      <c r="A8" t="s">
        <v>203</v>
      </c>
      <c r="B8" t="s">
        <v>224</v>
      </c>
      <c r="C8" s="5">
        <f>RF!B8</f>
        <v>4.18</v>
      </c>
      <c r="D8" s="5">
        <f>LR!B8</f>
        <v>4.5143651148455604</v>
      </c>
      <c r="E8" s="5">
        <f>Adaboost!B8</f>
        <v>4.6500000000000004</v>
      </c>
      <c r="F8" s="5">
        <f>XGBR!B8</f>
        <v>4.1459583999999996</v>
      </c>
      <c r="G8" s="5">
        <f>Huber!B8</f>
        <v>4.3000611806607001</v>
      </c>
      <c r="H8" s="5">
        <f>BayesRidge!B8</f>
        <v>4.5162732871895104</v>
      </c>
      <c r="I8" s="5">
        <f>Elastic!B8</f>
        <v>4.4741066048368703</v>
      </c>
      <c r="J8" s="5">
        <f>GBR!B8</f>
        <v>4.1773837251242396</v>
      </c>
      <c r="K8" s="6">
        <f t="shared" si="0"/>
        <v>4.3842574281957933</v>
      </c>
      <c r="L8">
        <f t="shared" si="2"/>
        <v>4.6500000000000004</v>
      </c>
      <c r="M8">
        <f t="shared" si="3"/>
        <v>4.1459583999999996</v>
      </c>
      <c r="N8">
        <v>4.3499999999999996</v>
      </c>
      <c r="O8" s="5">
        <f>RF!C8</f>
        <v>4.04</v>
      </c>
      <c r="P8" s="5">
        <f>LR!C8</f>
        <v>4.4556968801907004</v>
      </c>
      <c r="Q8" s="5">
        <f>Adaboost!C8</f>
        <v>4.5682819383259901</v>
      </c>
      <c r="R8" s="5">
        <f>XGBR!C8</f>
        <v>4.1897305999999999</v>
      </c>
      <c r="S8" s="5">
        <f>Huber!C8</f>
        <v>4.15764538916416</v>
      </c>
      <c r="T8" s="5">
        <f>BayesRidge!C8</f>
        <v>4.4507644465766703</v>
      </c>
      <c r="U8" s="5">
        <f>Elastic!C8</f>
        <v>4.6755144955062002</v>
      </c>
      <c r="V8" s="5">
        <f>GBR!C8</f>
        <v>4.1479777053492803</v>
      </c>
      <c r="W8" s="6">
        <f t="shared" si="1"/>
        <v>4.3496868599780889</v>
      </c>
      <c r="X8" s="6">
        <f t="shared" si="4"/>
        <v>4.6755144955062002</v>
      </c>
      <c r="Y8" s="6">
        <f t="shared" si="5"/>
        <v>4.04</v>
      </c>
      <c r="Z8">
        <v>4.3499999999999996</v>
      </c>
      <c r="AA8" s="6">
        <f>MAX(L8,M8,X9,Y9)-MIN(L9,M9,X8,Y8)</f>
        <v>3.7682313005291004</v>
      </c>
      <c r="AB8" s="6">
        <f>MIN(L8,M8,X9,Y9)-MAX(L9,M9,X8,Y8)</f>
        <v>-0.52955609550620064</v>
      </c>
      <c r="AC8" s="6"/>
      <c r="AE8" t="s">
        <v>160</v>
      </c>
      <c r="AF8" s="6">
        <f>RF!D8</f>
        <v>5.0599999999999996</v>
      </c>
      <c r="AG8" s="6">
        <f>LR!D8</f>
        <v>4.5810089228159496</v>
      </c>
      <c r="AH8" s="6">
        <f>Adaboost!D8</f>
        <v>4.5114854517611001</v>
      </c>
      <c r="AI8" s="6">
        <f>XGBR!D8</f>
        <v>4.2397330000000002</v>
      </c>
      <c r="AJ8" s="6">
        <f>Huber!D8</f>
        <v>4.6119418390793703</v>
      </c>
      <c r="AK8" s="6">
        <f>BayesRidge!D8</f>
        <v>4.5798891480677497</v>
      </c>
      <c r="AL8" s="6">
        <f>Elastic!D8</f>
        <v>4.8348449575067098</v>
      </c>
      <c r="AM8" s="6">
        <f>GBR!D8</f>
        <v>4.83810648218331</v>
      </c>
      <c r="AN8" s="6">
        <f>AVERAGE(AF8:AM8,Neural!D8)</f>
        <v>4.6420694817329933</v>
      </c>
      <c r="AO8" s="6">
        <f>MAX(AF8:AM8,Neural!D8)</f>
        <v>5.0599999999999996</v>
      </c>
      <c r="AP8" s="6">
        <f>MIN(AF8:AM8,Neural!D8)</f>
        <v>4.2397330000000002</v>
      </c>
    </row>
    <row r="9" spans="1:42" ht="15" thickBot="1" x14ac:dyDescent="0.35">
      <c r="A9" t="s">
        <v>224</v>
      </c>
      <c r="B9" t="s">
        <v>203</v>
      </c>
      <c r="C9" s="5">
        <f>RF!B9</f>
        <v>4.05</v>
      </c>
      <c r="D9" s="5">
        <f>LR!B9</f>
        <v>4.1883964597374197</v>
      </c>
      <c r="E9" s="5">
        <f>Adaboost!B9</f>
        <v>4.6500000000000004</v>
      </c>
      <c r="F9" s="5">
        <f>XGBR!B9</f>
        <v>3.1322977999999999</v>
      </c>
      <c r="G9" s="5">
        <f>Huber!B9</f>
        <v>3.9500118327099498</v>
      </c>
      <c r="H9" s="5">
        <f>BayesRidge!B9</f>
        <v>4.1874480865553299</v>
      </c>
      <c r="I9" s="5">
        <f>Elastic!B9</f>
        <v>4.2249062119633898</v>
      </c>
      <c r="J9" s="5">
        <f>GBR!B9</f>
        <v>4.1502046984029199</v>
      </c>
      <c r="K9" s="6">
        <f t="shared" si="0"/>
        <v>4.0751251471909349</v>
      </c>
      <c r="L9">
        <f t="shared" si="2"/>
        <v>4.6500000000000004</v>
      </c>
      <c r="M9">
        <f t="shared" si="3"/>
        <v>3.1322977999999999</v>
      </c>
      <c r="N9">
        <v>4.2</v>
      </c>
      <c r="O9" s="5">
        <f>RF!C9</f>
        <v>6.01</v>
      </c>
      <c r="P9" s="5">
        <f>LR!C9</f>
        <v>6.3218793167630301</v>
      </c>
      <c r="Q9" s="5">
        <f>Adaboost!C9</f>
        <v>6.9005291005291003</v>
      </c>
      <c r="R9" s="5">
        <f>XGBR!C9</f>
        <v>6.0726639999999996</v>
      </c>
      <c r="S9" s="5">
        <f>Huber!C9</f>
        <v>6.1082358843981996</v>
      </c>
      <c r="T9" s="5">
        <f>BayesRidge!C9</f>
        <v>6.3221070223183</v>
      </c>
      <c r="U9" s="5">
        <f>Elastic!C9</f>
        <v>5.5811252547944896</v>
      </c>
      <c r="V9" s="5">
        <f>GBR!C9</f>
        <v>6.1235013629416999</v>
      </c>
      <c r="W9" s="6">
        <f t="shared" si="1"/>
        <v>6.2015182829847308</v>
      </c>
      <c r="X9" s="6">
        <f t="shared" si="4"/>
        <v>6.9005291005291003</v>
      </c>
      <c r="Y9" s="6">
        <f t="shared" si="5"/>
        <v>5.5811252547944896</v>
      </c>
      <c r="Z9">
        <v>6.3</v>
      </c>
      <c r="AC9" s="6"/>
      <c r="AE9" t="s">
        <v>139</v>
      </c>
      <c r="AF9" s="6">
        <f>RF!D9</f>
        <v>5.05</v>
      </c>
      <c r="AG9" s="6">
        <f>LR!D9</f>
        <v>5.0235112260839996</v>
      </c>
      <c r="AH9" s="6">
        <f>Adaboost!D9</f>
        <v>4.7888707037643199</v>
      </c>
      <c r="AI9" s="6">
        <f>XGBR!D9</f>
        <v>4.3854170000000003</v>
      </c>
      <c r="AJ9" s="6">
        <f>Huber!D9</f>
        <v>5.0237764803026002</v>
      </c>
      <c r="AK9" s="6">
        <f>BayesRidge!D9</f>
        <v>5.0220981833226901</v>
      </c>
      <c r="AL9" s="6">
        <f>Elastic!D9</f>
        <v>4.8089489889255601</v>
      </c>
      <c r="AM9" s="6">
        <f>GBR!D9</f>
        <v>5.30974010150367</v>
      </c>
      <c r="AN9" s="6">
        <f>AVERAGE(AF9:AM9,Neural!D9)</f>
        <v>4.9231901130458517</v>
      </c>
      <c r="AO9" s="6">
        <f>MAX(AF9:AM9,Neural!D9)</f>
        <v>5.30974010150367</v>
      </c>
      <c r="AP9" s="6">
        <f>MIN(AF9:AM9,Neural!D9)</f>
        <v>4.3854170000000003</v>
      </c>
    </row>
    <row r="10" spans="1:42" ht="15" thickBot="1" x14ac:dyDescent="0.35">
      <c r="A10" t="s">
        <v>221</v>
      </c>
      <c r="B10" t="s">
        <v>207</v>
      </c>
      <c r="C10" s="5">
        <f>RF!B10</f>
        <v>5</v>
      </c>
      <c r="D10" s="5">
        <f>LR!B10</f>
        <v>4.70611479022313</v>
      </c>
      <c r="E10" s="5">
        <f>Adaboost!B10</f>
        <v>6.0522388059701404</v>
      </c>
      <c r="F10" s="5">
        <f>XGBR!B10</f>
        <v>4.2383100000000002</v>
      </c>
      <c r="G10" s="5">
        <f>Huber!B10</f>
        <v>4.5500107499987603</v>
      </c>
      <c r="H10" s="5">
        <f>BayesRidge!B10</f>
        <v>4.7142001482253004</v>
      </c>
      <c r="I10" s="5">
        <f>Elastic!B10</f>
        <v>4.6777182923998097</v>
      </c>
      <c r="J10" s="5">
        <f>GBR!B10</f>
        <v>5.1084830209729004</v>
      </c>
      <c r="K10" s="6">
        <f t="shared" si="0"/>
        <v>4.8607356098681835</v>
      </c>
      <c r="L10">
        <f t="shared" si="2"/>
        <v>6.0522388059701404</v>
      </c>
      <c r="M10">
        <f t="shared" si="3"/>
        <v>4.2383100000000002</v>
      </c>
      <c r="N10">
        <v>4.75</v>
      </c>
      <c r="O10" s="5">
        <f>RF!C10</f>
        <v>6.01</v>
      </c>
      <c r="P10" s="5">
        <f>LR!C10</f>
        <v>6.0111647841833902</v>
      </c>
      <c r="Q10" s="5">
        <f>Adaboost!C10</f>
        <v>6.7841823056300203</v>
      </c>
      <c r="R10" s="5">
        <f>XGBR!C10</f>
        <v>5.1114319999999998</v>
      </c>
      <c r="S10" s="5">
        <f>Huber!C10</f>
        <v>5.7620752923630603</v>
      </c>
      <c r="T10" s="5">
        <f>BayesRidge!C10</f>
        <v>6.0027131697735499</v>
      </c>
      <c r="U10" s="5">
        <f>Elastic!C10</f>
        <v>5.3246877214137696</v>
      </c>
      <c r="V10" s="5">
        <f>GBR!C10</f>
        <v>6.1361553780191498</v>
      </c>
      <c r="W10" s="6">
        <f t="shared" si="1"/>
        <v>5.9066527683292085</v>
      </c>
      <c r="X10" s="6">
        <f t="shared" si="4"/>
        <v>6.7841823056300203</v>
      </c>
      <c r="Y10" s="6">
        <f t="shared" si="5"/>
        <v>5.1114319999999998</v>
      </c>
      <c r="Z10">
        <v>5.95</v>
      </c>
      <c r="AA10" s="6">
        <f>MAX(L10,M10,X11,Y11)-MIN(L11,M11,X10,Y10)</f>
        <v>0.94080680597014066</v>
      </c>
      <c r="AB10" s="6">
        <f>MIN(L10,M10,X11,Y11)-MAX(L11,M11,X10,Y10)</f>
        <v>-2.9192445328031802</v>
      </c>
      <c r="AC10" s="6"/>
      <c r="AE10" t="s">
        <v>166</v>
      </c>
      <c r="AF10" s="6">
        <f>RF!D10</f>
        <v>5.21</v>
      </c>
      <c r="AG10" s="6">
        <f>LR!D10</f>
        <v>5.2317631128354902</v>
      </c>
      <c r="AH10" s="6">
        <f>Adaboost!D10</f>
        <v>4.7888707037643199</v>
      </c>
      <c r="AI10" s="6">
        <f>XGBR!D10</f>
        <v>5.6946893000000003</v>
      </c>
      <c r="AJ10" s="6">
        <f>Huber!D10</f>
        <v>5.2486941821793698</v>
      </c>
      <c r="AK10" s="6">
        <f>BayesRidge!D10</f>
        <v>5.24598367223685</v>
      </c>
      <c r="AL10" s="6">
        <f>Elastic!D10</f>
        <v>4.9589598572675904</v>
      </c>
      <c r="AM10" s="6">
        <f>GBR!D10</f>
        <v>5.1536955271176597</v>
      </c>
      <c r="AN10" s="6">
        <f>AVERAGE(AF10:AM10,Neural!D10)</f>
        <v>5.1899190229254559</v>
      </c>
      <c r="AO10" s="6">
        <f>MAX(AF10:AM10,Neural!D10)</f>
        <v>5.6946893000000003</v>
      </c>
      <c r="AP10" s="6">
        <f>MIN(AF10:AM10,Neural!D10)</f>
        <v>4.7888707037643199</v>
      </c>
    </row>
    <row r="11" spans="1:42" ht="15" thickBot="1" x14ac:dyDescent="0.35">
      <c r="A11" t="s">
        <v>207</v>
      </c>
      <c r="B11" t="s">
        <v>221</v>
      </c>
      <c r="C11" s="5">
        <f>RF!B11</f>
        <v>6.02</v>
      </c>
      <c r="D11" s="5">
        <f>LR!B11</f>
        <v>5.9666574176290998</v>
      </c>
      <c r="E11" s="5">
        <f>Adaboost!B11</f>
        <v>6.9592445328031802</v>
      </c>
      <c r="F11" s="5">
        <f>XGBR!B11</f>
        <v>5.293526</v>
      </c>
      <c r="G11" s="5">
        <f>Huber!B11</f>
        <v>5.7500001949728698</v>
      </c>
      <c r="H11" s="5">
        <f>BayesRidge!B11</f>
        <v>5.9801382938633703</v>
      </c>
      <c r="I11" s="5">
        <f>Elastic!B11</f>
        <v>5.5838101949245003</v>
      </c>
      <c r="J11" s="5">
        <f>GBR!B11</f>
        <v>6.2417843731791898</v>
      </c>
      <c r="K11" s="6">
        <f t="shared" si="0"/>
        <v>5.9717431171620534</v>
      </c>
      <c r="L11">
        <f t="shared" si="2"/>
        <v>6.9592445328031802</v>
      </c>
      <c r="M11">
        <f t="shared" si="3"/>
        <v>5.293526</v>
      </c>
      <c r="N11">
        <v>5.8</v>
      </c>
      <c r="O11" s="5">
        <f>RF!C11</f>
        <v>4.04</v>
      </c>
      <c r="P11" s="5">
        <f>LR!C11</f>
        <v>4.5546941056691503</v>
      </c>
      <c r="Q11" s="5">
        <f>Adaboost!C11</f>
        <v>4.5682819383259901</v>
      </c>
      <c r="R11" s="5">
        <f>XGBR!C11</f>
        <v>4.0859017</v>
      </c>
      <c r="S11" s="5">
        <f>Huber!C11</f>
        <v>4.36034434742652</v>
      </c>
      <c r="T11" s="5">
        <f>BayesRidge!C11</f>
        <v>4.54576801356761</v>
      </c>
      <c r="U11" s="5">
        <f>Elastic!C11</f>
        <v>4.6954762377197898</v>
      </c>
      <c r="V11" s="5">
        <f>GBR!C11</f>
        <v>4.1361529327117799</v>
      </c>
      <c r="W11" s="6">
        <f t="shared" si="1"/>
        <v>4.3896661870758074</v>
      </c>
      <c r="X11" s="6">
        <f t="shared" si="4"/>
        <v>4.6954762377197898</v>
      </c>
      <c r="Y11" s="6">
        <f t="shared" si="5"/>
        <v>4.04</v>
      </c>
      <c r="Z11">
        <v>4.5999999999999996</v>
      </c>
      <c r="AC11" s="6"/>
      <c r="AE11" t="s">
        <v>167</v>
      </c>
      <c r="AF11" s="6">
        <f>RF!D11</f>
        <v>5.7</v>
      </c>
      <c r="AG11" s="6">
        <f>LR!D11</f>
        <v>5.5254933886747102</v>
      </c>
      <c r="AH11" s="6">
        <f>Adaboost!D11</f>
        <v>5.8256578947368398</v>
      </c>
      <c r="AI11" s="6">
        <f>XGBR!D11</f>
        <v>5.5976229999999996</v>
      </c>
      <c r="AJ11" s="6">
        <f>Huber!D11</f>
        <v>5.5686922473705502</v>
      </c>
      <c r="AK11" s="6">
        <f>BayesRidge!D11</f>
        <v>5.5346948035133599</v>
      </c>
      <c r="AL11" s="6">
        <f>Elastic!D11</f>
        <v>5.2996117407079799</v>
      </c>
      <c r="AM11" s="6">
        <f>GBR!D11</f>
        <v>5.8656148360423002</v>
      </c>
      <c r="AN11" s="6">
        <f>AVERAGE(AF11:AM11,Neural!D11)</f>
        <v>5.5983693903733034</v>
      </c>
      <c r="AO11" s="6">
        <f>MAX(AF11:AM11,Neural!D11)</f>
        <v>5.8656148360423002</v>
      </c>
      <c r="AP11" s="6">
        <f>MIN(AF11:AM11,Neural!D11)</f>
        <v>5.2996117407079799</v>
      </c>
    </row>
    <row r="12" spans="1:42" ht="15" thickBot="1" x14ac:dyDescent="0.35">
      <c r="A12" t="s">
        <v>137</v>
      </c>
      <c r="B12" t="s">
        <v>133</v>
      </c>
      <c r="C12" s="5">
        <f>RF!B12</f>
        <v>4.03</v>
      </c>
      <c r="D12" s="5">
        <f>LR!B12</f>
        <v>4.6818950236403003</v>
      </c>
      <c r="E12" s="5">
        <f>Adaboost!B12</f>
        <v>4.6500000000000004</v>
      </c>
      <c r="F12" s="5">
        <f>XGBR!B12</f>
        <v>4.1490030000000004</v>
      </c>
      <c r="G12" s="5">
        <f>Huber!B12</f>
        <v>4.4501221775201802</v>
      </c>
      <c r="H12" s="5">
        <f>BayesRidge!B12</f>
        <v>4.6774801542333</v>
      </c>
      <c r="I12" s="5">
        <f>Elastic!B12</f>
        <v>4.6629163400487403</v>
      </c>
      <c r="J12" s="5">
        <f>GBR!B12</f>
        <v>4.1985490450272396</v>
      </c>
      <c r="K12" s="6">
        <f t="shared" si="0"/>
        <v>4.465443372931535</v>
      </c>
      <c r="L12">
        <f t="shared" si="2"/>
        <v>4.6818950236403003</v>
      </c>
      <c r="M12">
        <f t="shared" si="3"/>
        <v>4.03</v>
      </c>
      <c r="N12">
        <v>4.5999999999999996</v>
      </c>
      <c r="O12" s="5">
        <f>RF!C12</f>
        <v>5.33</v>
      </c>
      <c r="P12" s="5">
        <f>LR!C12</f>
        <v>5.7854398970347001</v>
      </c>
      <c r="Q12" s="5">
        <f>Adaboost!C12</f>
        <v>5.9285714285714199</v>
      </c>
      <c r="R12" s="5">
        <f>XGBR!C12</f>
        <v>5.1555204000000003</v>
      </c>
      <c r="S12" s="5">
        <f>Huber!C12</f>
        <v>5.3784896216407496</v>
      </c>
      <c r="T12" s="5">
        <f>BayesRidge!C12</f>
        <v>5.7914147016344</v>
      </c>
      <c r="U12" s="5">
        <f>Elastic!C12</f>
        <v>5.2106557345108504</v>
      </c>
      <c r="V12" s="5">
        <f>GBR!C12</f>
        <v>5.4941905159878903</v>
      </c>
      <c r="W12" s="6">
        <f t="shared" si="1"/>
        <v>5.5417462627319782</v>
      </c>
      <c r="X12" s="6">
        <f t="shared" si="4"/>
        <v>5.9285714285714199</v>
      </c>
      <c r="Y12" s="6">
        <f t="shared" si="5"/>
        <v>5.1555204000000003</v>
      </c>
      <c r="Z12">
        <v>5.6</v>
      </c>
      <c r="AA12" s="6">
        <f>MAX(L12,M12,X13,Y13)-MIN(L13,M13,X12,Y12)</f>
        <v>1.6818950236403003</v>
      </c>
      <c r="AB12" s="6">
        <f>MIN(L12,M12,X13,Y13)-MAX(L13,M13,X12,Y12)</f>
        <v>-2.9389676285714201</v>
      </c>
      <c r="AC12" s="6"/>
      <c r="AE12" t="s">
        <v>138</v>
      </c>
      <c r="AF12" s="6">
        <f>RF!D12</f>
        <v>5.7</v>
      </c>
      <c r="AG12" s="6">
        <f>LR!D12</f>
        <v>5.32380346909944</v>
      </c>
      <c r="AH12" s="6">
        <f>Adaboost!D12</f>
        <v>5.0646521433591003</v>
      </c>
      <c r="AI12" s="6">
        <f>XGBR!D12</f>
        <v>5.5082940000000002</v>
      </c>
      <c r="AJ12" s="6">
        <f>Huber!D12</f>
        <v>5.33648182375227</v>
      </c>
      <c r="AK12" s="6">
        <f>BayesRidge!D12</f>
        <v>5.3184690955467202</v>
      </c>
      <c r="AL12" s="6">
        <f>Elastic!D12</f>
        <v>4.93037982319135</v>
      </c>
      <c r="AM12" s="6">
        <f>GBR!D12</f>
        <v>5.6315428420723297</v>
      </c>
      <c r="AN12" s="6">
        <f>AVERAGE(AF12:AM12,Neural!D12)</f>
        <v>5.3436662800639754</v>
      </c>
      <c r="AO12" s="6">
        <f>MAX(AF12:AM12,Neural!D12)</f>
        <v>5.7</v>
      </c>
      <c r="AP12" s="6">
        <f>MIN(AF12:AM12,Neural!D12)</f>
        <v>4.93037982319135</v>
      </c>
    </row>
    <row r="13" spans="1:42" ht="15" thickBot="1" x14ac:dyDescent="0.35">
      <c r="A13" t="s">
        <v>133</v>
      </c>
      <c r="B13" t="s">
        <v>137</v>
      </c>
      <c r="C13" s="5">
        <f>RF!B13</f>
        <v>3</v>
      </c>
      <c r="D13" s="5">
        <f>LR!B13</f>
        <v>3.4278482156969501</v>
      </c>
      <c r="E13" s="5">
        <f>Adaboost!B13</f>
        <v>3.7354312354312298</v>
      </c>
      <c r="F13" s="5">
        <f>XGBR!B13</f>
        <v>3.1340775000000001</v>
      </c>
      <c r="G13" s="5">
        <f>Huber!B13</f>
        <v>3.2500602760024502</v>
      </c>
      <c r="H13" s="5">
        <f>BayesRidge!B13</f>
        <v>3.4378403947781502</v>
      </c>
      <c r="I13" s="5">
        <f>Elastic!B13</f>
        <v>3.6000452132521898</v>
      </c>
      <c r="J13" s="5">
        <f>GBR!B13</f>
        <v>3.0951816545513799</v>
      </c>
      <c r="K13" s="6">
        <f t="shared" si="0"/>
        <v>3.3424966692911187</v>
      </c>
      <c r="L13">
        <f t="shared" si="2"/>
        <v>3.7354312354312298</v>
      </c>
      <c r="M13">
        <f t="shared" si="3"/>
        <v>3</v>
      </c>
      <c r="N13">
        <v>3.25</v>
      </c>
      <c r="O13" s="5">
        <f>RF!C13</f>
        <v>3</v>
      </c>
      <c r="P13" s="5">
        <f>LR!C13</f>
        <v>3.7398325732841</v>
      </c>
      <c r="Q13" s="5">
        <f>Adaboost!C13</f>
        <v>3.2141706924315598</v>
      </c>
      <c r="R13" s="5">
        <f>XGBR!C13</f>
        <v>2.9896037999999998</v>
      </c>
      <c r="S13" s="5">
        <f>Huber!C13</f>
        <v>3.50574158092786</v>
      </c>
      <c r="T13" s="5">
        <f>BayesRidge!C13</f>
        <v>3.7268933982113599</v>
      </c>
      <c r="U13" s="5">
        <f>Elastic!C13</f>
        <v>4.1060784009456803</v>
      </c>
      <c r="V13" s="5">
        <f>GBR!C13</f>
        <v>3.0968598505188201</v>
      </c>
      <c r="W13" s="6">
        <f t="shared" si="1"/>
        <v>3.4561410349579438</v>
      </c>
      <c r="X13" s="6">
        <f t="shared" si="4"/>
        <v>4.1060784009456803</v>
      </c>
      <c r="Y13" s="6">
        <f t="shared" si="5"/>
        <v>2.9896037999999998</v>
      </c>
      <c r="Z13">
        <v>3.7</v>
      </c>
      <c r="AC13" s="6"/>
      <c r="AE13" t="s">
        <v>156</v>
      </c>
      <c r="AF13" s="6">
        <f>RF!D13</f>
        <v>4.7699999999999996</v>
      </c>
      <c r="AG13" s="6">
        <f>LR!D13</f>
        <v>4.3773045663256802</v>
      </c>
      <c r="AH13" s="6">
        <f>Adaboost!D13</f>
        <v>4.3402471315092601</v>
      </c>
      <c r="AI13" s="6">
        <f>XGBR!D13</f>
        <v>4.4762582999999996</v>
      </c>
      <c r="AJ13" s="6">
        <f>Huber!D13</f>
        <v>4.4162108326312097</v>
      </c>
      <c r="AK13" s="6">
        <f>BayesRidge!D13</f>
        <v>4.4096113667940804</v>
      </c>
      <c r="AL13" s="6">
        <f>Elastic!D13</f>
        <v>4.72253043496882</v>
      </c>
      <c r="AM13" s="6">
        <f>GBR!D13</f>
        <v>4.5659518751411499</v>
      </c>
      <c r="AN13" s="6">
        <f>AVERAGE(AF13:AM13,Neural!D13)</f>
        <v>4.4893670485264643</v>
      </c>
      <c r="AO13" s="6">
        <f>MAX(AF13:AM13,Neural!D13)</f>
        <v>4.7699999999999996</v>
      </c>
      <c r="AP13" s="6">
        <f>MIN(AF13:AM13,Neural!D13)</f>
        <v>4.3261889293679801</v>
      </c>
    </row>
    <row r="14" spans="1:42" ht="15" thickBot="1" x14ac:dyDescent="0.35">
      <c r="A14" t="s">
        <v>225</v>
      </c>
      <c r="B14" t="s">
        <v>193</v>
      </c>
      <c r="C14" s="5">
        <f>RF!B14</f>
        <v>4.1100000000000003</v>
      </c>
      <c r="D14" s="5">
        <f>LR!B14</f>
        <v>4.0303265623645101</v>
      </c>
      <c r="E14" s="5">
        <f>Adaboost!B14</f>
        <v>4.6500000000000004</v>
      </c>
      <c r="F14" s="5">
        <f>XGBR!B14</f>
        <v>3.1463367999999998</v>
      </c>
      <c r="G14" s="5">
        <f>Huber!B14</f>
        <v>3.8500006551252701</v>
      </c>
      <c r="H14" s="5">
        <f>BayesRidge!B14</f>
        <v>4.0312340812268701</v>
      </c>
      <c r="I14" s="5">
        <f>Elastic!B14</f>
        <v>4.3027345615627297</v>
      </c>
      <c r="J14" s="5">
        <f>GBR!B14</f>
        <v>4.1898302441440904</v>
      </c>
      <c r="K14" s="6">
        <f t="shared" si="0"/>
        <v>4.0353338100416032</v>
      </c>
      <c r="L14">
        <f t="shared" si="2"/>
        <v>4.6500000000000004</v>
      </c>
      <c r="M14">
        <f t="shared" si="3"/>
        <v>3.1463367999999998</v>
      </c>
      <c r="N14">
        <v>4.0999999999999996</v>
      </c>
      <c r="O14" s="5">
        <f>RF!C14</f>
        <v>3</v>
      </c>
      <c r="P14" s="5">
        <f>LR!C14</f>
        <v>3.6233821161904798</v>
      </c>
      <c r="Q14" s="5">
        <f>Adaboost!C14</f>
        <v>3.2141706924315598</v>
      </c>
      <c r="R14" s="5">
        <f>XGBR!C14</f>
        <v>3.1104392999999999</v>
      </c>
      <c r="S14" s="5">
        <f>Huber!C14</f>
        <v>3.5040223433880402</v>
      </c>
      <c r="T14" s="5">
        <f>BayesRidge!C14</f>
        <v>3.6224510185051502</v>
      </c>
      <c r="U14" s="5">
        <f>Elastic!C14</f>
        <v>3.9579246264361401</v>
      </c>
      <c r="V14" s="5">
        <f>GBR!C14</f>
        <v>3.1296809301933601</v>
      </c>
      <c r="W14" s="6">
        <f t="shared" si="1"/>
        <v>3.4133446157228162</v>
      </c>
      <c r="X14" s="6">
        <f t="shared" si="4"/>
        <v>3.9579246264361401</v>
      </c>
      <c r="Y14" s="6">
        <f t="shared" si="5"/>
        <v>3</v>
      </c>
      <c r="Z14">
        <v>3.7</v>
      </c>
      <c r="AA14" s="6">
        <f>MAX(L14,M14,X15,Y15)-MIN(L15,M15,X14,Y14)</f>
        <v>1.6500000000000004</v>
      </c>
      <c r="AB14" s="6">
        <f>MIN(L14,M14,X15,Y15)-MAX(L15,M15,X14,Y14)</f>
        <v>-2.9189820180404298</v>
      </c>
      <c r="AC14" s="6"/>
      <c r="AE14" t="s">
        <v>157</v>
      </c>
      <c r="AF14" s="6">
        <f>RF!D14</f>
        <v>5.86</v>
      </c>
      <c r="AG14" s="6">
        <f>LR!D14</f>
        <v>5.4506580557708402</v>
      </c>
      <c r="AH14" s="6">
        <f>Adaboost!D14</f>
        <v>5.0646521433591003</v>
      </c>
      <c r="AI14" s="6">
        <f>XGBR!D14</f>
        <v>6.1996010000000004</v>
      </c>
      <c r="AJ14" s="6">
        <f>Huber!D14</f>
        <v>5.4774855530838504</v>
      </c>
      <c r="AK14" s="6">
        <f>BayesRidge!D14</f>
        <v>5.4378192379219499</v>
      </c>
      <c r="AL14" s="6">
        <f>Elastic!D14</f>
        <v>5.1262397976121203</v>
      </c>
      <c r="AM14" s="6">
        <f>GBR!D14</f>
        <v>5.6064891392670297</v>
      </c>
      <c r="AN14" s="6">
        <f>AVERAGE(AF14:AM14,Neural!D14)</f>
        <v>5.5133642946831323</v>
      </c>
      <c r="AO14" s="6">
        <f>MAX(AF14:AM14,Neural!D14)</f>
        <v>6.1996010000000004</v>
      </c>
      <c r="AP14" s="6">
        <f>MIN(AF14:AM14,Neural!D14)</f>
        <v>5.0646521433591003</v>
      </c>
    </row>
    <row r="15" spans="1:42" ht="15" thickBot="1" x14ac:dyDescent="0.35">
      <c r="A15" t="s">
        <v>193</v>
      </c>
      <c r="B15" t="s">
        <v>225</v>
      </c>
      <c r="C15" s="5">
        <f>RF!B15</f>
        <v>5.0199999999999996</v>
      </c>
      <c r="D15" s="5">
        <f>LR!B15</f>
        <v>4.82190086155817</v>
      </c>
      <c r="E15" s="5">
        <f>Adaboost!B15</f>
        <v>6.0653188180404296</v>
      </c>
      <c r="F15" s="5">
        <f>XGBR!B15</f>
        <v>4.2035400000000003</v>
      </c>
      <c r="G15" s="5">
        <f>Huber!B15</f>
        <v>4.6500006460567596</v>
      </c>
      <c r="H15" s="5">
        <f>BayesRidge!B15</f>
        <v>4.8199334026946401</v>
      </c>
      <c r="I15" s="5">
        <f>Elastic!B15</f>
        <v>4.7493696167391199</v>
      </c>
      <c r="J15" s="5">
        <f>GBR!B15</f>
        <v>5.1153302728376797</v>
      </c>
      <c r="K15" s="6">
        <f t="shared" si="0"/>
        <v>4.9181165952606767</v>
      </c>
      <c r="L15">
        <f t="shared" si="2"/>
        <v>6.0653188180404296</v>
      </c>
      <c r="M15">
        <f t="shared" si="3"/>
        <v>4.2035400000000003</v>
      </c>
      <c r="N15">
        <v>4.95</v>
      </c>
      <c r="O15" s="5">
        <f>RF!C15</f>
        <v>4</v>
      </c>
      <c r="P15" s="5">
        <f>LR!C15</f>
        <v>4.1684846242704099</v>
      </c>
      <c r="Q15" s="5">
        <f>Adaboost!C15</f>
        <v>4.5682819383259901</v>
      </c>
      <c r="R15" s="5">
        <f>XGBR!C15</f>
        <v>4.1594633999999999</v>
      </c>
      <c r="S15" s="5">
        <f>Huber!C15</f>
        <v>4.0051718043083904</v>
      </c>
      <c r="T15" s="5">
        <f>BayesRidge!C15</f>
        <v>4.1791532312557003</v>
      </c>
      <c r="U15" s="5">
        <f>Elastic!C15</f>
        <v>4.3103592339374401</v>
      </c>
      <c r="V15" s="5">
        <f>GBR!C15</f>
        <v>4.12648105407433</v>
      </c>
      <c r="W15" s="6">
        <f t="shared" si="1"/>
        <v>4.1929996787097545</v>
      </c>
      <c r="X15" s="6">
        <f t="shared" si="4"/>
        <v>4.5682819383259901</v>
      </c>
      <c r="Y15" s="6">
        <f t="shared" si="5"/>
        <v>4</v>
      </c>
      <c r="Z15">
        <v>4.2</v>
      </c>
      <c r="AC15" s="6"/>
      <c r="AE15" t="s">
        <v>140</v>
      </c>
      <c r="AF15" s="6">
        <f>RF!D15</f>
        <v>5.87</v>
      </c>
      <c r="AG15" s="6">
        <f>LR!D15</f>
        <v>5.4633323354633498</v>
      </c>
      <c r="AH15" s="6">
        <f>Adaboost!D15</f>
        <v>5.0646521433591003</v>
      </c>
      <c r="AI15" s="6">
        <f>XGBR!D15</f>
        <v>5.1813984</v>
      </c>
      <c r="AJ15" s="6">
        <f>Huber!D15</f>
        <v>5.45831796867735</v>
      </c>
      <c r="AK15" s="6">
        <f>BayesRidge!D15</f>
        <v>5.4317271456886198</v>
      </c>
      <c r="AL15" s="6">
        <f>Elastic!D15</f>
        <v>5.06727410082273</v>
      </c>
      <c r="AM15" s="6">
        <f>GBR!D15</f>
        <v>5.6666284571989198</v>
      </c>
      <c r="AN15" s="6">
        <f>AVERAGE(AF15:AM15,Neural!D15)</f>
        <v>5.3909754417008964</v>
      </c>
      <c r="AO15" s="6">
        <f>MAX(AF15:AM15,Neural!D15)</f>
        <v>5.87</v>
      </c>
      <c r="AP15" s="6">
        <f>MIN(AF15:AM15,Neural!D15)</f>
        <v>5.0646521433591003</v>
      </c>
    </row>
    <row r="16" spans="1:42" ht="15" thickBot="1" x14ac:dyDescent="0.35">
      <c r="A16" t="s">
        <v>174</v>
      </c>
      <c r="B16" t="s">
        <v>135</v>
      </c>
      <c r="C16" s="5">
        <f>RF!B16</f>
        <v>4.1900000000000004</v>
      </c>
      <c r="D16" s="5">
        <f>LR!B16</f>
        <v>4.44317325871015</v>
      </c>
      <c r="E16" s="5">
        <f>Adaboost!B16</f>
        <v>4.6500000000000004</v>
      </c>
      <c r="F16" s="5">
        <f>XGBR!B16</f>
        <v>4.1374225999999998</v>
      </c>
      <c r="G16" s="5">
        <f>Huber!B16</f>
        <v>4.1500717135454304</v>
      </c>
      <c r="H16" s="5">
        <f>BayesRidge!B16</f>
        <v>4.4515558004320797</v>
      </c>
      <c r="I16" s="5">
        <f>Elastic!B16</f>
        <v>4.6287504582867003</v>
      </c>
      <c r="J16" s="5">
        <f>GBR!B16</f>
        <v>4.2123284466652402</v>
      </c>
      <c r="K16" s="6">
        <f t="shared" si="0"/>
        <v>4.3744210949785378</v>
      </c>
      <c r="L16">
        <f t="shared" si="2"/>
        <v>4.6500000000000004</v>
      </c>
      <c r="M16">
        <f t="shared" si="3"/>
        <v>4.1374225999999998</v>
      </c>
      <c r="N16">
        <v>4.25</v>
      </c>
      <c r="O16" s="5">
        <f>RF!C16</f>
        <v>5.08</v>
      </c>
      <c r="P16" s="5">
        <f>LR!C16</f>
        <v>4.8549152586987603</v>
      </c>
      <c r="Q16" s="5">
        <f>Adaboost!C16</f>
        <v>5.9285714285714199</v>
      </c>
      <c r="R16" s="5">
        <f>XGBR!C16</f>
        <v>4.1105204000000004</v>
      </c>
      <c r="S16" s="5">
        <f>Huber!C16</f>
        <v>4.6000326472113304</v>
      </c>
      <c r="T16" s="5">
        <f>BayesRidge!C16</f>
        <v>4.8526615464583402</v>
      </c>
      <c r="U16" s="5">
        <f>Elastic!C16</f>
        <v>4.7230390001311298</v>
      </c>
      <c r="V16" s="5">
        <f>GBR!C16</f>
        <v>5.0895154821066697</v>
      </c>
      <c r="W16" s="6">
        <f t="shared" si="1"/>
        <v>4.8889868981678442</v>
      </c>
      <c r="X16" s="6">
        <f t="shared" si="4"/>
        <v>5.9285714285714199</v>
      </c>
      <c r="Y16" s="6">
        <f t="shared" si="5"/>
        <v>4.1105204000000004</v>
      </c>
      <c r="Z16">
        <v>4.7</v>
      </c>
      <c r="AA16" s="6">
        <f>MAX(L16,M16,X17,Y17)-MIN(L17,M17,X16,Y16)</f>
        <v>1.4435855000000002</v>
      </c>
      <c r="AB16" s="6">
        <f>MIN(L16,M16,X17,Y17)-MAX(L17,M17,X16,Y16)</f>
        <v>-2.8549754285714197</v>
      </c>
      <c r="AC16" s="6"/>
      <c r="AE16" t="s">
        <v>141</v>
      </c>
      <c r="AF16" s="6">
        <f>RF!D16</f>
        <v>5.17</v>
      </c>
      <c r="AG16" s="6">
        <f>LR!D16</f>
        <v>5.03568198340436</v>
      </c>
      <c r="AH16" s="6">
        <f>Adaboost!D16</f>
        <v>4.3402471315092601</v>
      </c>
      <c r="AI16" s="6">
        <f>XGBR!D16</f>
        <v>3.9290699999999998</v>
      </c>
      <c r="AJ16" s="6">
        <f>Huber!D16</f>
        <v>4.9894210386396196</v>
      </c>
      <c r="AK16" s="6">
        <f>BayesRidge!D16</f>
        <v>5.0800846050035799</v>
      </c>
      <c r="AL16" s="6">
        <f>Elastic!D16</f>
        <v>4.8659435440282</v>
      </c>
      <c r="AM16" s="6">
        <f>GBR!D16</f>
        <v>4.8936057455962603</v>
      </c>
      <c r="AN16" s="6">
        <f>AVERAGE(AF16:AM16,Neural!D16)</f>
        <v>4.8111263888338307</v>
      </c>
      <c r="AO16" s="6">
        <f>MAX(AF16:AM16,Neural!D16)</f>
        <v>5.17</v>
      </c>
      <c r="AP16" s="6">
        <f>MIN(AF16:AM16,Neural!D16)</f>
        <v>3.9290699999999998</v>
      </c>
    </row>
    <row r="17" spans="1:42" ht="15" thickBot="1" x14ac:dyDescent="0.35">
      <c r="A17" t="s">
        <v>135</v>
      </c>
      <c r="B17" t="s">
        <v>174</v>
      </c>
      <c r="C17" s="5">
        <f>RF!B17</f>
        <v>4.08</v>
      </c>
      <c r="D17" s="5">
        <f>LR!B17</f>
        <v>4.0951718582089498</v>
      </c>
      <c r="E17" s="5">
        <f>Adaboost!B17</f>
        <v>4.6500000000000004</v>
      </c>
      <c r="F17" s="5">
        <f>XGBR!B17</f>
        <v>3.2064145000000002</v>
      </c>
      <c r="G17" s="5">
        <f>Huber!B17</f>
        <v>3.89999971219921</v>
      </c>
      <c r="H17" s="5">
        <f>BayesRidge!B17</f>
        <v>4.0966060783899696</v>
      </c>
      <c r="I17" s="5">
        <f>Elastic!B17</f>
        <v>4.2833369648985498</v>
      </c>
      <c r="J17" s="5">
        <f>GBR!B17</f>
        <v>4.1567284296503697</v>
      </c>
      <c r="K17" s="6">
        <f t="shared" si="0"/>
        <v>4.0682683807965123</v>
      </c>
      <c r="L17">
        <f t="shared" si="2"/>
        <v>4.6500000000000004</v>
      </c>
      <c r="M17">
        <f t="shared" si="3"/>
        <v>3.2064145000000002</v>
      </c>
      <c r="N17">
        <v>4</v>
      </c>
      <c r="O17" s="5">
        <f>RF!C17</f>
        <v>4.03</v>
      </c>
      <c r="P17" s="5">
        <f>LR!C17</f>
        <v>4.0046150299094396</v>
      </c>
      <c r="Q17" s="5">
        <f>Adaboost!C17</f>
        <v>4.5682819383259901</v>
      </c>
      <c r="R17" s="5">
        <f>XGBR!C17</f>
        <v>3.0735960000000002</v>
      </c>
      <c r="S17" s="5">
        <f>Huber!C17</f>
        <v>3.8000019216001402</v>
      </c>
      <c r="T17" s="5">
        <f>BayesRidge!C17</f>
        <v>4.0089136211245</v>
      </c>
      <c r="U17" s="5">
        <f>Elastic!C17</f>
        <v>4.1977423840913604</v>
      </c>
      <c r="V17" s="5">
        <f>GBR!C17</f>
        <v>4.1087392553807804</v>
      </c>
      <c r="W17" s="6">
        <f t="shared" si="1"/>
        <v>3.9760133181789925</v>
      </c>
      <c r="X17" s="6">
        <f t="shared" si="4"/>
        <v>4.5682819383259901</v>
      </c>
      <c r="Y17" s="6">
        <f t="shared" si="5"/>
        <v>3.0735960000000002</v>
      </c>
      <c r="Z17">
        <v>3.9</v>
      </c>
      <c r="AC17" s="6"/>
      <c r="AE17" t="s">
        <v>149</v>
      </c>
      <c r="AF17" s="6">
        <f>RF!D17</f>
        <v>5.81</v>
      </c>
      <c r="AG17" s="6">
        <f>LR!D17</f>
        <v>5.9225392737224301</v>
      </c>
      <c r="AH17" s="6">
        <f>Adaboost!D17</f>
        <v>5.0646521433591003</v>
      </c>
      <c r="AI17" s="6">
        <f>XGBR!D17</f>
        <v>6.1150169999999999</v>
      </c>
      <c r="AJ17" s="6">
        <f>Huber!D17</f>
        <v>5.8841197707786801</v>
      </c>
      <c r="AK17" s="6">
        <f>BayesRidge!D17</f>
        <v>5.9347811045843599</v>
      </c>
      <c r="AL17" s="6">
        <f>Elastic!D17</f>
        <v>5.2925561525767302</v>
      </c>
      <c r="AM17" s="6">
        <f>GBR!D17</f>
        <v>5.8790545304960702</v>
      </c>
      <c r="AN17" s="6">
        <f>AVERAGE(AF17:AM17,Neural!D17)</f>
        <v>5.7510282949325671</v>
      </c>
      <c r="AO17" s="6">
        <f>MAX(AF17:AM17,Neural!D17)</f>
        <v>6.1150169999999999</v>
      </c>
      <c r="AP17" s="6">
        <f>MIN(AF17:AM17,Neural!D17)</f>
        <v>5.0646521433591003</v>
      </c>
    </row>
    <row r="18" spans="1:42" ht="15" thickBot="1" x14ac:dyDescent="0.35">
      <c r="A18" t="s">
        <v>188</v>
      </c>
      <c r="B18" t="s">
        <v>219</v>
      </c>
      <c r="C18" s="5">
        <f>RF!B18</f>
        <v>6.01</v>
      </c>
      <c r="D18" s="5">
        <f>LR!B18</f>
        <v>5.7806172423698499</v>
      </c>
      <c r="E18" s="5">
        <f>Adaboost!B18</f>
        <v>6.9342783505154602</v>
      </c>
      <c r="F18" s="5">
        <f>XGBR!B18</f>
        <v>5.0278295999999996</v>
      </c>
      <c r="G18" s="5">
        <f>Huber!B18</f>
        <v>5.6000006670701303</v>
      </c>
      <c r="H18" s="5">
        <f>BayesRidge!B18</f>
        <v>5.7796492430578299</v>
      </c>
      <c r="I18" s="5">
        <f>Elastic!B18</f>
        <v>5.7107002016081596</v>
      </c>
      <c r="J18" s="5">
        <f>GBR!B18</f>
        <v>6.1859028251772603</v>
      </c>
      <c r="K18" s="6">
        <f t="shared" si="0"/>
        <v>5.8714126120601975</v>
      </c>
      <c r="L18">
        <f t="shared" si="2"/>
        <v>6.9342783505154602</v>
      </c>
      <c r="M18">
        <f t="shared" si="3"/>
        <v>5.0278295999999996</v>
      </c>
      <c r="N18">
        <v>5.75</v>
      </c>
      <c r="O18" s="5">
        <f>RF!C18</f>
        <v>6.06</v>
      </c>
      <c r="P18" s="5">
        <f>LR!C18</f>
        <v>6.6485823991408397</v>
      </c>
      <c r="Q18" s="5">
        <f>Adaboost!C18</f>
        <v>6.9005291005291003</v>
      </c>
      <c r="R18" s="5">
        <f>XGBR!C18</f>
        <v>6.1485224000000001</v>
      </c>
      <c r="S18" s="5">
        <f>Huber!C18</f>
        <v>6.4637903340904002</v>
      </c>
      <c r="T18" s="5">
        <f>BayesRidge!C18</f>
        <v>6.6560317632262196</v>
      </c>
      <c r="U18" s="5">
        <f>Elastic!C18</f>
        <v>5.7714362506784997</v>
      </c>
      <c r="V18" s="5">
        <f>GBR!C18</f>
        <v>6.1528829837751502</v>
      </c>
      <c r="W18" s="6">
        <f t="shared" si="1"/>
        <v>6.3856849236632591</v>
      </c>
      <c r="X18" s="6">
        <f t="shared" si="4"/>
        <v>6.9005291005291003</v>
      </c>
      <c r="Y18" s="6">
        <f t="shared" si="5"/>
        <v>5.7714362506784997</v>
      </c>
      <c r="Z18">
        <v>6.6</v>
      </c>
      <c r="AA18" s="6">
        <f>MAX(L18,M18,X19,Y19)-MIN(L19,M19,X18,Y18)</f>
        <v>2.8842784392258105</v>
      </c>
      <c r="AB18" s="6">
        <f>MIN(L18,M18,X19,Y19)-MAX(L19,M19,X18,Y18)</f>
        <v>-2.8500998005291001</v>
      </c>
      <c r="AC18" s="6"/>
      <c r="AE18" t="s">
        <v>152</v>
      </c>
      <c r="AF18" s="6">
        <f>RF!D18</f>
        <v>4.96</v>
      </c>
      <c r="AG18" s="6">
        <f>LR!D18</f>
        <v>5.2084026082233699</v>
      </c>
      <c r="AH18" s="6">
        <f>Adaboost!D18</f>
        <v>4.6942148760330502</v>
      </c>
      <c r="AI18" s="6">
        <f>XGBR!D18</f>
        <v>5.5786223000000001</v>
      </c>
      <c r="AJ18" s="6">
        <f>Huber!D18</f>
        <v>5.2086744980136697</v>
      </c>
      <c r="AK18" s="6">
        <f>BayesRidge!D18</f>
        <v>5.1923968887090304</v>
      </c>
      <c r="AL18" s="6">
        <f>Elastic!D18</f>
        <v>4.9742958661272496</v>
      </c>
      <c r="AM18" s="6">
        <f>GBR!D18</f>
        <v>5.3063793945644804</v>
      </c>
      <c r="AN18" s="6">
        <f>AVERAGE(AF18:AM18,Neural!D18)</f>
        <v>5.1378755256638833</v>
      </c>
      <c r="AO18" s="6">
        <f>MAX(AF18:AM18,Neural!D18)</f>
        <v>5.5786223000000001</v>
      </c>
      <c r="AP18" s="6">
        <f>MIN(AF18:AM18,Neural!D18)</f>
        <v>4.6942148760330502</v>
      </c>
    </row>
    <row r="19" spans="1:42" ht="15" thickBot="1" x14ac:dyDescent="0.35">
      <c r="A19" t="s">
        <v>219</v>
      </c>
      <c r="B19" t="s">
        <v>188</v>
      </c>
      <c r="C19" s="5">
        <f>RF!B19</f>
        <v>4.1100000000000003</v>
      </c>
      <c r="D19" s="5">
        <f>LR!B19</f>
        <v>4.2354877661015697</v>
      </c>
      <c r="E19" s="5">
        <f>Adaboost!B19</f>
        <v>4.6500000000000004</v>
      </c>
      <c r="F19" s="5">
        <f>XGBR!B19</f>
        <v>4.2412305000000003</v>
      </c>
      <c r="G19" s="5">
        <f>Huber!B19</f>
        <v>4.0499999112896496</v>
      </c>
      <c r="H19" s="5">
        <f>BayesRidge!B19</f>
        <v>4.2398837548414701</v>
      </c>
      <c r="I19" s="5">
        <f>Elastic!B19</f>
        <v>4.2452243881741998</v>
      </c>
      <c r="J19" s="5">
        <f>GBR!B19</f>
        <v>4.1586943960569798</v>
      </c>
      <c r="K19" s="6">
        <f t="shared" si="0"/>
        <v>4.2371007079950775</v>
      </c>
      <c r="L19">
        <f t="shared" si="2"/>
        <v>4.6500000000000004</v>
      </c>
      <c r="M19">
        <f t="shared" si="3"/>
        <v>4.0499999112896496</v>
      </c>
      <c r="N19">
        <v>4.2</v>
      </c>
      <c r="O19" s="5">
        <f>RF!C19</f>
        <v>5.05</v>
      </c>
      <c r="P19" s="5">
        <f>LR!C19</f>
        <v>4.7214372826838504</v>
      </c>
      <c r="Q19" s="5">
        <f>Adaboost!C19</f>
        <v>5.9285714285714199</v>
      </c>
      <c r="R19" s="5">
        <f>XGBR!C19</f>
        <v>4.0504293000000002</v>
      </c>
      <c r="S19" s="5">
        <f>Huber!C19</f>
        <v>4.5680999266083697</v>
      </c>
      <c r="T19" s="5">
        <f>BayesRidge!C19</f>
        <v>4.7172583967260904</v>
      </c>
      <c r="U19" s="5">
        <f>Elastic!C19</f>
        <v>4.49904320957042</v>
      </c>
      <c r="V19" s="5">
        <f>GBR!C19</f>
        <v>5.04580495864524</v>
      </c>
      <c r="W19" s="6">
        <f t="shared" si="1"/>
        <v>4.8040759240972122</v>
      </c>
      <c r="X19" s="6">
        <f t="shared" si="4"/>
        <v>5.9285714285714199</v>
      </c>
      <c r="Y19" s="6">
        <f t="shared" si="5"/>
        <v>4.0504293000000002</v>
      </c>
      <c r="Z19">
        <v>4.7</v>
      </c>
      <c r="AC19" s="6"/>
      <c r="AE19" t="s">
        <v>148</v>
      </c>
      <c r="AF19" s="6">
        <f>RF!D19</f>
        <v>4.5199999999999996</v>
      </c>
      <c r="AG19" s="6">
        <f>LR!D19</f>
        <v>4.8211174874202198</v>
      </c>
      <c r="AH19" s="6">
        <f>Adaboost!D19</f>
        <v>4.5114854517611001</v>
      </c>
      <c r="AI19" s="6">
        <f>XGBR!D19</f>
        <v>3.8419577999999999</v>
      </c>
      <c r="AJ19" s="6">
        <f>Huber!D19</f>
        <v>4.8524451698058302</v>
      </c>
      <c r="AK19" s="6">
        <f>BayesRidge!D19</f>
        <v>4.7933316933363699</v>
      </c>
      <c r="AL19" s="6">
        <f>Elastic!D19</f>
        <v>4.7606834164517799</v>
      </c>
      <c r="AM19" s="6">
        <f>GBR!D19</f>
        <v>4.7215834854314904</v>
      </c>
      <c r="AN19" s="6">
        <f>AVERAGE(AF19:AM19,Neural!D19)</f>
        <v>4.6287311039564774</v>
      </c>
      <c r="AO19" s="6">
        <f>MAX(AF19:AM19,Neural!D19)</f>
        <v>4.8524451698058302</v>
      </c>
      <c r="AP19" s="6">
        <f>MIN(AF19:AM19,Neural!D19)</f>
        <v>3.8419577999999999</v>
      </c>
    </row>
    <row r="20" spans="1:42" ht="15" thickBot="1" x14ac:dyDescent="0.35">
      <c r="A20" t="s">
        <v>191</v>
      </c>
      <c r="B20" t="s">
        <v>36</v>
      </c>
      <c r="C20" s="5">
        <f>RF!B20</f>
        <v>2.0299999999999998</v>
      </c>
      <c r="D20" s="5">
        <f>LR!B20</f>
        <v>2.47381941941756</v>
      </c>
      <c r="E20" s="5">
        <f>Adaboost!B20</f>
        <v>3.0958737864077599</v>
      </c>
      <c r="F20" s="5">
        <f>XGBR!B20</f>
        <v>2.1016316000000002</v>
      </c>
      <c r="G20" s="5">
        <f>Huber!B20</f>
        <v>2.2500004297359602</v>
      </c>
      <c r="H20" s="5">
        <f>BayesRidge!B20</f>
        <v>2.4738954974926801</v>
      </c>
      <c r="I20" s="5">
        <f>Elastic!B20</f>
        <v>3.0508472100422499</v>
      </c>
      <c r="J20" s="5">
        <f>GBR!B20</f>
        <v>2.36660415977761</v>
      </c>
      <c r="K20" s="6">
        <f t="shared" si="0"/>
        <v>2.4696247284427937</v>
      </c>
      <c r="L20">
        <f t="shared" si="2"/>
        <v>3.0958737864077599</v>
      </c>
      <c r="M20">
        <f t="shared" si="3"/>
        <v>2.0299999999999998</v>
      </c>
      <c r="N20">
        <v>2.5</v>
      </c>
      <c r="O20" s="5">
        <f>RF!C20</f>
        <v>6.46</v>
      </c>
      <c r="P20" s="5">
        <f>LR!C20</f>
        <v>6.0020514988599398</v>
      </c>
      <c r="Q20" s="5">
        <f>Adaboost!C20</f>
        <v>6.7841823056300203</v>
      </c>
      <c r="R20" s="5">
        <f>XGBR!C20</f>
        <v>5.0703069999999997</v>
      </c>
      <c r="S20" s="5">
        <f>Huber!C20</f>
        <v>5.7561901307565702</v>
      </c>
      <c r="T20" s="5">
        <f>BayesRidge!C20</f>
        <v>6.0062074689211196</v>
      </c>
      <c r="U20" s="5">
        <f>Elastic!C20</f>
        <v>5.4564335802123498</v>
      </c>
      <c r="V20" s="5">
        <f>GBR!C20</f>
        <v>6.29299271685663</v>
      </c>
      <c r="W20" s="6">
        <f t="shared" si="1"/>
        <v>5.9748166987054923</v>
      </c>
      <c r="X20" s="6">
        <f t="shared" si="4"/>
        <v>6.7841823056300203</v>
      </c>
      <c r="Y20" s="6">
        <f t="shared" si="5"/>
        <v>5.0703069999999997</v>
      </c>
      <c r="Z20">
        <v>5.9</v>
      </c>
      <c r="AA20" s="6">
        <f>MAX(L20,M20,X21,Y21)-MIN(L21,M21,X20,Y20)</f>
        <v>1.8422641509433895</v>
      </c>
      <c r="AB20" s="6">
        <f>MIN(L20,M20,X21,Y21)-MAX(L21,M21,X20,Y20)</f>
        <v>-4.754182305630021</v>
      </c>
      <c r="AC20" s="6"/>
      <c r="AE20" t="s">
        <v>153</v>
      </c>
      <c r="AF20" s="6">
        <f>RF!D20</f>
        <v>3.48</v>
      </c>
      <c r="AG20" s="6">
        <f>LR!D20</f>
        <v>2.8351416365387498</v>
      </c>
      <c r="AH20" s="6">
        <f>Adaboost!D20</f>
        <v>3.6514935988620199</v>
      </c>
      <c r="AI20" s="6">
        <f>XGBR!D20</f>
        <v>2.6669309999999999</v>
      </c>
      <c r="AJ20" s="6">
        <f>Huber!D20</f>
        <v>2.8637041787601198</v>
      </c>
      <c r="AK20" s="6">
        <f>BayesRidge!D20</f>
        <v>2.8511664358181399</v>
      </c>
      <c r="AL20" s="6">
        <f>Elastic!D20</f>
        <v>4.0415877902249999</v>
      </c>
      <c r="AM20" s="6">
        <f>GBR!D20</f>
        <v>3.2974285648072601</v>
      </c>
      <c r="AN20" s="6">
        <f>AVERAGE(AF20:AM20,Neural!D20)</f>
        <v>3.1592026174730456</v>
      </c>
      <c r="AO20" s="6">
        <f>MAX(AF20:AM20,Neural!D20)</f>
        <v>4.0415877902249999</v>
      </c>
      <c r="AP20" s="6">
        <f>MIN(AF20:AM20,Neural!D20)</f>
        <v>2.6669309999999999</v>
      </c>
    </row>
    <row r="21" spans="1:42" ht="15" thickBot="1" x14ac:dyDescent="0.35">
      <c r="A21" t="s">
        <v>36</v>
      </c>
      <c r="B21" t="s">
        <v>191</v>
      </c>
      <c r="C21" s="5">
        <f>RF!B21</f>
        <v>4.12</v>
      </c>
      <c r="D21" s="5">
        <f>LR!B21</f>
        <v>4.6155259852572801</v>
      </c>
      <c r="E21" s="5">
        <f>Adaboost!B21</f>
        <v>4.6500000000000004</v>
      </c>
      <c r="F21" s="5">
        <f>XGBR!B21</f>
        <v>4.4554270000000002</v>
      </c>
      <c r="G21" s="5">
        <f>Huber!B21</f>
        <v>4.4000113859066996</v>
      </c>
      <c r="H21" s="5">
        <f>BayesRidge!B21</f>
        <v>4.6182437209933296</v>
      </c>
      <c r="I21" s="5">
        <f>Elastic!B21</f>
        <v>4.7676898317130796</v>
      </c>
      <c r="J21" s="5">
        <f>GBR!B21</f>
        <v>4.2970290018397996</v>
      </c>
      <c r="K21" s="6">
        <f t="shared" si="0"/>
        <v>4.5012818992585153</v>
      </c>
      <c r="L21">
        <f t="shared" si="2"/>
        <v>4.7676898317130796</v>
      </c>
      <c r="M21">
        <f t="shared" si="3"/>
        <v>4.12</v>
      </c>
      <c r="N21">
        <v>4.5999999999999996</v>
      </c>
      <c r="O21" s="5">
        <f>RF!C21</f>
        <v>5.01</v>
      </c>
      <c r="P21" s="5">
        <f>LR!C21</f>
        <v>4.8813715595930898</v>
      </c>
      <c r="Q21" s="5">
        <f>Adaboost!C21</f>
        <v>5.9622641509433896</v>
      </c>
      <c r="R21" s="5">
        <f>XGBR!C21</f>
        <v>4.1801969999999997</v>
      </c>
      <c r="S21" s="5">
        <f>Huber!C21</f>
        <v>4.7069039081988304</v>
      </c>
      <c r="T21" s="5">
        <f>BayesRidge!C21</f>
        <v>4.8766748751854596</v>
      </c>
      <c r="U21" s="5">
        <f>Elastic!C21</f>
        <v>4.4245663965415396</v>
      </c>
      <c r="V21" s="5">
        <f>GBR!C21</f>
        <v>5.0443918819214204</v>
      </c>
      <c r="W21" s="6">
        <f t="shared" si="1"/>
        <v>4.877321664781217</v>
      </c>
      <c r="X21" s="6">
        <f t="shared" si="4"/>
        <v>5.9622641509433896</v>
      </c>
      <c r="Y21" s="6">
        <f t="shared" si="5"/>
        <v>4.1801969999999997</v>
      </c>
      <c r="Z21">
        <v>4.8</v>
      </c>
      <c r="AC21" s="6"/>
      <c r="AE21" t="s">
        <v>154</v>
      </c>
      <c r="AF21" s="6">
        <f>RF!D21</f>
        <v>5.99</v>
      </c>
      <c r="AG21" s="6">
        <f>LR!D21</f>
        <v>6.0876823017255699</v>
      </c>
      <c r="AH21" s="6">
        <f>Adaboost!D21</f>
        <v>5.0646521433591003</v>
      </c>
      <c r="AI21" s="6">
        <f>XGBR!D21</f>
        <v>6.1760020000000004</v>
      </c>
      <c r="AJ21" s="6">
        <f>Huber!D21</f>
        <v>6.1017999822616398</v>
      </c>
      <c r="AK21" s="6">
        <f>BayesRidge!D21</f>
        <v>6.0605726293663604</v>
      </c>
      <c r="AL21" s="6">
        <f>Elastic!D21</f>
        <v>5.3228578364986596</v>
      </c>
      <c r="AM21" s="6">
        <f>GBR!D21</f>
        <v>5.9308391559451499</v>
      </c>
      <c r="AN21" s="6">
        <f>AVERAGE(AF21:AM21,Neural!D21)</f>
        <v>5.8621895652415885</v>
      </c>
      <c r="AO21" s="6">
        <f>MAX(AF21:AM21,Neural!D21)</f>
        <v>6.1760020000000004</v>
      </c>
      <c r="AP21" s="6">
        <f>MIN(AF21:AM21,Neural!D21)</f>
        <v>5.0646521433591003</v>
      </c>
    </row>
    <row r="22" spans="1:42" ht="15" thickBot="1" x14ac:dyDescent="0.35">
      <c r="A22" t="s">
        <v>227</v>
      </c>
      <c r="B22" t="s">
        <v>197</v>
      </c>
      <c r="C22" s="5">
        <f>RF!B22</f>
        <v>4.1500000000000004</v>
      </c>
      <c r="D22" s="5">
        <f>LR!B22</f>
        <v>3.8578522450105801</v>
      </c>
      <c r="E22" s="5">
        <f>Adaboost!B22</f>
        <v>4.6500000000000004</v>
      </c>
      <c r="F22" s="5">
        <f>XGBR!B22</f>
        <v>3.1777818</v>
      </c>
      <c r="G22" s="5">
        <f>Huber!B22</f>
        <v>3.6000726796592399</v>
      </c>
      <c r="H22" s="5">
        <f>BayesRidge!B22</f>
        <v>3.8436795667875998</v>
      </c>
      <c r="I22" s="5">
        <f>Elastic!B22</f>
        <v>4.0925593791569996</v>
      </c>
      <c r="J22" s="5">
        <f>GBR!B22</f>
        <v>4.1538659346607503</v>
      </c>
      <c r="K22" s="6">
        <f t="shared" si="0"/>
        <v>3.9346262309987603</v>
      </c>
      <c r="L22">
        <f t="shared" si="2"/>
        <v>4.6500000000000004</v>
      </c>
      <c r="M22">
        <f t="shared" si="3"/>
        <v>3.1777818</v>
      </c>
      <c r="N22">
        <v>3.9</v>
      </c>
      <c r="O22" s="5">
        <f>RF!C22</f>
        <v>3</v>
      </c>
      <c r="P22" s="5">
        <f>LR!C22</f>
        <v>3.4729278908471701</v>
      </c>
      <c r="Q22" s="5">
        <f>Adaboost!C22</f>
        <v>3.2141706924315598</v>
      </c>
      <c r="R22" s="5">
        <f>XGBR!C22</f>
        <v>3.0413250000000001</v>
      </c>
      <c r="S22" s="5">
        <f>Huber!C22</f>
        <v>3.4000296944270199</v>
      </c>
      <c r="T22" s="5">
        <f>BayesRidge!C22</f>
        <v>3.4851185446238699</v>
      </c>
      <c r="U22" s="5">
        <f>Elastic!C22</f>
        <v>3.8277353412737498</v>
      </c>
      <c r="V22" s="5">
        <f>GBR!C22</f>
        <v>3.0691159758511501</v>
      </c>
      <c r="W22" s="6">
        <f t="shared" si="1"/>
        <v>3.3285492239165091</v>
      </c>
      <c r="X22" s="6">
        <f t="shared" si="4"/>
        <v>3.8277353412737498</v>
      </c>
      <c r="Y22" s="6">
        <f t="shared" si="5"/>
        <v>3</v>
      </c>
      <c r="Z22">
        <v>3.55</v>
      </c>
      <c r="AA22" s="6">
        <f>MAX(L22,M22,X23,Y23)-MIN(L23,M23,X22,Y22)</f>
        <v>1.6500000000000004</v>
      </c>
      <c r="AB22" s="6">
        <f>MIN(L22,M22,X23,Y23)-MAX(L23,M23,X22,Y22)</f>
        <v>-1.5157153000000005</v>
      </c>
      <c r="AC22" s="6"/>
      <c r="AE22" t="s">
        <v>161</v>
      </c>
      <c r="AF22" s="6">
        <f>RF!D22</f>
        <v>5.2</v>
      </c>
      <c r="AG22" s="6">
        <f>LR!D22</f>
        <v>4.6745965934239999</v>
      </c>
      <c r="AH22" s="6">
        <f>Adaboost!D22</f>
        <v>4.5114854517611001</v>
      </c>
      <c r="AI22" s="6">
        <f>XGBR!D22</f>
        <v>4.201695</v>
      </c>
      <c r="AJ22" s="6">
        <f>Huber!D22</f>
        <v>4.6892367663525096</v>
      </c>
      <c r="AK22" s="6">
        <f>BayesRidge!D22</f>
        <v>4.6808046479997802</v>
      </c>
      <c r="AL22" s="6">
        <f>Elastic!D22</f>
        <v>4.8327792581029598</v>
      </c>
      <c r="AM22" s="6">
        <f>GBR!D22</f>
        <v>5.0092172429696804</v>
      </c>
      <c r="AN22" s="6">
        <f>AVERAGE(AF22:AM22,Neural!D22)</f>
        <v>4.7138678741440145</v>
      </c>
      <c r="AO22" s="6">
        <f>MAX(AF22:AM22,Neural!D22)</f>
        <v>5.2</v>
      </c>
      <c r="AP22" s="6">
        <f>MIN(AF22:AM22,Neural!D22)</f>
        <v>4.201695</v>
      </c>
    </row>
    <row r="23" spans="1:42" ht="15" thickBot="1" x14ac:dyDescent="0.35">
      <c r="A23" t="s">
        <v>197</v>
      </c>
      <c r="B23" t="s">
        <v>227</v>
      </c>
      <c r="C23" s="5">
        <f>RF!B23</f>
        <v>4.16</v>
      </c>
      <c r="D23" s="5">
        <f>LR!B23</f>
        <v>3.8968409470334602</v>
      </c>
      <c r="E23" s="5">
        <f>Adaboost!B23</f>
        <v>4.6500000000000004</v>
      </c>
      <c r="F23" s="5">
        <f>XGBR!B23</f>
        <v>3.1466153000000001</v>
      </c>
      <c r="G23" s="5">
        <f>Huber!B23</f>
        <v>3.7000111367106401</v>
      </c>
      <c r="H23" s="5">
        <f>BayesRidge!B23</f>
        <v>3.89508878086622</v>
      </c>
      <c r="I23" s="5">
        <f>Elastic!B23</f>
        <v>4.0894403664958601</v>
      </c>
      <c r="J23" s="5">
        <f>GBR!B23</f>
        <v>4.1567284296503697</v>
      </c>
      <c r="K23" s="6">
        <f t="shared" si="0"/>
        <v>3.9502055565762699</v>
      </c>
      <c r="L23">
        <f t="shared" si="2"/>
        <v>4.6500000000000004</v>
      </c>
      <c r="M23">
        <f t="shared" si="3"/>
        <v>3.1466153000000001</v>
      </c>
      <c r="N23">
        <v>3.9</v>
      </c>
      <c r="O23" s="5">
        <f>RF!C23</f>
        <v>4.0199999999999996</v>
      </c>
      <c r="P23" s="5">
        <f>LR!C23</f>
        <v>3.8537964882185598</v>
      </c>
      <c r="Q23" s="5">
        <f>Adaboost!C23</f>
        <v>4.5682819383259901</v>
      </c>
      <c r="R23" s="5">
        <f>XGBR!C23</f>
        <v>3.1342846999999998</v>
      </c>
      <c r="S23" s="5">
        <f>Huber!C23</f>
        <v>3.6532993178926101</v>
      </c>
      <c r="T23" s="5">
        <f>BayesRidge!C23</f>
        <v>3.8612195713411301</v>
      </c>
      <c r="U23" s="5">
        <f>Elastic!C23</f>
        <v>4.1865321970728102</v>
      </c>
      <c r="V23" s="5">
        <f>GBR!C23</f>
        <v>4.1223790320446696</v>
      </c>
      <c r="W23" s="6">
        <f t="shared" si="1"/>
        <v>3.9137139159699754</v>
      </c>
      <c r="X23" s="6">
        <f t="shared" si="4"/>
        <v>4.5682819383259901</v>
      </c>
      <c r="Y23" s="6">
        <f t="shared" si="5"/>
        <v>3.1342846999999998</v>
      </c>
      <c r="Z23">
        <v>3.8</v>
      </c>
      <c r="AC23" s="6"/>
      <c r="AE23" t="s">
        <v>143</v>
      </c>
      <c r="AF23" s="6">
        <f>RF!D23</f>
        <v>5.66</v>
      </c>
      <c r="AG23" s="6">
        <f>LR!D23</f>
        <v>6.0186369078651296</v>
      </c>
      <c r="AH23" s="6">
        <f>Adaboost!D23</f>
        <v>5.6590361445783097</v>
      </c>
      <c r="AI23" s="6">
        <f>XGBR!D23</f>
        <v>6.0307006999999997</v>
      </c>
      <c r="AJ23" s="6">
        <f>Huber!D23</f>
        <v>6.0182857084497003</v>
      </c>
      <c r="AK23" s="6">
        <f>BayesRidge!D23</f>
        <v>6.03134994580018</v>
      </c>
      <c r="AL23" s="6">
        <f>Elastic!D23</f>
        <v>5.3801837702022501</v>
      </c>
      <c r="AM23" s="6">
        <f>GBR!D23</f>
        <v>5.7423093857180403</v>
      </c>
      <c r="AN23" s="6">
        <f>AVERAGE(AF23:AM23,Neural!D23)</f>
        <v>5.831749284216631</v>
      </c>
      <c r="AO23" s="6">
        <f>MAX(AF23:AM23,Neural!D23)</f>
        <v>6.03134994580018</v>
      </c>
      <c r="AP23" s="6">
        <f>MIN(AF23:AM23,Neural!D23)</f>
        <v>5.3801837702022501</v>
      </c>
    </row>
    <row r="24" spans="1:42" ht="15" thickBot="1" x14ac:dyDescent="0.35">
      <c r="A24" t="s">
        <v>205</v>
      </c>
      <c r="B24" t="s">
        <v>176</v>
      </c>
      <c r="C24" s="5">
        <f>RF!B24</f>
        <v>5.0599999999999996</v>
      </c>
      <c r="D24" s="5">
        <f>LR!B24</f>
        <v>5.1379617979308199</v>
      </c>
      <c r="E24" s="5">
        <f>Adaboost!B24</f>
        <v>6.1022222222222204</v>
      </c>
      <c r="F24" s="5">
        <f>XGBR!B24</f>
        <v>4.2378090000000004</v>
      </c>
      <c r="G24" s="5">
        <f>Huber!B24</f>
        <v>4.9500009905018096</v>
      </c>
      <c r="H24" s="5">
        <f>BayesRidge!B24</f>
        <v>5.1413091486560596</v>
      </c>
      <c r="I24" s="5">
        <f>Elastic!B24</f>
        <v>4.9555802183888797</v>
      </c>
      <c r="J24" s="5">
        <f>GBR!B24</f>
        <v>5.1518105373104497</v>
      </c>
      <c r="K24" s="6">
        <f t="shared" si="0"/>
        <v>5.0978383046179863</v>
      </c>
      <c r="L24">
        <f>MAX(C24:J24)</f>
        <v>6.1022222222222204</v>
      </c>
      <c r="M24">
        <f>MIN(C24:J24)</f>
        <v>4.2378090000000004</v>
      </c>
      <c r="N24">
        <v>5.0999999999999996</v>
      </c>
      <c r="O24" s="5">
        <f>RF!C24</f>
        <v>4.01</v>
      </c>
      <c r="P24" s="5">
        <f>LR!C24</f>
        <v>4.00216717006648</v>
      </c>
      <c r="Q24" s="5">
        <f>Adaboost!C24</f>
        <v>4.5682819383259901</v>
      </c>
      <c r="R24" s="5">
        <f>XGBR!C24</f>
        <v>3.1104235999999998</v>
      </c>
      <c r="S24" s="5">
        <f>Huber!C24</f>
        <v>3.7500004067741899</v>
      </c>
      <c r="T24" s="5">
        <f>BayesRidge!C24</f>
        <v>4.0053272077474098</v>
      </c>
      <c r="U24" s="5">
        <f>Elastic!C24</f>
        <v>4.3125564190212096</v>
      </c>
      <c r="V24" s="5">
        <f>GBR!C24</f>
        <v>4.1415427270578098</v>
      </c>
      <c r="W24" s="6">
        <f t="shared" si="1"/>
        <v>3.9819543071284054</v>
      </c>
      <c r="X24" s="6">
        <f>MAX(O24:V24)</f>
        <v>4.5682819383259901</v>
      </c>
      <c r="Y24" s="6">
        <f>MIN(O24:V24)</f>
        <v>3.1104235999999998</v>
      </c>
      <c r="Z24">
        <v>4</v>
      </c>
      <c r="AA24" s="6">
        <f>MAX(L24,M24,X25,Y25)-MIN(L25,M25,X24,Y24)</f>
        <v>2.9917986222222206</v>
      </c>
      <c r="AB24" s="6">
        <f>MIN(L24,M24,X25,Y25)-MAX(L25,M25,X24,Y24)</f>
        <v>-0.5855220000000001</v>
      </c>
      <c r="AC24" s="6"/>
      <c r="AE24" t="s">
        <v>168</v>
      </c>
      <c r="AF24" s="6">
        <f>RF!D24</f>
        <v>6.16</v>
      </c>
      <c r="AG24" s="6">
        <f>LR!D24</f>
        <v>5.8948279109063302</v>
      </c>
      <c r="AH24" s="6">
        <f>Adaboost!D24</f>
        <v>5.8256578947368398</v>
      </c>
      <c r="AI24" s="6">
        <f>XGBR!D24</f>
        <v>5.8138204</v>
      </c>
      <c r="AJ24" s="6">
        <f>Huber!D24</f>
        <v>5.90748055059208</v>
      </c>
      <c r="AK24" s="6">
        <f>BayesRidge!D24</f>
        <v>5.9233048289446097</v>
      </c>
      <c r="AL24" s="6">
        <f>Elastic!D24</f>
        <v>5.4033725850372196</v>
      </c>
      <c r="AM24" s="6">
        <f>GBR!D24</f>
        <v>6.1198654083444204</v>
      </c>
      <c r="AN24" s="6">
        <f>AVERAGE(AF24:AM24,Neural!D24)</f>
        <v>5.8848067897205922</v>
      </c>
      <c r="AO24" s="6">
        <f>MAX(AF24:AM24,Neural!D24)</f>
        <v>6.16</v>
      </c>
      <c r="AP24" s="6">
        <f>MIN(AF24:AM24,Neural!D24)</f>
        <v>5.4033725850372196</v>
      </c>
    </row>
    <row r="25" spans="1:42" ht="15" thickBot="1" x14ac:dyDescent="0.35">
      <c r="A25" t="s">
        <v>176</v>
      </c>
      <c r="B25" t="s">
        <v>205</v>
      </c>
      <c r="C25" s="5">
        <f>RF!B25</f>
        <v>4.1100000000000003</v>
      </c>
      <c r="D25" s="5">
        <f>LR!B25</f>
        <v>4.0055018010682799</v>
      </c>
      <c r="E25" s="5">
        <f>Adaboost!B25</f>
        <v>4.6500000000000004</v>
      </c>
      <c r="F25" s="5">
        <f>XGBR!B25</f>
        <v>3.3262309999999999</v>
      </c>
      <c r="G25" s="5">
        <f>Huber!B25</f>
        <v>3.8000001596070199</v>
      </c>
      <c r="H25" s="5">
        <f>BayesRidge!B25</f>
        <v>4.0125128743801897</v>
      </c>
      <c r="I25" s="5">
        <f>Elastic!B25</f>
        <v>4.05988556514483</v>
      </c>
      <c r="J25" s="5">
        <f>GBR!B25</f>
        <v>4.1376419704696099</v>
      </c>
      <c r="K25" s="6">
        <f t="shared" ref="K25:K35" si="6">AVERAGE(C25:J25,B62)</f>
        <v>4.012783944376471</v>
      </c>
      <c r="L25">
        <f t="shared" si="2"/>
        <v>4.6500000000000004</v>
      </c>
      <c r="M25">
        <f t="shared" si="3"/>
        <v>3.3262309999999999</v>
      </c>
      <c r="N25">
        <v>4.0999999999999996</v>
      </c>
      <c r="O25" s="5">
        <f>RF!C25</f>
        <v>5.0199999999999996</v>
      </c>
      <c r="P25" s="5">
        <f>LR!C25</f>
        <v>4.7042216654498201</v>
      </c>
      <c r="Q25" s="5">
        <f>Adaboost!C25</f>
        <v>5.9622641509433896</v>
      </c>
      <c r="R25" s="5">
        <f>XGBR!C25</f>
        <v>4.0644780000000003</v>
      </c>
      <c r="S25" s="5">
        <f>Huber!C25</f>
        <v>4.5517247905489198</v>
      </c>
      <c r="T25" s="5">
        <f>BayesRidge!C25</f>
        <v>4.7041368237785397</v>
      </c>
      <c r="U25" s="5">
        <f>Elastic!C25</f>
        <v>4.55372502182533</v>
      </c>
      <c r="V25" s="5">
        <f>GBR!C25</f>
        <v>5.0776537345018999</v>
      </c>
      <c r="W25" s="6">
        <f t="shared" si="1"/>
        <v>4.8245756686579906</v>
      </c>
      <c r="X25" s="6">
        <f t="shared" si="4"/>
        <v>5.9622641509433896</v>
      </c>
      <c r="Y25" s="6">
        <f t="shared" si="5"/>
        <v>4.0644780000000003</v>
      </c>
      <c r="Z25">
        <v>4.9000000000000004</v>
      </c>
      <c r="AC25" s="6"/>
      <c r="AE25" t="s">
        <v>163</v>
      </c>
      <c r="AF25" s="6">
        <f>RF!D25</f>
        <v>5.57</v>
      </c>
      <c r="AG25" s="6">
        <f>LR!D25</f>
        <v>5.8443840314283904</v>
      </c>
      <c r="AH25" s="6">
        <f>Adaboost!D25</f>
        <v>4.9988623435722399</v>
      </c>
      <c r="AI25" s="6">
        <f>XGBR!D25</f>
        <v>5.4658946999999998</v>
      </c>
      <c r="AJ25" s="6">
        <f>Huber!D25</f>
        <v>5.7963150699778501</v>
      </c>
      <c r="AK25" s="6">
        <f>BayesRidge!D25</f>
        <v>5.8556063580830804</v>
      </c>
      <c r="AL25" s="6">
        <f>Elastic!D25</f>
        <v>5.1737059723378902</v>
      </c>
      <c r="AM25" s="6">
        <f>GBR!D25</f>
        <v>5.5231916287449998</v>
      </c>
      <c r="AN25" s="6">
        <f>AVERAGE(AF25:AM25,Neural!D25)</f>
        <v>5.5482076102134732</v>
      </c>
      <c r="AO25" s="6">
        <f>MAX(AF25:AM25,Neural!D25)</f>
        <v>5.8556063580830804</v>
      </c>
      <c r="AP25" s="6">
        <f>MIN(AF25:AM25,Neural!D25)</f>
        <v>4.9988623435722399</v>
      </c>
    </row>
    <row r="26" spans="1:42" ht="15" thickBot="1" x14ac:dyDescent="0.35">
      <c r="A26" t="s">
        <v>175</v>
      </c>
      <c r="B26" t="s">
        <v>226</v>
      </c>
      <c r="C26" s="5">
        <f>RF!B26</f>
        <v>5.05</v>
      </c>
      <c r="D26" s="5">
        <f>LR!B26</f>
        <v>4.7777247039335196</v>
      </c>
      <c r="E26" s="5">
        <f>Adaboost!B26</f>
        <v>6.0400516795865604</v>
      </c>
      <c r="F26" s="5">
        <f>XGBR!B26</f>
        <v>4.1099610000000002</v>
      </c>
      <c r="G26" s="5">
        <f>Huber!B26</f>
        <v>4.6500005495430097</v>
      </c>
      <c r="H26" s="5">
        <f>BayesRidge!B26</f>
        <v>4.7822555224245296</v>
      </c>
      <c r="I26" s="5">
        <f>Elastic!B26</f>
        <v>4.6864345145202702</v>
      </c>
      <c r="J26" s="5">
        <f>GBR!B26</f>
        <v>5.1011890317450002</v>
      </c>
      <c r="K26" s="6">
        <f t="shared" si="6"/>
        <v>4.8962243008901805</v>
      </c>
      <c r="L26">
        <f t="shared" si="2"/>
        <v>6.0400516795865604</v>
      </c>
      <c r="M26">
        <f t="shared" si="3"/>
        <v>4.1099610000000002</v>
      </c>
      <c r="N26">
        <v>4.75</v>
      </c>
      <c r="O26" s="5">
        <f>RF!C26</f>
        <v>6.05</v>
      </c>
      <c r="P26" s="5">
        <f>LR!C26</f>
        <v>5.8723471701006202</v>
      </c>
      <c r="Q26" s="5">
        <f>Adaboost!C26</f>
        <v>6.7841823056300203</v>
      </c>
      <c r="R26" s="5">
        <f>XGBR!C26</f>
        <v>5.1133810000000004</v>
      </c>
      <c r="S26" s="5">
        <f>Huber!C26</f>
        <v>5.6518108837821996</v>
      </c>
      <c r="T26" s="5">
        <f>BayesRidge!C26</f>
        <v>5.87129936676026</v>
      </c>
      <c r="U26" s="5">
        <f>Elastic!C26</f>
        <v>5.6907486451161198</v>
      </c>
      <c r="V26" s="5">
        <f>GBR!C26</f>
        <v>6.1501374464741199</v>
      </c>
      <c r="W26" s="6">
        <f t="shared" si="1"/>
        <v>5.9078980853327394</v>
      </c>
      <c r="X26" s="6">
        <f t="shared" si="4"/>
        <v>6.7841823056300203</v>
      </c>
      <c r="Y26" s="6">
        <f t="shared" si="5"/>
        <v>5.1133810000000004</v>
      </c>
      <c r="Z26">
        <v>6</v>
      </c>
      <c r="AA26" s="6">
        <f>MAX(L26,M26,X27,Y27)-MIN(L27,M27,X26,Y26)</f>
        <v>1.8900516795865601</v>
      </c>
      <c r="AB26" s="6">
        <f>MIN(L26,M26,X27,Y27)-MAX(L27,M27,X26,Y26)</f>
        <v>-3.7362020056300205</v>
      </c>
      <c r="AC26" s="6"/>
      <c r="AE26" t="s">
        <v>169</v>
      </c>
      <c r="AF26" s="6">
        <f>RF!D26</f>
        <v>5.15</v>
      </c>
      <c r="AG26" s="6">
        <f>LR!D26</f>
        <v>5.2330775490249</v>
      </c>
      <c r="AH26" s="6">
        <f>Adaboost!D26</f>
        <v>4.7888707037643199</v>
      </c>
      <c r="AI26" s="6">
        <f>XGBR!D26</f>
        <v>5.4451603999999998</v>
      </c>
      <c r="AJ26" s="6">
        <f>Huber!D26</f>
        <v>5.2057018802396202</v>
      </c>
      <c r="AK26" s="6">
        <f>BayesRidge!D26</f>
        <v>5.2069266634481197</v>
      </c>
      <c r="AL26" s="6">
        <f>Elastic!D26</f>
        <v>4.9311772532531197</v>
      </c>
      <c r="AM26" s="6">
        <f>GBR!D26</f>
        <v>5.0958804316758801</v>
      </c>
      <c r="AN26" s="6">
        <f>AVERAGE(AF26:AM26,Neural!D26)</f>
        <v>5.1158925364628454</v>
      </c>
      <c r="AO26" s="6">
        <f>MAX(AF26:AM26,Neural!D26)</f>
        <v>5.4451603999999998</v>
      </c>
      <c r="AP26" s="6">
        <f>MIN(AF26:AM26,Neural!D26)</f>
        <v>4.7888707037643199</v>
      </c>
    </row>
    <row r="27" spans="1:42" ht="15" thickBot="1" x14ac:dyDescent="0.35">
      <c r="A27" t="s">
        <v>226</v>
      </c>
      <c r="B27" t="s">
        <v>175</v>
      </c>
      <c r="C27" s="5">
        <f>RF!B27</f>
        <v>4.1500000000000004</v>
      </c>
      <c r="D27" s="5">
        <f>LR!B27</f>
        <v>4.6223311762092898</v>
      </c>
      <c r="E27" s="5">
        <f>Adaboost!B27</f>
        <v>4.6500000000000004</v>
      </c>
      <c r="F27" s="5">
        <f>XGBR!B27</f>
        <v>4.2731915000000003</v>
      </c>
      <c r="G27" s="5">
        <f>Huber!B27</f>
        <v>4.4000109130295799</v>
      </c>
      <c r="H27" s="5">
        <f>BayesRidge!B27</f>
        <v>4.61998630841319</v>
      </c>
      <c r="I27" s="5">
        <f>Elastic!B27</f>
        <v>4.7192818624366097</v>
      </c>
      <c r="J27" s="5">
        <f>GBR!B27</f>
        <v>4.2043639742259398</v>
      </c>
      <c r="K27" s="6">
        <f t="shared" si="6"/>
        <v>4.4678219088875064</v>
      </c>
      <c r="L27">
        <f t="shared" si="2"/>
        <v>4.7192818624366097</v>
      </c>
      <c r="M27">
        <f t="shared" si="3"/>
        <v>4.1500000000000004</v>
      </c>
      <c r="N27">
        <v>4.6500000000000004</v>
      </c>
      <c r="O27" s="5">
        <f>RF!C27</f>
        <v>4.05</v>
      </c>
      <c r="P27" s="5">
        <f>LR!C27</f>
        <v>3.9439198893811298</v>
      </c>
      <c r="Q27" s="5">
        <f>Adaboost!C27</f>
        <v>4.5682819383259901</v>
      </c>
      <c r="R27" s="5">
        <f>XGBR!C27</f>
        <v>3.0479802999999999</v>
      </c>
      <c r="S27" s="5">
        <f>Huber!C27</f>
        <v>3.90724804104905</v>
      </c>
      <c r="T27" s="5">
        <f>BayesRidge!C27</f>
        <v>3.9442700124772401</v>
      </c>
      <c r="U27" s="5">
        <f>Elastic!C27</f>
        <v>3.9126601910894601</v>
      </c>
      <c r="V27" s="5">
        <f>GBR!C27</f>
        <v>4.06647574904565</v>
      </c>
      <c r="W27" s="6">
        <f t="shared" si="1"/>
        <v>3.9236738122361712</v>
      </c>
      <c r="X27" s="6">
        <f t="shared" si="4"/>
        <v>4.5682819383259901</v>
      </c>
      <c r="Y27" s="6">
        <f t="shared" si="5"/>
        <v>3.0479802999999999</v>
      </c>
      <c r="Z27">
        <v>4</v>
      </c>
      <c r="AC27" s="6"/>
      <c r="AE27" t="s">
        <v>151</v>
      </c>
      <c r="AF27" s="6">
        <f>RF!D27</f>
        <v>4.1900000000000004</v>
      </c>
      <c r="AG27" s="6">
        <f>LR!D27</f>
        <v>4.6329061528143001</v>
      </c>
      <c r="AH27" s="6">
        <f>Adaboost!D27</f>
        <v>4.2514619883040901</v>
      </c>
      <c r="AI27" s="6">
        <f>XGBR!D27</f>
        <v>4.6776236999999998</v>
      </c>
      <c r="AJ27" s="6">
        <f>Huber!D27</f>
        <v>4.70544178614613</v>
      </c>
      <c r="AK27" s="6">
        <f>BayesRidge!D27</f>
        <v>4.63670741575873</v>
      </c>
      <c r="AL27" s="6">
        <f>Elastic!D27</f>
        <v>4.9063914859829998</v>
      </c>
      <c r="AM27" s="6">
        <f>GBR!D27</f>
        <v>4.48696837256559</v>
      </c>
      <c r="AN27" s="6">
        <f>AVERAGE(AF27:AM27,Neural!D27)</f>
        <v>4.5742943246123913</v>
      </c>
      <c r="AO27" s="6">
        <f>MAX(AF27:AM27,Neural!D27)</f>
        <v>4.9063914859829998</v>
      </c>
      <c r="AP27" s="6">
        <f>MIN(AF27:AM27,Neural!D27)</f>
        <v>4.1900000000000004</v>
      </c>
    </row>
    <row r="28" spans="1:42" ht="15" thickBot="1" x14ac:dyDescent="0.35">
      <c r="A28" t="s">
        <v>200</v>
      </c>
      <c r="B28" t="s">
        <v>209</v>
      </c>
      <c r="C28" s="5">
        <f>RF!B28</f>
        <v>4.01</v>
      </c>
      <c r="D28" s="5">
        <f>LR!B28</f>
        <v>4.2215428287775696</v>
      </c>
      <c r="E28" s="5">
        <f>Adaboost!B28</f>
        <v>4.6500000000000004</v>
      </c>
      <c r="F28" s="5">
        <f>XGBR!B28</f>
        <v>4.0549454999999996</v>
      </c>
      <c r="G28" s="5">
        <f>Huber!B28</f>
        <v>4.0500113502022099</v>
      </c>
      <c r="H28" s="5">
        <f>BayesRidge!B28</f>
        <v>4.2252350628251598</v>
      </c>
      <c r="I28" s="5">
        <f>Elastic!B28</f>
        <v>4.4026641584450603</v>
      </c>
      <c r="J28" s="5">
        <f>GBR!B28</f>
        <v>4.1900593473731798</v>
      </c>
      <c r="K28" s="6">
        <f t="shared" si="6"/>
        <v>4.220016531776273</v>
      </c>
      <c r="L28">
        <f t="shared" si="2"/>
        <v>4.6500000000000004</v>
      </c>
      <c r="M28">
        <f t="shared" si="3"/>
        <v>4.01</v>
      </c>
      <c r="N28">
        <v>4.1500000000000004</v>
      </c>
      <c r="O28" s="5">
        <f>RF!C28</f>
        <v>5.01</v>
      </c>
      <c r="P28" s="5">
        <f>LR!C28</f>
        <v>5.2874360800771303</v>
      </c>
      <c r="Q28" s="5">
        <f>Adaboost!C28</f>
        <v>5.9285714285714199</v>
      </c>
      <c r="R28" s="5">
        <f>XGBR!C28</f>
        <v>5.0753050000000002</v>
      </c>
      <c r="S28" s="5">
        <f>Huber!C28</f>
        <v>5.1500077506976298</v>
      </c>
      <c r="T28" s="5">
        <f>BayesRidge!C28</f>
        <v>5.2911491556519596</v>
      </c>
      <c r="U28" s="5">
        <f>Elastic!C28</f>
        <v>5.2062461688050998</v>
      </c>
      <c r="V28" s="5">
        <f>GBR!C28</f>
        <v>5.1297945499876301</v>
      </c>
      <c r="W28" s="6">
        <f t="shared" si="1"/>
        <v>5.2665748066942486</v>
      </c>
      <c r="X28" s="6">
        <f t="shared" si="4"/>
        <v>5.9285714285714199</v>
      </c>
      <c r="Y28" s="6">
        <f t="shared" si="5"/>
        <v>5.01</v>
      </c>
      <c r="Z28">
        <v>5.3</v>
      </c>
      <c r="AA28" s="6">
        <f>MAX(L28,M28,X29,Y29)-MIN(L29,M29,X28,Y28)</f>
        <v>0.91857142857142016</v>
      </c>
      <c r="AB28" s="6">
        <f>MIN(L28,M28,X29,Y29)-MAX(L29,M29,X28,Y28)</f>
        <v>-2.9242783505154604</v>
      </c>
      <c r="AC28" s="6"/>
      <c r="AE28" t="s">
        <v>159</v>
      </c>
      <c r="AF28" s="6">
        <f>RF!D28</f>
        <v>5.53</v>
      </c>
      <c r="AG28" s="6">
        <f>LR!D28</f>
        <v>5.3481091491764801</v>
      </c>
      <c r="AH28" s="6">
        <f>Adaboost!D28</f>
        <v>5.0646521433591003</v>
      </c>
      <c r="AI28" s="6">
        <f>XGBR!D28</f>
        <v>5.1925600000000003</v>
      </c>
      <c r="AJ28" s="6">
        <f>Huber!D28</f>
        <v>5.3575978160656401</v>
      </c>
      <c r="AK28" s="6">
        <f>BayesRidge!D28</f>
        <v>5.3769084929601396</v>
      </c>
      <c r="AL28" s="6">
        <f>Elastic!D28</f>
        <v>5.0418687493502503</v>
      </c>
      <c r="AM28" s="6">
        <f>GBR!D28</f>
        <v>5.65519317082118</v>
      </c>
      <c r="AN28" s="6">
        <f>AVERAGE(AF28:AM28,Neural!D28)</f>
        <v>5.3127758768219078</v>
      </c>
      <c r="AO28" s="6">
        <f>MAX(AF28:AM28,Neural!D28)</f>
        <v>5.65519317082118</v>
      </c>
      <c r="AP28" s="6">
        <f>MIN(AF28:AM28,Neural!D28)</f>
        <v>5.0418687493502503</v>
      </c>
    </row>
    <row r="29" spans="1:42" ht="15" thickBot="1" x14ac:dyDescent="0.35">
      <c r="A29" t="s">
        <v>209</v>
      </c>
      <c r="B29" t="s">
        <v>200</v>
      </c>
      <c r="C29" s="5">
        <f>RF!B29</f>
        <v>6.01</v>
      </c>
      <c r="D29" s="5">
        <f>LR!B29</f>
        <v>6.4128972551352996</v>
      </c>
      <c r="E29" s="5">
        <f>Adaboost!B29</f>
        <v>6.9342783505154602</v>
      </c>
      <c r="F29" s="5">
        <f>XGBR!B29</f>
        <v>6.2055670000000003</v>
      </c>
      <c r="G29" s="5">
        <f>Huber!B29</f>
        <v>6.2500001439119899</v>
      </c>
      <c r="H29" s="5">
        <f>BayesRidge!B29</f>
        <v>6.4217589532488697</v>
      </c>
      <c r="I29" s="5">
        <f>Elastic!B29</f>
        <v>5.74270640591436</v>
      </c>
      <c r="J29" s="5">
        <f>GBR!B29</f>
        <v>6.1673904095972301</v>
      </c>
      <c r="K29" s="6">
        <f t="shared" si="6"/>
        <v>6.2831346503513688</v>
      </c>
      <c r="L29">
        <f t="shared" si="2"/>
        <v>6.9342783505154602</v>
      </c>
      <c r="M29">
        <f t="shared" si="3"/>
        <v>5.74270640591436</v>
      </c>
      <c r="N29">
        <v>6.45</v>
      </c>
      <c r="O29" s="5">
        <f>RF!C29</f>
        <v>5.01</v>
      </c>
      <c r="P29" s="5">
        <f>LR!C29</f>
        <v>4.769472652958</v>
      </c>
      <c r="Q29" s="5">
        <f>Adaboost!C29</f>
        <v>5.9285714285714199</v>
      </c>
      <c r="R29" s="5">
        <f>XGBR!C29</f>
        <v>4.0699740000000002</v>
      </c>
      <c r="S29" s="5">
        <f>Huber!C29</f>
        <v>4.5527865344580603</v>
      </c>
      <c r="T29" s="5">
        <f>BayesRidge!C29</f>
        <v>4.7648547854077297</v>
      </c>
      <c r="U29" s="5">
        <f>Elastic!C29</f>
        <v>4.7507921937013702</v>
      </c>
      <c r="V29" s="5">
        <f>GBR!C29</f>
        <v>5.0776537345018999</v>
      </c>
      <c r="W29" s="6">
        <f t="shared" si="1"/>
        <v>4.8506943932485855</v>
      </c>
      <c r="X29" s="6">
        <f t="shared" si="4"/>
        <v>5.9285714285714199</v>
      </c>
      <c r="Y29" s="6">
        <f t="shared" si="5"/>
        <v>4.0699740000000002</v>
      </c>
      <c r="Z29">
        <v>4.75</v>
      </c>
      <c r="AC29" s="6"/>
      <c r="AE29" t="s">
        <v>171</v>
      </c>
      <c r="AF29" s="6">
        <f>RF!D29</f>
        <v>4.4400000000000004</v>
      </c>
      <c r="AG29" s="6">
        <f>LR!D29</f>
        <v>4.7669527210918901</v>
      </c>
      <c r="AH29" s="6">
        <f>Adaboost!D29</f>
        <v>4.5114854517611001</v>
      </c>
      <c r="AI29" s="6">
        <f>XGBR!D29</f>
        <v>3.4389536000000001</v>
      </c>
      <c r="AJ29" s="6">
        <f>Huber!D29</f>
        <v>4.7595749834068899</v>
      </c>
      <c r="AK29" s="6">
        <f>BayesRidge!D29</f>
        <v>4.7392668778005804</v>
      </c>
      <c r="AL29" s="6">
        <f>Elastic!D29</f>
        <v>4.7607086129147902</v>
      </c>
      <c r="AM29" s="6">
        <f>GBR!D29</f>
        <v>4.71993362934177</v>
      </c>
      <c r="AN29" s="6">
        <f>AVERAGE(AF29:AM29,Neural!D29)</f>
        <v>4.5287499083290852</v>
      </c>
      <c r="AO29" s="6">
        <f>MAX(AF29:AM29,Neural!D29)</f>
        <v>4.7669527210918901</v>
      </c>
      <c r="AP29" s="6">
        <f>MIN(AF29:AM29,Neural!D29)</f>
        <v>3.4389536000000001</v>
      </c>
    </row>
    <row r="30" spans="1:42" ht="15" thickBot="1" x14ac:dyDescent="0.35">
      <c r="A30" t="s">
        <v>211</v>
      </c>
      <c r="B30" t="s">
        <v>216</v>
      </c>
      <c r="C30" s="5">
        <f>RF!B30</f>
        <v>4.05</v>
      </c>
      <c r="D30" s="5">
        <f>LR!B30</f>
        <v>4.3175714330581698</v>
      </c>
      <c r="E30" s="5">
        <f>Adaboost!B30</f>
        <v>4.6500000000000004</v>
      </c>
      <c r="F30" s="5">
        <f>XGBR!B30</f>
        <v>4.2639240000000003</v>
      </c>
      <c r="G30" s="5">
        <f>Huber!B30</f>
        <v>4.1500608489342596</v>
      </c>
      <c r="H30" s="5">
        <f>BayesRidge!B30</f>
        <v>4.3207716902813704</v>
      </c>
      <c r="I30" s="5">
        <f>Elastic!B30</f>
        <v>4.4312092734886699</v>
      </c>
      <c r="J30" s="5">
        <f>GBR!B30</f>
        <v>4.1586943960569798</v>
      </c>
      <c r="K30" s="6">
        <f t="shared" si="6"/>
        <v>4.2938511200108218</v>
      </c>
      <c r="L30">
        <f t="shared" si="2"/>
        <v>4.6500000000000004</v>
      </c>
      <c r="M30">
        <f t="shared" si="3"/>
        <v>4.05</v>
      </c>
      <c r="N30">
        <v>4.3</v>
      </c>
      <c r="O30" s="5">
        <f>RF!C30</f>
        <v>5</v>
      </c>
      <c r="P30" s="5">
        <f>LR!C30</f>
        <v>5.2698252473273799</v>
      </c>
      <c r="Q30" s="5">
        <f>Adaboost!C30</f>
        <v>5.9622641509433896</v>
      </c>
      <c r="R30" s="5">
        <f>XGBR!C30</f>
        <v>5.0524550000000001</v>
      </c>
      <c r="S30" s="5">
        <f>Huber!C30</f>
        <v>5.1000234601752803</v>
      </c>
      <c r="T30" s="5">
        <f>BayesRidge!C30</f>
        <v>5.2722726304061798</v>
      </c>
      <c r="U30" s="5">
        <f>Elastic!C30</f>
        <v>4.9039215455560701</v>
      </c>
      <c r="V30" s="5">
        <f>GBR!C30</f>
        <v>5.0499240810550097</v>
      </c>
      <c r="W30" s="6">
        <f t="shared" si="1"/>
        <v>5.2056320087518655</v>
      </c>
      <c r="X30" s="6">
        <f t="shared" si="4"/>
        <v>5.9622641509433896</v>
      </c>
      <c r="Y30" s="6">
        <f t="shared" si="5"/>
        <v>4.9039215455560701</v>
      </c>
      <c r="Z30">
        <v>5.15</v>
      </c>
      <c r="AC30" s="6"/>
      <c r="AE30" t="s">
        <v>146</v>
      </c>
      <c r="AF30" s="6">
        <f>RF!D30</f>
        <v>5.59</v>
      </c>
      <c r="AG30" s="6">
        <f>LR!D30</f>
        <v>6.0365495758702199</v>
      </c>
      <c r="AH30" s="6">
        <f>Adaboost!D30</f>
        <v>5.0812499999999998</v>
      </c>
      <c r="AI30" s="6">
        <f>XGBR!D30</f>
        <v>5.4274993</v>
      </c>
      <c r="AJ30" s="6">
        <f>Huber!D30</f>
        <v>6.0384422363029797</v>
      </c>
      <c r="AK30" s="6">
        <f>BayesRidge!D30</f>
        <v>6.1288633160278296</v>
      </c>
      <c r="AL30" s="6">
        <f>Elastic!D30</f>
        <v>5.4223142112585396</v>
      </c>
      <c r="AM30" s="6">
        <f>GBR!D30</f>
        <v>5.7398549975427304</v>
      </c>
      <c r="AN30" s="6">
        <f>AVERAGE(AF30:AM30,Neural!D30)</f>
        <v>5.7257308799299373</v>
      </c>
      <c r="AO30" s="6">
        <f>MAX(AF30:AM30,Neural!D30)</f>
        <v>6.1288633160278296</v>
      </c>
      <c r="AP30" s="6">
        <f>MIN(AF30:AM30,Neural!D30)</f>
        <v>5.0812499999999998</v>
      </c>
    </row>
    <row r="31" spans="1:42" ht="15" thickBot="1" x14ac:dyDescent="0.35">
      <c r="A31" t="s">
        <v>216</v>
      </c>
      <c r="B31" t="s">
        <v>211</v>
      </c>
      <c r="C31" s="5">
        <f>RF!B31</f>
        <v>4.21</v>
      </c>
      <c r="D31" s="5">
        <f>LR!B31</f>
        <v>4.29131099481687</v>
      </c>
      <c r="E31" s="5">
        <f>Adaboost!B31</f>
        <v>4.6500000000000004</v>
      </c>
      <c r="F31" s="5">
        <f>XGBR!B31</f>
        <v>4.5022190000000002</v>
      </c>
      <c r="G31" s="5">
        <f>Huber!B31</f>
        <v>4.0500003985442001</v>
      </c>
      <c r="H31" s="5">
        <f>BayesRidge!B31</f>
        <v>4.2973253414654096</v>
      </c>
      <c r="I31" s="5">
        <f>Elastic!B31</f>
        <v>4.3973233488626997</v>
      </c>
      <c r="J31" s="5">
        <f>GBR!B31</f>
        <v>4.20447521889293</v>
      </c>
      <c r="K31" s="6">
        <f t="shared" si="6"/>
        <v>4.3256817700771482</v>
      </c>
      <c r="L31">
        <f t="shared" si="2"/>
        <v>4.6500000000000004</v>
      </c>
      <c r="M31">
        <f t="shared" si="3"/>
        <v>4.0500003985442001</v>
      </c>
      <c r="N31">
        <v>4.45</v>
      </c>
      <c r="O31" s="5">
        <f>RF!C31</f>
        <v>3</v>
      </c>
      <c r="P31" s="5">
        <f>LR!C31</f>
        <v>3.4785252984614798</v>
      </c>
      <c r="Q31" s="5">
        <f>Adaboost!C31</f>
        <v>3.2141706924315598</v>
      </c>
      <c r="R31" s="5">
        <f>XGBR!C31</f>
        <v>3.1635034000000002</v>
      </c>
      <c r="S31" s="5">
        <f>Huber!C31</f>
        <v>3.3032922012071699</v>
      </c>
      <c r="T31" s="5">
        <f>BayesRidge!C31</f>
        <v>3.4823850648893599</v>
      </c>
      <c r="U31" s="5">
        <f>Elastic!C31</f>
        <v>3.72691309545612</v>
      </c>
      <c r="V31" s="5">
        <f>GBR!C31</f>
        <v>3.0373411900512099</v>
      </c>
      <c r="W31" s="6">
        <f t="shared" si="1"/>
        <v>3.3169321361134854</v>
      </c>
      <c r="X31" s="6">
        <f t="shared" si="4"/>
        <v>3.72691309545612</v>
      </c>
      <c r="Y31" s="6">
        <f t="shared" si="5"/>
        <v>3</v>
      </c>
      <c r="Z31">
        <v>3.7</v>
      </c>
      <c r="AC31" s="6"/>
      <c r="AE31" t="s">
        <v>162</v>
      </c>
      <c r="AF31" s="6">
        <f>RF!D31</f>
        <v>5.14</v>
      </c>
      <c r="AG31" s="6">
        <f>LR!D31</f>
        <v>4.8066839175262404</v>
      </c>
      <c r="AH31" s="6">
        <f>Adaboost!D31</f>
        <v>4.5114854517611001</v>
      </c>
      <c r="AI31" s="6">
        <f>XGBR!D31</f>
        <v>4.0609994</v>
      </c>
      <c r="AJ31" s="6">
        <f>Huber!D31</f>
        <v>4.7916705022213701</v>
      </c>
      <c r="AK31" s="6">
        <f>BayesRidge!D31</f>
        <v>4.7893955044139798</v>
      </c>
      <c r="AL31" s="6">
        <f>Elastic!D31</f>
        <v>4.8078408326446596</v>
      </c>
      <c r="AM31" s="6">
        <f>GBR!D31</f>
        <v>4.8736356109588197</v>
      </c>
      <c r="AN31" s="6">
        <f>AVERAGE(AF31:AM31,Neural!D31)</f>
        <v>4.7125047437792373</v>
      </c>
      <c r="AO31" s="6">
        <f>MAX(AF31:AM31,Neural!D31)</f>
        <v>5.14</v>
      </c>
      <c r="AP31" s="6">
        <f>MIN(AF31:AM31,Neural!D31)</f>
        <v>4.0609994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/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Z36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STL</v>
      </c>
      <c r="E38" s="6" t="str">
        <f>B2</f>
        <v>CHC</v>
      </c>
      <c r="F38" s="6">
        <f>(K2+W3)/2</f>
        <v>4.1289438175996418</v>
      </c>
      <c r="G38" s="6">
        <f>(K3+W2)/2</f>
        <v>4.65057239355541</v>
      </c>
      <c r="H38" s="6">
        <f>F38-G38</f>
        <v>-0.52162857595576817</v>
      </c>
      <c r="I38" s="6" t="str">
        <f>IF(G38&gt;F38,E38,D38)</f>
        <v>CHC</v>
      </c>
      <c r="J38" s="6">
        <f t="shared" ref="J38:J51" si="7">F38+G38</f>
        <v>8.7795162111550518</v>
      </c>
      <c r="L38" s="10">
        <f>MAX(K2,W3)</f>
        <v>4.9091765661012836</v>
      </c>
      <c r="M38" s="6">
        <f>MAX(K3,W2)</f>
        <v>4.8700518390995562</v>
      </c>
      <c r="N38" s="6">
        <f t="shared" ref="N38:N54" si="8">L38-M38</f>
        <v>3.9124727001727422E-2</v>
      </c>
      <c r="O38" s="6" t="str">
        <f t="shared" ref="O38:O54" si="9">IF(M38&gt;L38,E38,D38)</f>
        <v>STL</v>
      </c>
      <c r="P38" s="6">
        <f t="shared" ref="P38:P54" si="10">L38+M38</f>
        <v>9.7792284052008398</v>
      </c>
      <c r="AA38"/>
      <c r="AC38" s="6"/>
    </row>
    <row r="39" spans="1:42" ht="15" thickBot="1" x14ac:dyDescent="0.35">
      <c r="A39" t="str">
        <f>A2</f>
        <v>STL</v>
      </c>
      <c r="B39" s="5">
        <f>Neural!B2</f>
        <v>4.85366977452846</v>
      </c>
      <c r="C39" s="5">
        <f>Neural!C2</f>
        <v>4.7510602823145502</v>
      </c>
      <c r="D39" s="6" t="str">
        <f>A4</f>
        <v>ARI</v>
      </c>
      <c r="E39" s="6" t="str">
        <f>B4</f>
        <v>PIT</v>
      </c>
      <c r="F39" s="6">
        <f>(K4+W5)/2</f>
        <v>4.6597637785286032</v>
      </c>
      <c r="G39" s="6">
        <f>(K5+W4)/2</f>
        <v>4.1367749874160911</v>
      </c>
      <c r="H39" s="6">
        <f t="shared" ref="H39:H46" si="11">F39-G39</f>
        <v>0.52298879111251217</v>
      </c>
      <c r="I39" s="6" t="str">
        <f t="shared" ref="I39:I51" si="12">IF(G39&gt;F39,E39,D39)</f>
        <v>ARI</v>
      </c>
      <c r="J39" s="6">
        <f t="shared" si="7"/>
        <v>8.7965387659446943</v>
      </c>
      <c r="L39" s="10">
        <f>MAX(K4,W5)</f>
        <v>6.0431616515994726</v>
      </c>
      <c r="M39" s="11">
        <f>MAX(K5,W4)</f>
        <v>4.3635502666530677</v>
      </c>
      <c r="N39" s="6">
        <f t="shared" si="8"/>
        <v>1.6796113849464049</v>
      </c>
      <c r="O39" s="6" t="str">
        <f t="shared" si="9"/>
        <v>ARI</v>
      </c>
      <c r="P39" s="6">
        <f t="shared" si="10"/>
        <v>10.40671191825254</v>
      </c>
      <c r="AA39"/>
      <c r="AC39" s="6"/>
    </row>
    <row r="40" spans="1:42" ht="15" thickBot="1" x14ac:dyDescent="0.35">
      <c r="A40" t="str">
        <f>A3</f>
        <v>CHC</v>
      </c>
      <c r="B40" s="5">
        <f>Neural!B3</f>
        <v>4.5583681706579</v>
      </c>
      <c r="C40" s="5">
        <f>Neural!C3</f>
        <v>3.4983421975820401</v>
      </c>
      <c r="D40" s="6" t="str">
        <f>A6</f>
        <v>KCR</v>
      </c>
      <c r="E40" s="6" t="str">
        <f>B6</f>
        <v>DET</v>
      </c>
      <c r="F40" s="6">
        <f>(K6+W7)/2</f>
        <v>5.0740429446713842</v>
      </c>
      <c r="G40" s="6">
        <f>(K7+W6)/2</f>
        <v>4.0623709765290243</v>
      </c>
      <c r="H40" s="6">
        <f t="shared" si="11"/>
        <v>1.0116719681423598</v>
      </c>
      <c r="I40" s="6" t="str">
        <f t="shared" si="12"/>
        <v>KCR</v>
      </c>
      <c r="J40" s="6">
        <f t="shared" si="7"/>
        <v>9.1364139212004076</v>
      </c>
      <c r="L40" s="10">
        <f>MAX(K6,W7)</f>
        <v>5.8076862768196582</v>
      </c>
      <c r="M40" s="10">
        <f>MAX(K7,W6)</f>
        <v>4.3320929172541973</v>
      </c>
      <c r="N40" s="6">
        <f t="shared" si="8"/>
        <v>1.4755933595654609</v>
      </c>
      <c r="O40" s="6" t="str">
        <f t="shared" si="9"/>
        <v>KCR</v>
      </c>
      <c r="P40" s="6">
        <f t="shared" si="10"/>
        <v>10.139779194073856</v>
      </c>
      <c r="AA40"/>
      <c r="AC40" s="6"/>
    </row>
    <row r="41" spans="1:42" ht="15" thickBot="1" x14ac:dyDescent="0.35">
      <c r="A41" t="str">
        <f>A4</f>
        <v>ARI</v>
      </c>
      <c r="B41" s="5">
        <f>Neural!B4</f>
        <v>6.2246233178055199</v>
      </c>
      <c r="C41" s="5">
        <f>Neural!C4</f>
        <v>3.84821242532783</v>
      </c>
      <c r="D41" s="6" t="str">
        <f>A8</f>
        <v>MIL</v>
      </c>
      <c r="E41" s="6" t="str">
        <f>B8</f>
        <v>WSN</v>
      </c>
      <c r="F41" s="6">
        <f>(K8+W9)/2</f>
        <v>5.2928878555902621</v>
      </c>
      <c r="G41" s="6">
        <f>(K9+W8)/2</f>
        <v>4.2124060035845119</v>
      </c>
      <c r="H41" s="6">
        <f t="shared" si="11"/>
        <v>1.0804818520057502</v>
      </c>
      <c r="I41" s="6" t="str">
        <f t="shared" si="12"/>
        <v>MIL</v>
      </c>
      <c r="J41" s="6">
        <f t="shared" si="7"/>
        <v>9.505293859174774</v>
      </c>
      <c r="L41" s="10">
        <f>MAX(K8,W9)</f>
        <v>6.2015182829847308</v>
      </c>
      <c r="M41" s="10">
        <f>MAX(K9,W8)</f>
        <v>4.3496868599780889</v>
      </c>
      <c r="N41" s="6">
        <f t="shared" si="8"/>
        <v>1.8518314230066419</v>
      </c>
      <c r="O41" s="6" t="str">
        <f t="shared" si="9"/>
        <v>MIL</v>
      </c>
      <c r="P41" s="6">
        <f t="shared" si="10"/>
        <v>10.55120514296282</v>
      </c>
      <c r="AA41"/>
      <c r="AC41" s="6"/>
    </row>
    <row r="42" spans="1:42" ht="15" thickBot="1" x14ac:dyDescent="0.35">
      <c r="A42" t="str">
        <f>A5</f>
        <v>PIT</v>
      </c>
      <c r="B42" s="5">
        <f>Neural!B5</f>
        <v>4.4213752865254898</v>
      </c>
      <c r="C42" s="5">
        <f>Neural!C5</f>
        <v>3.3187754080368901</v>
      </c>
      <c r="D42" s="6" t="str">
        <f>A10</f>
        <v>TOR</v>
      </c>
      <c r="E42" s="6" t="str">
        <f>B10</f>
        <v>NYY</v>
      </c>
      <c r="F42" s="6">
        <f>(K10+W11)/2</f>
        <v>4.625200898471995</v>
      </c>
      <c r="G42" s="6">
        <f>(K11+W10)/2</f>
        <v>5.939197942745631</v>
      </c>
      <c r="H42" s="6">
        <f t="shared" si="11"/>
        <v>-1.313997044273636</v>
      </c>
      <c r="I42" s="6" t="str">
        <f t="shared" si="12"/>
        <v>NYY</v>
      </c>
      <c r="J42" s="6">
        <f t="shared" si="7"/>
        <v>10.564398841217626</v>
      </c>
      <c r="L42" s="10">
        <f>MAX(K10,W11)</f>
        <v>4.8607356098681835</v>
      </c>
      <c r="M42" s="6">
        <f>MAX(K11,W10)</f>
        <v>5.9717431171620534</v>
      </c>
      <c r="N42" s="6">
        <f t="shared" si="8"/>
        <v>-1.1110075072938699</v>
      </c>
      <c r="O42" s="6" t="str">
        <f t="shared" si="9"/>
        <v>NYY</v>
      </c>
      <c r="P42" s="6">
        <f t="shared" si="10"/>
        <v>10.832478727030237</v>
      </c>
      <c r="R42" s="25" t="s">
        <v>49</v>
      </c>
      <c r="S42" s="25" t="s">
        <v>107</v>
      </c>
      <c r="T42" s="3" t="s">
        <v>50</v>
      </c>
      <c r="AA42"/>
      <c r="AC42" s="6"/>
    </row>
    <row r="43" spans="1:42" ht="15" thickBot="1" x14ac:dyDescent="0.35">
      <c r="A43" t="str">
        <f>A6</f>
        <v>KCR</v>
      </c>
      <c r="B43" s="5">
        <f>Neural!B6</f>
        <v>5.7861058010018596</v>
      </c>
      <c r="C43" s="5">
        <f>Neural!C6</f>
        <v>3.64961067366754</v>
      </c>
      <c r="D43" s="6" t="str">
        <f>A12</f>
        <v>BAL</v>
      </c>
      <c r="E43" s="6" t="str">
        <f>B12</f>
        <v>CLE</v>
      </c>
      <c r="F43" s="6">
        <f>(K12+W13)/2</f>
        <v>3.9607922039447394</v>
      </c>
      <c r="G43" s="6">
        <f>(K13+W12)/2</f>
        <v>4.4421214660115487</v>
      </c>
      <c r="H43" s="6">
        <f t="shared" si="11"/>
        <v>-0.48132926206680926</v>
      </c>
      <c r="I43" s="6" t="str">
        <f t="shared" si="12"/>
        <v>CLE</v>
      </c>
      <c r="J43" s="6">
        <f t="shared" si="7"/>
        <v>8.4029136699562876</v>
      </c>
      <c r="L43" s="10">
        <f>MAX(K12,W13)</f>
        <v>4.465443372931535</v>
      </c>
      <c r="M43" s="6">
        <f>MAX(K13,W12)</f>
        <v>5.5417462627319782</v>
      </c>
      <c r="N43" s="6">
        <f t="shared" si="8"/>
        <v>-1.0763028898004432</v>
      </c>
      <c r="O43" s="6" t="str">
        <f t="shared" si="9"/>
        <v>CLE</v>
      </c>
      <c r="P43" s="6">
        <f t="shared" si="10"/>
        <v>10.007189635663513</v>
      </c>
      <c r="R43" t="s">
        <v>164</v>
      </c>
      <c r="S43" t="s">
        <v>142</v>
      </c>
      <c r="T43">
        <v>4.0999999999999996</v>
      </c>
      <c r="AA43"/>
      <c r="AC43" s="6"/>
    </row>
    <row r="44" spans="1:42" ht="15" thickBot="1" x14ac:dyDescent="0.35">
      <c r="A44" t="str">
        <f>A8</f>
        <v>MIL</v>
      </c>
      <c r="B44" s="5">
        <f>Neural!B7</f>
        <v>4.4194701550575397</v>
      </c>
      <c r="C44" s="5">
        <f>Neural!C7</f>
        <v>4.4906007053315902</v>
      </c>
      <c r="D44" s="6" t="str">
        <f>A14</f>
        <v>SFG</v>
      </c>
      <c r="E44" s="6" t="str">
        <f>B14</f>
        <v>CIN</v>
      </c>
      <c r="F44" s="6">
        <f>(K14+W15)/2</f>
        <v>4.1141667443756784</v>
      </c>
      <c r="G44" s="6">
        <f>(K15+W14)/2</f>
        <v>4.1657306054917465</v>
      </c>
      <c r="H44" s="6">
        <f t="shared" si="11"/>
        <v>-5.1563861116068033E-2</v>
      </c>
      <c r="I44" s="6" t="str">
        <f t="shared" si="12"/>
        <v>CIN</v>
      </c>
      <c r="J44" s="6">
        <f t="shared" si="7"/>
        <v>8.2798973498674258</v>
      </c>
      <c r="L44" s="10">
        <f>MAX(K14,W15)</f>
        <v>4.1929996787097545</v>
      </c>
      <c r="M44" s="6">
        <f>MAX(K15,W14)</f>
        <v>4.9181165952606767</v>
      </c>
      <c r="N44" s="6">
        <f t="shared" si="8"/>
        <v>-0.72511691655092214</v>
      </c>
      <c r="O44" s="6" t="str">
        <f t="shared" si="9"/>
        <v>CIN</v>
      </c>
      <c r="P44" s="6">
        <f t="shared" si="10"/>
        <v>9.1111162739704312</v>
      </c>
      <c r="R44" t="s">
        <v>142</v>
      </c>
      <c r="S44" t="s">
        <v>164</v>
      </c>
      <c r="T44">
        <v>4</v>
      </c>
      <c r="AA44"/>
      <c r="AC44" s="6"/>
    </row>
    <row r="45" spans="1:42" ht="15" thickBot="1" x14ac:dyDescent="0.35">
      <c r="A45" t="str">
        <f>A7</f>
        <v>DET</v>
      </c>
      <c r="B45" s="5">
        <f>Neural!B8</f>
        <v>4.5001685411052597</v>
      </c>
      <c r="C45" s="5">
        <f>Neural!C8</f>
        <v>4.4615702846897998</v>
      </c>
      <c r="D45" s="6" t="str">
        <f>A16</f>
        <v>MIA</v>
      </c>
      <c r="E45" s="6" t="str">
        <f>B16</f>
        <v>ATL</v>
      </c>
      <c r="F45" s="6">
        <f>(K16+W17)/2</f>
        <v>4.1752172065787647</v>
      </c>
      <c r="G45" s="6">
        <f>(K17+W16)/2</f>
        <v>4.4786276394821787</v>
      </c>
      <c r="H45" s="6">
        <f t="shared" si="11"/>
        <v>-0.30341043290341396</v>
      </c>
      <c r="I45" s="6" t="str">
        <f t="shared" si="12"/>
        <v>ATL</v>
      </c>
      <c r="J45" s="6">
        <f t="shared" si="7"/>
        <v>8.6538448460609434</v>
      </c>
      <c r="L45" s="10">
        <f>MAX(K16,W17)</f>
        <v>4.3744210949785378</v>
      </c>
      <c r="M45" s="6">
        <f>MAX(K17,W16)</f>
        <v>4.8889868981678442</v>
      </c>
      <c r="N45" s="6">
        <f t="shared" si="8"/>
        <v>-0.51456580318930634</v>
      </c>
      <c r="O45" s="6" t="str">
        <f t="shared" si="9"/>
        <v>ATL</v>
      </c>
      <c r="P45" s="6">
        <f t="shared" si="10"/>
        <v>9.263407993146382</v>
      </c>
      <c r="R45" t="s">
        <v>184</v>
      </c>
      <c r="S45" t="s">
        <v>212</v>
      </c>
      <c r="T45">
        <v>6</v>
      </c>
      <c r="AA45"/>
      <c r="AC45" s="6"/>
    </row>
    <row r="46" spans="1:42" ht="15" thickBot="1" x14ac:dyDescent="0.35">
      <c r="A46" t="str">
        <f t="shared" ref="A46:A61" si="13">A9</f>
        <v>WSN</v>
      </c>
      <c r="B46" s="5">
        <f>Neural!B9</f>
        <v>4.1428612353494101</v>
      </c>
      <c r="C46" s="5">
        <f>Neural!C9</f>
        <v>6.3736226051177596</v>
      </c>
      <c r="D46" s="6" t="str">
        <f>A18</f>
        <v>BOS</v>
      </c>
      <c r="E46" s="6" t="str">
        <f>B18</f>
        <v>TEX</v>
      </c>
      <c r="F46" s="6">
        <f>(K18+W19)/2</f>
        <v>5.3377442680787048</v>
      </c>
      <c r="G46" s="6">
        <f>(K19+W18)/2</f>
        <v>5.3113928158291683</v>
      </c>
      <c r="H46" s="6">
        <f t="shared" si="11"/>
        <v>2.63514522495365E-2</v>
      </c>
      <c r="I46" s="6" t="str">
        <f t="shared" si="12"/>
        <v>BOS</v>
      </c>
      <c r="J46" s="6">
        <f t="shared" si="7"/>
        <v>10.649137083907874</v>
      </c>
      <c r="L46" s="10">
        <f>MAX(K18,W19)</f>
        <v>5.8714126120601975</v>
      </c>
      <c r="M46" s="6">
        <f>MAX(K19,W18)</f>
        <v>6.3856849236632591</v>
      </c>
      <c r="N46" s="6">
        <f t="shared" si="8"/>
        <v>-0.51427231160306164</v>
      </c>
      <c r="O46" s="6" t="str">
        <f t="shared" si="9"/>
        <v>TEX</v>
      </c>
      <c r="P46" s="6">
        <f t="shared" si="10"/>
        <v>12.257097535723457</v>
      </c>
      <c r="R46" t="s">
        <v>212</v>
      </c>
      <c r="S46" t="s">
        <v>184</v>
      </c>
      <c r="T46">
        <v>4.666666666666667</v>
      </c>
      <c r="AA46"/>
      <c r="AC46" s="6"/>
    </row>
    <row r="47" spans="1:42" ht="15" thickBot="1" x14ac:dyDescent="0.35">
      <c r="A47" t="str">
        <f t="shared" si="13"/>
        <v>TOR</v>
      </c>
      <c r="B47" s="5">
        <f>Neural!B10</f>
        <v>4.6995446810236103</v>
      </c>
      <c r="C47" s="5">
        <f>Neural!C10</f>
        <v>6.0174642635799396</v>
      </c>
      <c r="D47" s="6" t="str">
        <f>A20</f>
        <v>CHW</v>
      </c>
      <c r="E47" s="6" t="str">
        <f>B20</f>
        <v>MIN</v>
      </c>
      <c r="F47" s="6">
        <f>(K20+W21)/2</f>
        <v>3.6734731966120053</v>
      </c>
      <c r="G47" s="6">
        <f>(K21+W20)/2</f>
        <v>5.2380492989820038</v>
      </c>
      <c r="H47" s="6">
        <f t="shared" ref="H47:H48" si="14">F47-G47</f>
        <v>-1.5645761023699984</v>
      </c>
      <c r="I47" s="6" t="str">
        <f t="shared" si="12"/>
        <v>MIN</v>
      </c>
      <c r="J47" s="6">
        <f t="shared" si="7"/>
        <v>8.91152249559401</v>
      </c>
      <c r="L47" s="10">
        <f>MAX(K20,W21)</f>
        <v>4.877321664781217</v>
      </c>
      <c r="M47" s="6">
        <f>MAX(K21,W20)</f>
        <v>5.9748166987054923</v>
      </c>
      <c r="N47" s="6">
        <f t="shared" si="8"/>
        <v>-1.0974950339242753</v>
      </c>
      <c r="O47" s="6" t="str">
        <f t="shared" si="9"/>
        <v>MIN</v>
      </c>
      <c r="P47" s="6">
        <f t="shared" si="10"/>
        <v>10.852138363486709</v>
      </c>
      <c r="R47" t="s">
        <v>170</v>
      </c>
      <c r="S47" t="s">
        <v>134</v>
      </c>
      <c r="T47">
        <v>6.7142857142857144</v>
      </c>
      <c r="AA47"/>
      <c r="AC47" s="6"/>
    </row>
    <row r="48" spans="1:42" ht="15" thickBot="1" x14ac:dyDescent="0.35">
      <c r="A48" t="str">
        <f t="shared" si="13"/>
        <v>NYY</v>
      </c>
      <c r="B48" s="5">
        <f>Neural!B11</f>
        <v>5.9505270470862701</v>
      </c>
      <c r="C48" s="5">
        <f>Neural!C11</f>
        <v>4.5203764082614297</v>
      </c>
      <c r="D48" s="6" t="str">
        <f>A22</f>
        <v>TBR</v>
      </c>
      <c r="E48" s="6" t="str">
        <f>B22</f>
        <v>HOU</v>
      </c>
      <c r="F48" s="6">
        <f>(K22+W23)/2</f>
        <v>3.9241700734843681</v>
      </c>
      <c r="G48" s="6">
        <f>(K23+W22)/2</f>
        <v>3.6393773902463895</v>
      </c>
      <c r="H48" s="6">
        <f t="shared" si="14"/>
        <v>0.28479268323797857</v>
      </c>
      <c r="I48" s="6" t="str">
        <f t="shared" si="12"/>
        <v>TBR</v>
      </c>
      <c r="J48" s="6">
        <f t="shared" si="7"/>
        <v>7.5635474637307576</v>
      </c>
      <c r="L48" s="10">
        <f>MAX(K22,W23)</f>
        <v>3.9346262309987603</v>
      </c>
      <c r="M48" s="6">
        <f>MAX(K23,W22)</f>
        <v>3.9502055565762699</v>
      </c>
      <c r="N48" s="6">
        <f t="shared" si="8"/>
        <v>-1.5579325577509628E-2</v>
      </c>
      <c r="O48" s="6" t="str">
        <f t="shared" si="9"/>
        <v>HOU</v>
      </c>
      <c r="P48" s="6">
        <f t="shared" si="10"/>
        <v>7.8848317875750302</v>
      </c>
      <c r="R48" t="s">
        <v>134</v>
      </c>
      <c r="S48" t="s">
        <v>170</v>
      </c>
      <c r="T48">
        <v>2.8571428571428572</v>
      </c>
      <c r="AA48"/>
      <c r="AC48" s="6"/>
    </row>
    <row r="49" spans="1:29" ht="15" thickBot="1" x14ac:dyDescent="0.35">
      <c r="A49" t="str">
        <f t="shared" si="13"/>
        <v>BAL</v>
      </c>
      <c r="B49" s="5">
        <f>Neural!B12</f>
        <v>4.6890246159140503</v>
      </c>
      <c r="C49" s="5">
        <f>Neural!C12</f>
        <v>5.8014340652077898</v>
      </c>
      <c r="D49" s="6" t="str">
        <f>A24</f>
        <v>NYM</v>
      </c>
      <c r="E49" s="6" t="str">
        <f>B24</f>
        <v>LAA</v>
      </c>
      <c r="F49" s="6">
        <f>(K24+W25)/2</f>
        <v>4.961206986637988</v>
      </c>
      <c r="G49" s="6">
        <f>(K25+W24)/2</f>
        <v>3.9973691257524382</v>
      </c>
      <c r="H49" s="6">
        <f t="shared" ref="H49" si="15">F49-G49</f>
        <v>0.96383786088554979</v>
      </c>
      <c r="I49" s="6" t="str">
        <f t="shared" si="12"/>
        <v>NYM</v>
      </c>
      <c r="J49" s="6">
        <f t="shared" si="7"/>
        <v>8.9585761123904266</v>
      </c>
      <c r="L49" s="10">
        <f>MAX(K24,W25)</f>
        <v>5.0978383046179863</v>
      </c>
      <c r="M49" s="6">
        <f>MAX(K25,W24)</f>
        <v>4.012783944376471</v>
      </c>
      <c r="N49" s="6">
        <f t="shared" si="8"/>
        <v>1.0850543602415152</v>
      </c>
      <c r="O49" s="6" t="str">
        <f t="shared" si="9"/>
        <v>NYM</v>
      </c>
      <c r="P49" s="6">
        <f t="shared" si="10"/>
        <v>9.1106222489944564</v>
      </c>
      <c r="R49" t="s">
        <v>203</v>
      </c>
      <c r="S49" t="s">
        <v>224</v>
      </c>
      <c r="T49">
        <v>5.333333333333333</v>
      </c>
      <c r="AA49"/>
      <c r="AC49" s="6"/>
    </row>
    <row r="50" spans="1:29" ht="15" thickBot="1" x14ac:dyDescent="0.35">
      <c r="A50" t="str">
        <f t="shared" si="13"/>
        <v>CLE</v>
      </c>
      <c r="B50" s="5">
        <f>Neural!B13</f>
        <v>3.4019855339077201</v>
      </c>
      <c r="C50" s="5">
        <f>Neural!C13</f>
        <v>3.7260890183021198</v>
      </c>
      <c r="D50" s="6" t="str">
        <f>A26</f>
        <v>COL</v>
      </c>
      <c r="E50" s="6" t="str">
        <f>B26</f>
        <v>SDP</v>
      </c>
      <c r="F50" s="6">
        <f>(K26+W27)/2</f>
        <v>4.4099490565631756</v>
      </c>
      <c r="G50" s="6">
        <f>(K27+W26)/2</f>
        <v>5.1878599971101229</v>
      </c>
      <c r="H50" s="6">
        <f t="shared" ref="H50:H51" si="16">F50-G50</f>
        <v>-0.77791094054694732</v>
      </c>
      <c r="I50" s="6" t="str">
        <f t="shared" si="12"/>
        <v>SDP</v>
      </c>
      <c r="J50" s="6">
        <f t="shared" si="7"/>
        <v>9.5978090536732985</v>
      </c>
      <c r="L50" s="10">
        <f>MAX(K26,W27)</f>
        <v>4.8962243008901805</v>
      </c>
      <c r="M50" s="6">
        <f>MAX(K27,W26)</f>
        <v>5.9078980853327394</v>
      </c>
      <c r="N50" s="6">
        <f t="shared" si="8"/>
        <v>-1.011673784442559</v>
      </c>
      <c r="O50" s="6" t="str">
        <f t="shared" si="9"/>
        <v>SDP</v>
      </c>
      <c r="P50" s="6">
        <f t="shared" si="10"/>
        <v>10.80412238622292</v>
      </c>
      <c r="R50" t="s">
        <v>224</v>
      </c>
      <c r="S50" t="s">
        <v>203</v>
      </c>
      <c r="T50">
        <v>4.666666666666667</v>
      </c>
      <c r="AA50"/>
      <c r="AC50" s="6"/>
    </row>
    <row r="51" spans="1:29" ht="15" thickBot="1" x14ac:dyDescent="0.35">
      <c r="A51" t="str">
        <f t="shared" si="13"/>
        <v>SFG</v>
      </c>
      <c r="B51" s="5">
        <f>Neural!B14</f>
        <v>4.0075413859509599</v>
      </c>
      <c r="C51" s="5">
        <f>Neural!C14</f>
        <v>3.5580305143606199</v>
      </c>
      <c r="D51" s="6" t="str">
        <f>A28</f>
        <v>LAD</v>
      </c>
      <c r="E51" s="6" t="str">
        <f>B28</f>
        <v>OAK</v>
      </c>
      <c r="F51" s="6">
        <f>(K28+W29)/2</f>
        <v>4.5353554625124293</v>
      </c>
      <c r="G51" s="6">
        <f>(K29+W28)/2</f>
        <v>5.7748547285228087</v>
      </c>
      <c r="H51" s="6">
        <f t="shared" si="16"/>
        <v>-1.2394992660103794</v>
      </c>
      <c r="I51" s="6" t="str">
        <f t="shared" si="12"/>
        <v>OAK</v>
      </c>
      <c r="J51" s="6">
        <f t="shared" si="7"/>
        <v>10.310210191035239</v>
      </c>
      <c r="L51" s="10">
        <f>MAX(K28,W29)</f>
        <v>4.8506943932485855</v>
      </c>
      <c r="M51" s="6">
        <f>MAX(K29,W28)</f>
        <v>6.2831346503513688</v>
      </c>
      <c r="N51" s="6">
        <f t="shared" si="8"/>
        <v>-1.4324402571027832</v>
      </c>
      <c r="O51" s="6" t="str">
        <f t="shared" si="9"/>
        <v>OAK</v>
      </c>
      <c r="P51" s="6">
        <f t="shared" si="10"/>
        <v>11.133829043599954</v>
      </c>
      <c r="R51" t="s">
        <v>221</v>
      </c>
      <c r="S51" t="s">
        <v>207</v>
      </c>
      <c r="T51">
        <v>5.2222222222222223</v>
      </c>
      <c r="AA51"/>
      <c r="AC51" s="6"/>
    </row>
    <row r="52" spans="1:29" ht="15" thickBot="1" x14ac:dyDescent="0.35">
      <c r="A52" t="str">
        <f t="shared" si="13"/>
        <v>CIN</v>
      </c>
      <c r="B52" s="5">
        <f>Neural!B15</f>
        <v>4.8176557394192896</v>
      </c>
      <c r="C52" s="5">
        <f>Neural!C15</f>
        <v>4.2196018222155303</v>
      </c>
      <c r="D52" s="6" t="str">
        <f>A30</f>
        <v>PHI</v>
      </c>
      <c r="E52" s="6" t="str">
        <f>B30</f>
        <v>SEA</v>
      </c>
      <c r="F52" s="6">
        <f>(K30+W31)/2</f>
        <v>3.8053916280621536</v>
      </c>
      <c r="G52" s="6">
        <f>(K31+W30)/2</f>
        <v>4.7656568894145064</v>
      </c>
      <c r="H52" s="6">
        <f t="shared" ref="H52" si="17">F52-G52</f>
        <v>-0.96026526135235279</v>
      </c>
      <c r="I52" s="6" t="str">
        <f t="shared" ref="I52" si="18">IF(G52&gt;F52,E52,D52)</f>
        <v>SEA</v>
      </c>
      <c r="J52" s="6">
        <f t="shared" ref="J52" si="19">F52+G52</f>
        <v>8.57104851747666</v>
      </c>
      <c r="L52" s="10">
        <f>MAX(K30,W31)</f>
        <v>4.2938511200108218</v>
      </c>
      <c r="M52" s="6">
        <f>MAX(K31,W30)</f>
        <v>5.2056320087518655</v>
      </c>
      <c r="N52" s="6">
        <f t="shared" si="8"/>
        <v>-0.91178088874104368</v>
      </c>
      <c r="O52" s="6" t="str">
        <f t="shared" si="9"/>
        <v>SEA</v>
      </c>
      <c r="P52" s="6">
        <f t="shared" si="10"/>
        <v>9.4994831287626873</v>
      </c>
      <c r="R52" t="s">
        <v>207</v>
      </c>
      <c r="S52" t="s">
        <v>221</v>
      </c>
      <c r="T52">
        <v>5.7</v>
      </c>
      <c r="AA52"/>
      <c r="AC52" s="6"/>
    </row>
    <row r="53" spans="1:29" ht="15" thickBot="1" x14ac:dyDescent="0.35">
      <c r="A53" t="str">
        <f t="shared" si="13"/>
        <v>MIA</v>
      </c>
      <c r="B53" s="5">
        <f>Neural!B16</f>
        <v>4.5064875771672401</v>
      </c>
      <c r="C53" s="5">
        <f>Neural!C16</f>
        <v>4.7616263203329501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R53" t="s">
        <v>137</v>
      </c>
      <c r="S53" t="s">
        <v>133</v>
      </c>
      <c r="T53">
        <v>4.25</v>
      </c>
      <c r="AA53"/>
      <c r="AC53" s="6"/>
    </row>
    <row r="54" spans="1:29" ht="15" thickBot="1" x14ac:dyDescent="0.35">
      <c r="A54" t="str">
        <f t="shared" si="13"/>
        <v>ATL</v>
      </c>
      <c r="B54" s="5">
        <f>Neural!B17</f>
        <v>4.1461578838215596</v>
      </c>
      <c r="C54" s="5">
        <f>Neural!C17</f>
        <v>3.9922297131787201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R54" t="s">
        <v>133</v>
      </c>
      <c r="S54" t="s">
        <v>137</v>
      </c>
      <c r="T54">
        <v>6.25</v>
      </c>
      <c r="AA54"/>
      <c r="AC54" s="6"/>
    </row>
    <row r="55" spans="1:29" ht="15" thickBot="1" x14ac:dyDescent="0.35">
      <c r="A55" t="str">
        <f t="shared" si="13"/>
        <v>BOS</v>
      </c>
      <c r="B55" s="5">
        <f>Neural!B18</f>
        <v>5.8137353787430799</v>
      </c>
      <c r="C55" s="5">
        <f>Neural!C18</f>
        <v>6.6693890815291299</v>
      </c>
      <c r="N55" s="10"/>
      <c r="R55" t="s">
        <v>225</v>
      </c>
      <c r="S55" t="s">
        <v>193</v>
      </c>
      <c r="T55">
        <v>4.333333333333333</v>
      </c>
    </row>
    <row r="56" spans="1:29" ht="15" thickBot="1" x14ac:dyDescent="0.35">
      <c r="A56" t="str">
        <f t="shared" si="13"/>
        <v>TEX</v>
      </c>
      <c r="B56" s="5">
        <f>Neural!B19</f>
        <v>4.2033856554918296</v>
      </c>
      <c r="C56" s="5">
        <f>Neural!C19</f>
        <v>4.6560388140695199</v>
      </c>
      <c r="D56" s="6" t="s">
        <v>39</v>
      </c>
      <c r="L56" s="6" t="s">
        <v>36</v>
      </c>
      <c r="R56" t="s">
        <v>193</v>
      </c>
      <c r="S56" t="s">
        <v>225</v>
      </c>
      <c r="T56">
        <v>3.333333333333333</v>
      </c>
      <c r="AA56"/>
      <c r="AC56" s="6"/>
    </row>
    <row r="57" spans="1:29" ht="15" thickBot="1" x14ac:dyDescent="0.35">
      <c r="A57" t="str">
        <f t="shared" si="13"/>
        <v>CHW</v>
      </c>
      <c r="B57" s="5">
        <f>Neural!B20</f>
        <v>2.38395045311132</v>
      </c>
      <c r="C57" s="5">
        <f>Neural!C20</f>
        <v>5.9449855871128001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R57" t="s">
        <v>174</v>
      </c>
      <c r="S57" t="s">
        <v>135</v>
      </c>
      <c r="T57">
        <v>2.5714285714285721</v>
      </c>
      <c r="AA57"/>
      <c r="AC57" s="6"/>
    </row>
    <row r="58" spans="1:29" ht="15" thickBot="1" x14ac:dyDescent="0.35">
      <c r="A58" t="str">
        <f t="shared" si="13"/>
        <v>MIN</v>
      </c>
      <c r="B58" s="5">
        <f>Neural!B21</f>
        <v>4.5876101676164502</v>
      </c>
      <c r="C58" s="5">
        <f>Neural!C21</f>
        <v>4.8095252106472302</v>
      </c>
      <c r="D58" s="8" t="str">
        <f t="shared" ref="D58:E74" si="23">D38</f>
        <v>STL</v>
      </c>
      <c r="E58" s="8" t="str">
        <f t="shared" si="23"/>
        <v>CHC</v>
      </c>
      <c r="F58" s="6">
        <f t="shared" ref="F58:F74" si="24">MIN(L38,L58)</f>
        <v>3.348711069098</v>
      </c>
      <c r="G58" s="6">
        <f t="shared" ref="G58:G74" si="25">MAX(M38,M58)</f>
        <v>4.8700518390995562</v>
      </c>
      <c r="H58" s="6">
        <f t="shared" ref="H58:H69" si="26">F58-G58</f>
        <v>-1.5213407700015562</v>
      </c>
      <c r="I58" s="6" t="str">
        <f>IF(G58&gt;F58,E58,D58)</f>
        <v>CHC</v>
      </c>
      <c r="J58" s="6">
        <f t="shared" ref="J58:J71" si="27">F58+G58</f>
        <v>8.2187629081975562</v>
      </c>
      <c r="L58" s="6">
        <f>MIN(K2,W3)</f>
        <v>3.348711069098</v>
      </c>
      <c r="M58" s="6">
        <f>MIN(K3,W2)</f>
        <v>4.4310929480112637</v>
      </c>
      <c r="N58" s="6">
        <f t="shared" ref="N58:N74" si="28">L58-M58</f>
        <v>-1.0823818789132638</v>
      </c>
      <c r="O58" s="6" t="str">
        <f t="shared" ref="O58:O74" si="29">IF(M58&gt;L58,E58,D58)</f>
        <v>CHC</v>
      </c>
      <c r="P58" s="6">
        <f t="shared" ref="P58:P74" si="30">L58+M58</f>
        <v>7.7798040171092637</v>
      </c>
      <c r="R58" t="s">
        <v>135</v>
      </c>
      <c r="S58" t="s">
        <v>174</v>
      </c>
      <c r="T58">
        <v>4.8571428571428568</v>
      </c>
      <c r="AA58"/>
      <c r="AC58" s="6"/>
    </row>
    <row r="59" spans="1:29" ht="15" thickBot="1" x14ac:dyDescent="0.35">
      <c r="A59" t="str">
        <f t="shared" si="13"/>
        <v>TBR</v>
      </c>
      <c r="B59" s="5">
        <f>Neural!B22</f>
        <v>3.88582447371367</v>
      </c>
      <c r="C59" s="5">
        <f>Neural!C22</f>
        <v>3.4465198757940598</v>
      </c>
      <c r="D59" s="8" t="str">
        <f t="shared" si="23"/>
        <v>ARI</v>
      </c>
      <c r="E59" s="8" t="str">
        <f t="shared" si="23"/>
        <v>PIT</v>
      </c>
      <c r="F59" s="6">
        <f t="shared" si="24"/>
        <v>3.2763659054577343</v>
      </c>
      <c r="G59" s="6">
        <f t="shared" si="25"/>
        <v>4.3635502666530677</v>
      </c>
      <c r="H59" s="6">
        <f t="shared" si="26"/>
        <v>-1.0871843611953333</v>
      </c>
      <c r="I59" s="6" t="str">
        <f t="shared" ref="I59:I71" si="31">IF(G59&gt;F59,E59,D59)</f>
        <v>PIT</v>
      </c>
      <c r="J59" s="6">
        <f t="shared" si="27"/>
        <v>7.6399161721108015</v>
      </c>
      <c r="L59" s="6">
        <f>MIN(K4,W5)</f>
        <v>3.2763659054577343</v>
      </c>
      <c r="M59" s="6">
        <f>MIN(K5,W4)</f>
        <v>3.9099997081791145</v>
      </c>
      <c r="N59" s="6">
        <f t="shared" si="28"/>
        <v>-0.63363380272138015</v>
      </c>
      <c r="O59" s="6" t="str">
        <f t="shared" si="29"/>
        <v>PIT</v>
      </c>
      <c r="P59" s="6">
        <f t="shared" si="30"/>
        <v>7.1863656136368483</v>
      </c>
      <c r="R59" t="s">
        <v>191</v>
      </c>
      <c r="S59" t="s">
        <v>36</v>
      </c>
      <c r="T59">
        <v>3.4</v>
      </c>
      <c r="AA59"/>
      <c r="AC59" s="6"/>
    </row>
    <row r="60" spans="1:29" ht="15" thickBot="1" x14ac:dyDescent="0.35">
      <c r="A60" t="str">
        <f t="shared" si="13"/>
        <v>HOU</v>
      </c>
      <c r="B60" s="5">
        <f>Neural!B23</f>
        <v>3.85712504842988</v>
      </c>
      <c r="C60" s="5">
        <f>Neural!C23</f>
        <v>3.8236319988340099</v>
      </c>
      <c r="D60" s="8" t="str">
        <f t="shared" si="23"/>
        <v>KCR</v>
      </c>
      <c r="E60" s="8" t="str">
        <f t="shared" si="23"/>
        <v>DET</v>
      </c>
      <c r="F60" s="6">
        <f t="shared" si="24"/>
        <v>4.3403996125231101</v>
      </c>
      <c r="G60" s="6">
        <f t="shared" si="25"/>
        <v>4.3320929172541973</v>
      </c>
      <c r="H60" s="6">
        <f t="shared" si="26"/>
        <v>8.3066952689128115E-3</v>
      </c>
      <c r="I60" s="6" t="str">
        <f t="shared" si="31"/>
        <v>KCR</v>
      </c>
      <c r="J60" s="6">
        <f t="shared" si="27"/>
        <v>8.6724925297773083</v>
      </c>
      <c r="L60" s="6">
        <f>MIN(K6,W7)</f>
        <v>4.3403996125231101</v>
      </c>
      <c r="M60" s="6">
        <f>MIN(K7,W6)</f>
        <v>3.7926490358038518</v>
      </c>
      <c r="N60" s="6">
        <f t="shared" si="28"/>
        <v>0.54775057671925831</v>
      </c>
      <c r="O60" s="6" t="str">
        <f t="shared" si="29"/>
        <v>KCR</v>
      </c>
      <c r="P60" s="6">
        <f t="shared" si="30"/>
        <v>8.1330486483269624</v>
      </c>
      <c r="R60" t="s">
        <v>36</v>
      </c>
      <c r="S60" t="s">
        <v>191</v>
      </c>
      <c r="T60">
        <v>5.6</v>
      </c>
      <c r="AA60"/>
      <c r="AC60" s="6"/>
    </row>
    <row r="61" spans="1:29" ht="15" thickBot="1" x14ac:dyDescent="0.35">
      <c r="A61" t="str">
        <f t="shared" si="13"/>
        <v>NYM</v>
      </c>
      <c r="B61" s="5">
        <f>Neural!B24</f>
        <v>5.1438508265516401</v>
      </c>
      <c r="C61" s="5">
        <f>Neural!C24</f>
        <v>3.93728929516256</v>
      </c>
      <c r="D61" s="8" t="str">
        <f t="shared" si="23"/>
        <v>MIL</v>
      </c>
      <c r="E61" s="8" t="str">
        <f t="shared" si="23"/>
        <v>WSN</v>
      </c>
      <c r="F61" s="6">
        <f t="shared" si="24"/>
        <v>4.3842574281957933</v>
      </c>
      <c r="G61" s="6">
        <f t="shared" si="25"/>
        <v>4.3496868599780889</v>
      </c>
      <c r="H61" s="6">
        <f t="shared" si="26"/>
        <v>3.4570568217704434E-2</v>
      </c>
      <c r="I61" s="6" t="str">
        <f t="shared" si="31"/>
        <v>MIL</v>
      </c>
      <c r="J61" s="6">
        <f t="shared" si="27"/>
        <v>8.7339442881738822</v>
      </c>
      <c r="L61" s="6">
        <f>MIN(K8,W9)</f>
        <v>4.3842574281957933</v>
      </c>
      <c r="M61" s="6">
        <f>MIN(K9,W8)</f>
        <v>4.0751251471909349</v>
      </c>
      <c r="N61" s="6">
        <f t="shared" si="28"/>
        <v>0.30913228100485846</v>
      </c>
      <c r="O61" s="6" t="str">
        <f t="shared" si="29"/>
        <v>MIL</v>
      </c>
      <c r="P61" s="6">
        <f t="shared" si="30"/>
        <v>8.4593825753867282</v>
      </c>
      <c r="R61" t="s">
        <v>175</v>
      </c>
      <c r="S61" t="s">
        <v>226</v>
      </c>
      <c r="T61">
        <v>5.5714285714285712</v>
      </c>
      <c r="AA61"/>
      <c r="AC61" s="6"/>
    </row>
    <row r="62" spans="1:29" ht="15" thickBot="1" x14ac:dyDescent="0.35">
      <c r="A62" t="str">
        <f t="shared" ref="A62:A66" si="32">A25</f>
        <v>LAA</v>
      </c>
      <c r="B62" s="5">
        <f>Neural!B25</f>
        <v>4.01328212871831</v>
      </c>
      <c r="C62" s="5">
        <f>Neural!C25</f>
        <v>4.7829768308740102</v>
      </c>
      <c r="D62" s="8" t="str">
        <f t="shared" si="23"/>
        <v>TOR</v>
      </c>
      <c r="E62" s="8" t="str">
        <f t="shared" si="23"/>
        <v>NYY</v>
      </c>
      <c r="F62" s="6">
        <f t="shared" si="24"/>
        <v>4.3896661870758074</v>
      </c>
      <c r="G62" s="6">
        <f t="shared" si="25"/>
        <v>5.9717431171620534</v>
      </c>
      <c r="H62" s="6">
        <f t="shared" si="26"/>
        <v>-1.5820769300862461</v>
      </c>
      <c r="I62" s="6" t="str">
        <f t="shared" si="31"/>
        <v>NYY</v>
      </c>
      <c r="J62" s="6">
        <f t="shared" si="27"/>
        <v>10.36140930423786</v>
      </c>
      <c r="L62" s="6">
        <f>MIN(K10,W11)</f>
        <v>4.3896661870758074</v>
      </c>
      <c r="M62" s="6">
        <f>MIN(K11,W9)</f>
        <v>5.9717431171620534</v>
      </c>
      <c r="N62" s="6">
        <f t="shared" si="28"/>
        <v>-1.5820769300862461</v>
      </c>
      <c r="O62" s="6" t="str">
        <f t="shared" si="29"/>
        <v>NYY</v>
      </c>
      <c r="P62" s="6">
        <f t="shared" si="30"/>
        <v>10.36140930423786</v>
      </c>
      <c r="R62" t="s">
        <v>226</v>
      </c>
      <c r="S62" t="s">
        <v>175</v>
      </c>
      <c r="T62">
        <v>4</v>
      </c>
      <c r="AA62"/>
      <c r="AC62" s="6"/>
    </row>
    <row r="63" spans="1:29" ht="15" thickBot="1" x14ac:dyDescent="0.35">
      <c r="A63" t="str">
        <f t="shared" si="32"/>
        <v>COL</v>
      </c>
      <c r="B63" s="5">
        <f>Neural!B26</f>
        <v>4.8684017062587399</v>
      </c>
      <c r="C63" s="5">
        <f>Neural!C26</f>
        <v>5.9871759501313102</v>
      </c>
      <c r="D63" s="8" t="str">
        <f t="shared" si="23"/>
        <v>BAL</v>
      </c>
      <c r="E63" s="8" t="str">
        <f t="shared" si="23"/>
        <v>CLE</v>
      </c>
      <c r="F63" s="6">
        <f t="shared" si="24"/>
        <v>3.4561410349579438</v>
      </c>
      <c r="G63" s="6">
        <f t="shared" si="25"/>
        <v>5.5417462627319782</v>
      </c>
      <c r="H63" s="6">
        <f t="shared" si="26"/>
        <v>-2.0856052277740345</v>
      </c>
      <c r="I63" s="6" t="str">
        <f t="shared" si="31"/>
        <v>CLE</v>
      </c>
      <c r="J63" s="6">
        <f t="shared" si="27"/>
        <v>8.9978872976899211</v>
      </c>
      <c r="L63" s="6">
        <f>MIN(K12,W13)</f>
        <v>3.4561410349579438</v>
      </c>
      <c r="M63" s="6">
        <f>MIN(K13,W12)</f>
        <v>3.3424966692911187</v>
      </c>
      <c r="N63" s="6">
        <f t="shared" si="28"/>
        <v>0.11364436566682512</v>
      </c>
      <c r="O63" s="6" t="str">
        <f t="shared" si="29"/>
        <v>BAL</v>
      </c>
      <c r="P63" s="6">
        <f t="shared" si="30"/>
        <v>6.798637704249062</v>
      </c>
      <c r="R63"/>
      <c r="S63"/>
      <c r="T63"/>
      <c r="AA63"/>
      <c r="AC63" s="6"/>
    </row>
    <row r="64" spans="1:29" ht="15" thickBot="1" x14ac:dyDescent="0.35">
      <c r="A64" t="str">
        <f t="shared" si="32"/>
        <v>SDP</v>
      </c>
      <c r="B64" s="5">
        <f>Neural!B27</f>
        <v>4.5712314456729501</v>
      </c>
      <c r="C64" s="5">
        <f>Neural!C27</f>
        <v>3.87222818875702</v>
      </c>
      <c r="D64" s="8" t="str">
        <f t="shared" si="23"/>
        <v>SFG</v>
      </c>
      <c r="E64" s="8" t="str">
        <f t="shared" si="23"/>
        <v>CIN</v>
      </c>
      <c r="F64" s="6">
        <f t="shared" si="24"/>
        <v>4.0353338100416032</v>
      </c>
      <c r="G64" s="6">
        <f t="shared" si="25"/>
        <v>4.9181165952606767</v>
      </c>
      <c r="H64" s="6">
        <f t="shared" si="26"/>
        <v>-0.8827827852190735</v>
      </c>
      <c r="I64" s="6" t="str">
        <f t="shared" si="31"/>
        <v>CIN</v>
      </c>
      <c r="J64" s="6">
        <f t="shared" si="27"/>
        <v>8.9534504053022808</v>
      </c>
      <c r="L64" s="6">
        <f>MIN(K14,W15)</f>
        <v>4.0353338100416032</v>
      </c>
      <c r="M64" s="6">
        <f>MIN(K15,W14)</f>
        <v>3.4133446157228162</v>
      </c>
      <c r="N64" s="6">
        <f t="shared" si="28"/>
        <v>0.62198919431878696</v>
      </c>
      <c r="O64" s="6" t="str">
        <f t="shared" si="29"/>
        <v>SFG</v>
      </c>
      <c r="P64" s="6">
        <f t="shared" si="30"/>
        <v>7.4486784257644194</v>
      </c>
      <c r="R64"/>
      <c r="S64"/>
      <c r="T64"/>
      <c r="U64"/>
      <c r="AA64"/>
      <c r="AC64" s="6"/>
    </row>
    <row r="65" spans="1:46" ht="15" thickBot="1" x14ac:dyDescent="0.35">
      <c r="A65" t="str">
        <f t="shared" si="32"/>
        <v>LAD</v>
      </c>
      <c r="B65" s="5">
        <f>Neural!B28</f>
        <v>4.1756905383632796</v>
      </c>
      <c r="C65" s="5">
        <f>Neural!C28</f>
        <v>5.3206631264573696</v>
      </c>
      <c r="D65" s="8" t="str">
        <f t="shared" si="23"/>
        <v>MIA</v>
      </c>
      <c r="E65" s="8" t="str">
        <f t="shared" si="23"/>
        <v>ATL</v>
      </c>
      <c r="F65" s="6">
        <f t="shared" si="24"/>
        <v>3.9760133181789925</v>
      </c>
      <c r="G65" s="6">
        <f t="shared" si="25"/>
        <v>4.8889868981678442</v>
      </c>
      <c r="H65" s="6">
        <f t="shared" si="26"/>
        <v>-0.91297357998885165</v>
      </c>
      <c r="I65" s="6" t="str">
        <f t="shared" si="31"/>
        <v>ATL</v>
      </c>
      <c r="J65" s="6">
        <f t="shared" si="27"/>
        <v>8.8650002163468358</v>
      </c>
      <c r="L65" s="6">
        <f>MIN(K16,W17)</f>
        <v>3.9760133181789925</v>
      </c>
      <c r="M65" s="6">
        <f>MIN(K17,W16)</f>
        <v>4.0682683807965123</v>
      </c>
      <c r="N65" s="6">
        <f t="shared" si="28"/>
        <v>-9.2255062617519812E-2</v>
      </c>
      <c r="O65" s="6" t="str">
        <f t="shared" si="29"/>
        <v>ATL</v>
      </c>
      <c r="P65" s="6">
        <f t="shared" si="30"/>
        <v>8.0442816989755048</v>
      </c>
      <c r="R65"/>
      <c r="S65"/>
      <c r="T65"/>
      <c r="U65"/>
      <c r="AA65"/>
      <c r="AC65" s="6"/>
    </row>
    <row r="66" spans="1:46" ht="15" thickBot="1" x14ac:dyDescent="0.35">
      <c r="A66" t="str">
        <f t="shared" si="32"/>
        <v>OAK</v>
      </c>
      <c r="B66" s="5">
        <f>Neural!B29</f>
        <v>6.4036133348391102</v>
      </c>
      <c r="C66" s="5">
        <f>Neural!C29</f>
        <v>4.7321442096387898</v>
      </c>
      <c r="D66" s="8" t="str">
        <f t="shared" si="23"/>
        <v>BOS</v>
      </c>
      <c r="E66" s="8" t="str">
        <f t="shared" si="23"/>
        <v>TEX</v>
      </c>
      <c r="F66" s="6">
        <f t="shared" si="24"/>
        <v>4.8040759240972122</v>
      </c>
      <c r="G66" s="6">
        <f t="shared" si="25"/>
        <v>6.3856849236632591</v>
      </c>
      <c r="H66" s="6">
        <f t="shared" si="26"/>
        <v>-1.5816089995660469</v>
      </c>
      <c r="I66" s="6" t="str">
        <f t="shared" si="31"/>
        <v>TEX</v>
      </c>
      <c r="J66" s="6">
        <f t="shared" si="27"/>
        <v>11.189760847760471</v>
      </c>
      <c r="L66" s="10">
        <f>MIN(K18,W19)</f>
        <v>4.8040759240972122</v>
      </c>
      <c r="M66" s="6">
        <f>MIN(K19,W18)</f>
        <v>4.2371007079950775</v>
      </c>
      <c r="N66" s="6">
        <f t="shared" si="28"/>
        <v>0.56697521610213464</v>
      </c>
      <c r="O66" s="6" t="str">
        <f t="shared" si="29"/>
        <v>BOS</v>
      </c>
      <c r="P66" s="6">
        <f t="shared" si="30"/>
        <v>9.0411766320922897</v>
      </c>
      <c r="R66"/>
      <c r="S66"/>
      <c r="T66"/>
      <c r="U66"/>
      <c r="AA66"/>
      <c r="AC66" s="6"/>
    </row>
    <row r="67" spans="1:46" ht="15" thickBot="1" x14ac:dyDescent="0.35">
      <c r="A67" t="str">
        <f t="shared" ref="A67:A70" si="33">A30</f>
        <v>PHI</v>
      </c>
      <c r="B67" s="5">
        <f>Neural!B30</f>
        <v>4.3024284382779401</v>
      </c>
      <c r="C67" s="5">
        <f>Neural!C30</f>
        <v>5.24000196330348</v>
      </c>
      <c r="D67" s="8" t="str">
        <f t="shared" si="23"/>
        <v>CHW</v>
      </c>
      <c r="E67" s="8" t="str">
        <f t="shared" si="23"/>
        <v>MIN</v>
      </c>
      <c r="F67" s="6">
        <f t="shared" si="24"/>
        <v>2.4696247284427937</v>
      </c>
      <c r="G67" s="6">
        <f t="shared" si="25"/>
        <v>5.9748166987054923</v>
      </c>
      <c r="H67" s="6">
        <f t="shared" si="26"/>
        <v>-3.5051919702626986</v>
      </c>
      <c r="I67" s="6" t="str">
        <f t="shared" si="31"/>
        <v>MIN</v>
      </c>
      <c r="J67" s="6">
        <f t="shared" si="27"/>
        <v>8.4444414271482859</v>
      </c>
      <c r="L67" s="10">
        <f>MIN(K20,W21)</f>
        <v>2.4696247284427937</v>
      </c>
      <c r="M67" s="6">
        <f>MIN(K21,W20)</f>
        <v>4.5012818992585153</v>
      </c>
      <c r="N67" s="6">
        <f t="shared" si="28"/>
        <v>-2.0316571708157216</v>
      </c>
      <c r="O67" s="6" t="str">
        <f t="shared" si="29"/>
        <v>MIN</v>
      </c>
      <c r="P67" s="6">
        <f t="shared" si="30"/>
        <v>6.970906627701309</v>
      </c>
      <c r="R67"/>
      <c r="S67"/>
      <c r="T67"/>
      <c r="U67"/>
      <c r="AA67"/>
      <c r="AC67" s="6"/>
    </row>
    <row r="68" spans="1:46" ht="15" thickBot="1" x14ac:dyDescent="0.35">
      <c r="A68" t="str">
        <f t="shared" si="33"/>
        <v>SEA</v>
      </c>
      <c r="B68" s="5">
        <f>Neural!B31</f>
        <v>4.32848162811222</v>
      </c>
      <c r="C68" s="5">
        <f>Neural!C31</f>
        <v>3.4462582825244699</v>
      </c>
      <c r="D68" s="8" t="str">
        <f t="shared" si="23"/>
        <v>TBR</v>
      </c>
      <c r="E68" s="8" t="str">
        <f t="shared" si="23"/>
        <v>HOU</v>
      </c>
      <c r="F68" s="6">
        <f t="shared" si="24"/>
        <v>3.9137139159699754</v>
      </c>
      <c r="G68" s="6">
        <f t="shared" si="25"/>
        <v>3.9502055565762699</v>
      </c>
      <c r="H68" s="6">
        <f t="shared" si="26"/>
        <v>-3.6491640606294506E-2</v>
      </c>
      <c r="I68" s="6" t="str">
        <f t="shared" si="31"/>
        <v>HOU</v>
      </c>
      <c r="J68" s="6">
        <f t="shared" si="27"/>
        <v>7.8639194725462449</v>
      </c>
      <c r="L68" s="10">
        <f>MIN(K22,W23)</f>
        <v>3.9137139159699754</v>
      </c>
      <c r="M68" s="6">
        <f>MIN(K23,W22)</f>
        <v>3.3285492239165091</v>
      </c>
      <c r="N68" s="6">
        <f t="shared" si="28"/>
        <v>0.58516469205346633</v>
      </c>
      <c r="O68" s="6" t="str">
        <f t="shared" si="29"/>
        <v>TBR</v>
      </c>
      <c r="P68" s="6">
        <f t="shared" si="30"/>
        <v>7.2422631398864841</v>
      </c>
      <c r="R68"/>
      <c r="S68"/>
      <c r="T68"/>
      <c r="AA68"/>
      <c r="AC68" s="6"/>
    </row>
    <row r="69" spans="1:46" ht="15" thickBot="1" x14ac:dyDescent="0.35">
      <c r="A69">
        <f t="shared" si="33"/>
        <v>0</v>
      </c>
      <c r="B69" s="5">
        <f>Neural!B32</f>
        <v>0</v>
      </c>
      <c r="C69" s="14">
        <f>Neural!C32</f>
        <v>0</v>
      </c>
      <c r="D69" s="8" t="str">
        <f t="shared" si="23"/>
        <v>NYM</v>
      </c>
      <c r="E69" s="8" t="str">
        <f t="shared" si="23"/>
        <v>LAA</v>
      </c>
      <c r="F69" s="6">
        <f t="shared" si="24"/>
        <v>4.8245756686579906</v>
      </c>
      <c r="G69" s="6">
        <f t="shared" si="25"/>
        <v>4.012783944376471</v>
      </c>
      <c r="H69" s="6">
        <f t="shared" si="26"/>
        <v>0.81179172428151958</v>
      </c>
      <c r="I69" s="6" t="str">
        <f t="shared" si="31"/>
        <v>NYM</v>
      </c>
      <c r="J69" s="6">
        <f t="shared" si="27"/>
        <v>8.8373596130344616</v>
      </c>
      <c r="L69" s="10">
        <f>MIN(K24,W25)</f>
        <v>4.8245756686579906</v>
      </c>
      <c r="M69" s="6">
        <f>MIN(K25,W24)</f>
        <v>3.9819543071284054</v>
      </c>
      <c r="N69" s="6">
        <f t="shared" si="28"/>
        <v>0.84262136152958522</v>
      </c>
      <c r="O69" s="6" t="str">
        <f t="shared" si="29"/>
        <v>NYM</v>
      </c>
      <c r="P69" s="6">
        <f t="shared" si="30"/>
        <v>8.8065299757863968</v>
      </c>
      <c r="R69"/>
      <c r="S69"/>
      <c r="T69"/>
      <c r="AA69"/>
      <c r="AC69" s="6"/>
    </row>
    <row r="70" spans="1:46" ht="15" thickBot="1" x14ac:dyDescent="0.35">
      <c r="A70">
        <f t="shared" si="33"/>
        <v>0</v>
      </c>
      <c r="B70" s="5">
        <f>Neural!B33</f>
        <v>0</v>
      </c>
      <c r="C70" s="14">
        <f>Neural!C33</f>
        <v>0</v>
      </c>
      <c r="D70" s="8" t="str">
        <f t="shared" si="23"/>
        <v>COL</v>
      </c>
      <c r="E70" s="8" t="str">
        <f t="shared" si="23"/>
        <v>SDP</v>
      </c>
      <c r="F70" s="6">
        <f t="shared" si="24"/>
        <v>3.9236738122361712</v>
      </c>
      <c r="G70" s="6">
        <f t="shared" si="25"/>
        <v>5.9078980853327394</v>
      </c>
      <c r="H70" s="6">
        <f t="shared" ref="H70:H71" si="34">F70-G70</f>
        <v>-1.9842242730965682</v>
      </c>
      <c r="I70" s="6" t="str">
        <f t="shared" si="31"/>
        <v>SDP</v>
      </c>
      <c r="J70" s="6">
        <f t="shared" si="27"/>
        <v>9.8315718975689101</v>
      </c>
      <c r="L70" s="10">
        <f>MIN(K26,W27)</f>
        <v>3.9236738122361712</v>
      </c>
      <c r="M70" s="6">
        <f>MIN(K27,W26)</f>
        <v>4.4678219088875064</v>
      </c>
      <c r="N70" s="6">
        <f t="shared" si="28"/>
        <v>-0.54414809665133523</v>
      </c>
      <c r="O70" s="6" t="str">
        <f t="shared" si="29"/>
        <v>SDP</v>
      </c>
      <c r="P70" s="6">
        <f t="shared" si="30"/>
        <v>8.3914957211236771</v>
      </c>
      <c r="R70"/>
      <c r="S70"/>
      <c r="T70"/>
      <c r="AA70"/>
      <c r="AC70" s="6"/>
    </row>
    <row r="71" spans="1:46" ht="15" thickBot="1" x14ac:dyDescent="0.35">
      <c r="A71">
        <f>A34</f>
        <v>0</v>
      </c>
      <c r="B71" s="5">
        <f>Neural!B34</f>
        <v>0</v>
      </c>
      <c r="C71" s="14">
        <f>Neural!C34</f>
        <v>0</v>
      </c>
      <c r="D71" s="8" t="str">
        <f t="shared" si="23"/>
        <v>LAD</v>
      </c>
      <c r="E71" s="8" t="str">
        <f t="shared" si="23"/>
        <v>OAK</v>
      </c>
      <c r="F71" s="6">
        <f t="shared" si="24"/>
        <v>4.220016531776273</v>
      </c>
      <c r="G71" s="6">
        <f t="shared" si="25"/>
        <v>6.2831346503513688</v>
      </c>
      <c r="H71" s="6">
        <f t="shared" si="34"/>
        <v>-2.0631181185750957</v>
      </c>
      <c r="I71" s="6" t="str">
        <f t="shared" si="31"/>
        <v>OAK</v>
      </c>
      <c r="J71" s="6">
        <f t="shared" si="27"/>
        <v>10.503151182127642</v>
      </c>
      <c r="L71" s="10">
        <f>MIN(K28,W29)</f>
        <v>4.220016531776273</v>
      </c>
      <c r="M71" s="6">
        <f>MIN(K29,W28)</f>
        <v>5.2665748066942486</v>
      </c>
      <c r="N71" s="6">
        <f t="shared" si="28"/>
        <v>-1.0465582749179756</v>
      </c>
      <c r="O71" s="6" t="str">
        <f t="shared" si="29"/>
        <v>OAK</v>
      </c>
      <c r="P71" s="6">
        <f t="shared" si="30"/>
        <v>9.4865913384705216</v>
      </c>
      <c r="R71"/>
      <c r="S71"/>
      <c r="T71"/>
      <c r="AA71"/>
      <c r="AC71" s="6"/>
    </row>
    <row r="72" spans="1:46" ht="15" thickBot="1" x14ac:dyDescent="0.35">
      <c r="A72">
        <f>A35</f>
        <v>0</v>
      </c>
      <c r="B72" s="5">
        <f>Neural!B35</f>
        <v>0</v>
      </c>
      <c r="C72" s="14">
        <f>Neural!C35</f>
        <v>0</v>
      </c>
      <c r="D72" s="6" t="str">
        <f t="shared" si="23"/>
        <v>PHI</v>
      </c>
      <c r="E72" s="6" t="str">
        <f t="shared" si="23"/>
        <v>SEA</v>
      </c>
      <c r="F72" s="6">
        <f t="shared" si="24"/>
        <v>3.3169321361134854</v>
      </c>
      <c r="G72" s="6">
        <f t="shared" si="25"/>
        <v>5.2056320087518655</v>
      </c>
      <c r="H72" s="6">
        <f t="shared" ref="H72" si="35">F72-G72</f>
        <v>-1.8886998726383801</v>
      </c>
      <c r="I72" s="6" t="str">
        <f t="shared" ref="I72" si="36">IF(G72&gt;F72,E72,D72)</f>
        <v>SEA</v>
      </c>
      <c r="J72" s="6">
        <f t="shared" ref="J72" si="37">F72+G72</f>
        <v>8.5225641448653509</v>
      </c>
      <c r="L72" s="10">
        <f>MIN(K30,W31)</f>
        <v>3.3169321361134854</v>
      </c>
      <c r="M72" s="6">
        <f>MIN(K31,W30)</f>
        <v>4.3256817700771482</v>
      </c>
      <c r="N72" s="6">
        <f t="shared" si="28"/>
        <v>-1.0087496339636628</v>
      </c>
      <c r="O72" s="6" t="str">
        <f t="shared" si="29"/>
        <v>SEA</v>
      </c>
      <c r="P72" s="6">
        <f t="shared" si="30"/>
        <v>7.6426139061906335</v>
      </c>
      <c r="R72"/>
      <c r="S72"/>
      <c r="T72"/>
      <c r="AA72"/>
      <c r="AC72" s="6"/>
    </row>
    <row r="73" spans="1:46" ht="15" thickBot="1" x14ac:dyDescent="0.35">
      <c r="B73" s="5">
        <f>Neural!B36</f>
        <v>0</v>
      </c>
      <c r="C73" s="14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R73"/>
      <c r="S73"/>
      <c r="T73"/>
      <c r="AA73"/>
      <c r="AC73" s="6"/>
    </row>
    <row r="74" spans="1:46" ht="15" thickBot="1" x14ac:dyDescent="0.35">
      <c r="B74" s="5">
        <f>Neural!B37</f>
        <v>0</v>
      </c>
      <c r="C74" s="14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R74"/>
      <c r="S74"/>
      <c r="T74"/>
      <c r="AA74"/>
      <c r="AC74" s="6"/>
    </row>
    <row r="75" spans="1:46" ht="15" thickBot="1" x14ac:dyDescent="0.35">
      <c r="B75" s="5">
        <f>Neural!B38</f>
        <v>0</v>
      </c>
      <c r="C75" s="14">
        <f>Neural!C38</f>
        <v>0</v>
      </c>
      <c r="N75" s="10"/>
      <c r="R75"/>
      <c r="S75"/>
      <c r="T75"/>
    </row>
    <row r="76" spans="1:46" ht="15" thickBot="1" x14ac:dyDescent="0.35">
      <c r="B76" s="5">
        <f>Neural!B42</f>
        <v>0</v>
      </c>
      <c r="C76" s="14">
        <f>Neural!C42</f>
        <v>0</v>
      </c>
      <c r="D76" s="6" t="s">
        <v>40</v>
      </c>
      <c r="G76" s="6">
        <f>E76-F76</f>
        <v>0</v>
      </c>
    </row>
    <row r="77" spans="1:46" ht="86.4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5" t="s">
        <v>47</v>
      </c>
      <c r="M77" s="15" t="s">
        <v>118</v>
      </c>
      <c r="N77" s="15" t="s">
        <v>123</v>
      </c>
      <c r="O77" s="15" t="s">
        <v>124</v>
      </c>
      <c r="P77" s="22" t="s">
        <v>48</v>
      </c>
      <c r="Q77" s="15" t="s">
        <v>118</v>
      </c>
      <c r="R77" s="15" t="s">
        <v>123</v>
      </c>
      <c r="S77" s="15" t="s">
        <v>124</v>
      </c>
      <c r="T77" s="22" t="s">
        <v>52</v>
      </c>
      <c r="U77" s="22" t="s">
        <v>53</v>
      </c>
      <c r="V77" s="23" t="s">
        <v>54</v>
      </c>
      <c r="W77" s="23" t="s">
        <v>55</v>
      </c>
      <c r="X77" s="24" t="s">
        <v>116</v>
      </c>
      <c r="Y77" s="24" t="s">
        <v>119</v>
      </c>
      <c r="Z77" s="24" t="s">
        <v>131</v>
      </c>
      <c r="AA77" s="24" t="s">
        <v>130</v>
      </c>
      <c r="AB77" s="24" t="s">
        <v>127</v>
      </c>
      <c r="AC77" s="24" t="s">
        <v>60</v>
      </c>
      <c r="AD77" s="24" t="s">
        <v>14</v>
      </c>
      <c r="AE77" s="23" t="s">
        <v>17</v>
      </c>
      <c r="AF77" s="23" t="s">
        <v>45</v>
      </c>
      <c r="AG77" s="23" t="s">
        <v>46</v>
      </c>
      <c r="AH77" s="24" t="s">
        <v>239</v>
      </c>
      <c r="AI77" s="24" t="s">
        <v>240</v>
      </c>
      <c r="AJ77" s="24" t="s">
        <v>241</v>
      </c>
      <c r="AK77" s="24" t="s">
        <v>116</v>
      </c>
      <c r="AL77" s="24" t="s">
        <v>121</v>
      </c>
      <c r="AM77" s="24" t="s">
        <v>120</v>
      </c>
      <c r="AN77" s="24" t="s">
        <v>128</v>
      </c>
      <c r="AO77" s="24" t="s">
        <v>129</v>
      </c>
      <c r="AP77" s="24" t="s">
        <v>60</v>
      </c>
      <c r="AQ77" s="22" t="s">
        <v>14</v>
      </c>
      <c r="AT77"/>
    </row>
    <row r="78" spans="1:46" x14ac:dyDescent="0.3">
      <c r="D78" s="8" t="str">
        <f t="shared" ref="D78:E91" si="41">D38</f>
        <v>STL</v>
      </c>
      <c r="E78" s="8" t="str">
        <f t="shared" si="41"/>
        <v>CHC</v>
      </c>
      <c r="F78" s="6">
        <f t="shared" ref="F78:F94" si="42">MAX(L38,L58)</f>
        <v>4.9091765661012836</v>
      </c>
      <c r="G78" s="6">
        <f t="shared" ref="G78:G94" si="43">MIN(M38,M58)</f>
        <v>4.4310929480112637</v>
      </c>
      <c r="H78" s="6">
        <f t="shared" ref="H78:H89" si="44">F78-G78</f>
        <v>0.47808361809001987</v>
      </c>
      <c r="I78" s="6" t="str">
        <f>IF(G78&gt;F78,E78,D78)</f>
        <v>STL</v>
      </c>
      <c r="J78" s="6">
        <f t="shared" ref="J78:J91" si="45">F78+G78</f>
        <v>9.3402695141125474</v>
      </c>
      <c r="L78" s="15" t="str">
        <f t="shared" ref="L78:L93" si="46">D78</f>
        <v>STL</v>
      </c>
      <c r="M78" s="15">
        <f>N2</f>
        <v>4.75</v>
      </c>
      <c r="N78" s="15">
        <f>Z2</f>
        <v>4.5999999999999996</v>
      </c>
      <c r="O78" s="15">
        <v>4.0999999999999996</v>
      </c>
      <c r="P78" s="15" t="str">
        <f t="shared" ref="P78:P92" si="47">E78</f>
        <v>CHC</v>
      </c>
      <c r="Q78" s="15">
        <f>N3</f>
        <v>4.4000000000000004</v>
      </c>
      <c r="R78" s="15">
        <f>Z3</f>
        <v>3.5</v>
      </c>
      <c r="S78" s="15">
        <v>4</v>
      </c>
      <c r="T78" s="16" t="s">
        <v>180</v>
      </c>
      <c r="U78" s="16" t="s">
        <v>179</v>
      </c>
      <c r="V78" s="19" t="str">
        <f t="shared" ref="V78:V92" si="48">IF(SUM(COUNTIF(I38, L78), COUNTIF(O38, L78), COUNTIF(I58, L78), COUNTIF(O58, L78), COUNTIF(I78, L78)) &gt; SUM(COUNTIF(I38, P78), COUNTIF(O38, P78), COUNTIF(I58, P78), COUNTIF(O58, P78), COUNTIF(I78, P78)), L78, IF(SUM(COUNTIF(I38, L78), COUNTIF(O38, L78), COUNTIF(I58, L78), COUNTIF(O58, L78), COUNTIF(I78, L78)) &lt; SUM(COUNTIF(I38, P78), COUNTIF(O38, P78), COUNTIF(I58, P78), COUNTIF(O58, P78), COUNTIF(I78, P78)), P78, "Tie"))</f>
        <v>CHC</v>
      </c>
      <c r="W78" s="13">
        <f t="shared" ref="W78:W92" si="49">(COUNTIF(I38, V78) + COUNTIF(O38, V78) + COUNTIF(I58, V78) + COUNTIF(O58, V78) + COUNTIF(I78, V78))/5</f>
        <v>0.6</v>
      </c>
      <c r="X78" s="13">
        <f>IF(W78=1, 5, IF(W78=0.8, 4, IF(W78=0.6, 3, IF(W78=0.4, 2, IF(W78=0.2, 1, 0)))))</f>
        <v>3</v>
      </c>
      <c r="Y78" s="13">
        <f>((Q78+N78)/2)-((M78+R78)/2)</f>
        <v>0.375</v>
      </c>
      <c r="Z78" s="13">
        <f>IF(OR(AND(P78=V78, Y78&gt;1.5), AND(P78&lt;&gt;V78, Y78&lt;-1.5)), 2.5,
   IF(OR(AND(P78=V78, Y78&gt;1), AND(P78&lt;&gt;V78, Y78&lt;-1)), 2,
   IF(OR(AND(P78=V78, Y78&gt;0.66), AND(P78&lt;&gt;V78, Y78&lt;-0.66)), 1.5,
   IF(OR(AND(P78=V78, Y78&gt;0.33), AND(P78&lt;&gt;V78, Y78&lt;-0.33)), 1,
   IF(OR(AND(P78=V78, Y78&gt;0), AND(P78&lt;&gt;V78, Y78&lt;0)), 0.5, 0)))))</f>
        <v>1</v>
      </c>
      <c r="AA78" s="13">
        <f>S78-O78</f>
        <v>-9.9999999999999645E-2</v>
      </c>
      <c r="AB78" s="13">
        <f>IF(OR(AND(P78=V78, Y78&gt;1.5), AND(P78&lt;&gt;V78, AA78&lt;-1.5)), 2.5,
   IF(OR(AND(P78=V78, Y78&gt;1), AND(P78&lt;&gt;V78, AA78&lt;-1)), 2,
   IF(OR(AND(P78=V78, Y78&gt;0.66), AND(P78&lt;&gt;V78, AA78&lt;-0.66)), 1.5,
   IF(OR(AND(P78=V78, Y78&gt;0.33), AND(P78&lt;&gt;V78, AA78&lt;-0.33)), 1,
   IF(OR(AND(P78=V78, Y78&gt;0), AND(P78&lt;&gt;V78, AA78&lt;0)), 0.5, 0)))))</f>
        <v>1</v>
      </c>
      <c r="AC78" s="13">
        <f>SUM(IF(ISNUMBER(X78), X78, 0), IF(ISNUMBER(Z78), Z78, 0), IF(ISNUMBER(AB78), AB78, 0))</f>
        <v>5</v>
      </c>
      <c r="AD78" s="13"/>
      <c r="AE78" s="19">
        <v>8.5</v>
      </c>
      <c r="AF78" s="13" t="str">
        <f t="shared" ref="AF78:AF92" si="50">IF(COUNTIF(J38, "&gt;" &amp; AE78) + COUNTIF(P38, "&gt;" &amp; AE78) + COUNTIF(J58, "&gt;" &amp; AE78) + COUNTIF(J78, "&gt;" &amp; AE78) + COUNTIF(P58, "&gt;" &amp; AE78) &gt;= 3, "Over", "Under")</f>
        <v>Over</v>
      </c>
      <c r="AG78" s="13">
        <f t="shared" ref="AG78:AG92" si="51">IF(AF78="Over",((COUNTIF(J38,"&gt;"&amp;AE78)+COUNTIF(P38,"&gt;"&amp;AE78)+COUNTIF(J58,"&gt;"&amp;AE78)+COUNTIF(J78,"&gt;"&amp;AE78)+COUNTIF(P58,"&gt;"&amp;AE78))/5),((COUNTIF(J38,"&lt;="&amp;AE78)+COUNTIF(P38,"&lt;="&amp;AE78)+COUNTIF(J58,"&lt;="&amp;AE78)+COUNTIF(J78,"&lt;="&amp;AE78)+COUNTIF(P58,"&lt;="&amp;AE78))/5))</f>
        <v>0.6</v>
      </c>
      <c r="AH78" s="13">
        <f>J38</f>
        <v>8.7795162111550518</v>
      </c>
      <c r="AI78" s="13">
        <f>P38</f>
        <v>9.7792284052008398</v>
      </c>
      <c r="AJ78" s="13">
        <f>P58</f>
        <v>7.7798040171092637</v>
      </c>
      <c r="AK78" s="13">
        <f>IF(AG78=1, 5, IF(AG78=0.8, 4, IF(AG78=0.6, 3, IF(AG78=0.4, 2, IF(AG78=0.2, 1, 0)))))</f>
        <v>3</v>
      </c>
      <c r="AL78" s="13">
        <f>(((N78+Q78)/2)+((M78+R78)/2))-AE78</f>
        <v>0.125</v>
      </c>
      <c r="AM78" s="13">
        <f>IF(OR(AND(AF78="Over",(((N78+Q78)/2)+((M78+R78)/2))&gt;AE78),AND(AF78="Under",(((N78+Q78)/2)+((M78+R78)/2))&lt;AE78)),IF(OR(AL78&gt;2,AL78&lt;-2),2.5,IF(OR(AND(AL78&lt;2,AL78&gt;1),AND(AL78&gt;-2,AL78&lt;-1)),1.25,IF(OR(AND(AL78&lt;1,AL78&gt;0),AND(AL78&gt;-1,AL78&lt;0)),0,0))),0)</f>
        <v>0</v>
      </c>
      <c r="AN78" s="13">
        <f>O78+S78</f>
        <v>8.1</v>
      </c>
      <c r="AO78" s="13">
        <f>IF(OR(AND(AF78="Over",AN78&gt;AE78),AND(AF78="Under",AN78&lt;AE78)),IF(OR(AE78-AN78&gt;2,AE78-AN78&lt;-2),2.5,IF(OR(AND(AE78-AN78&lt;2,AE78-AN78&gt;1),AND(AE78-AN78&gt;-2,AE78-AN78&lt;-1)),1.25,IF(OR(AND(AE78-AN78&lt;1,AE78-AN78&gt;0),AND(AE78-AN78&gt;-1,AE78-AN78&lt;0)),0,0))),0)</f>
        <v>0</v>
      </c>
      <c r="AP78" s="13">
        <f>SUM(IF(ISNUMBER(AK78), AK78, 0), IF(ISNUMBER(AM78), AM78, 0), IF(ISNUMBER(AO78), AO78, 0))</f>
        <v>3</v>
      </c>
      <c r="AQ78" s="19"/>
      <c r="AT78"/>
    </row>
    <row r="79" spans="1:46" x14ac:dyDescent="0.3">
      <c r="D79" s="8" t="str">
        <f t="shared" si="41"/>
        <v>ARI</v>
      </c>
      <c r="E79" s="8" t="str">
        <f t="shared" si="41"/>
        <v>PIT</v>
      </c>
      <c r="F79" s="6">
        <f t="shared" si="42"/>
        <v>6.0431616515994726</v>
      </c>
      <c r="G79" s="6">
        <f t="shared" si="43"/>
        <v>3.9099997081791145</v>
      </c>
      <c r="H79" s="6">
        <f t="shared" si="44"/>
        <v>2.1331619434203581</v>
      </c>
      <c r="I79" s="6" t="str">
        <f t="shared" ref="I79:I91" si="52">IF(G79&gt;F79,E79,D79)</f>
        <v>ARI</v>
      </c>
      <c r="J79" s="6">
        <f t="shared" si="45"/>
        <v>9.9531613597785871</v>
      </c>
      <c r="L79" s="15" t="str">
        <f t="shared" si="46"/>
        <v>ARI</v>
      </c>
      <c r="M79" s="15">
        <f>N4</f>
        <v>6.15</v>
      </c>
      <c r="N79" s="15">
        <f>Z4</f>
        <v>3.9</v>
      </c>
      <c r="O79" s="15">
        <v>6</v>
      </c>
      <c r="P79" s="15" t="str">
        <f t="shared" si="47"/>
        <v>PIT</v>
      </c>
      <c r="Q79" s="15">
        <f>N5</f>
        <v>4.55</v>
      </c>
      <c r="R79" s="15">
        <f>Z5</f>
        <v>3.4</v>
      </c>
      <c r="S79" s="15">
        <v>4.6669999999999998</v>
      </c>
      <c r="T79" s="16" t="s">
        <v>229</v>
      </c>
      <c r="U79" s="16" t="s">
        <v>230</v>
      </c>
      <c r="V79" s="19" t="str">
        <f t="shared" si="48"/>
        <v>ARI</v>
      </c>
      <c r="W79" s="13">
        <f t="shared" si="49"/>
        <v>0.6</v>
      </c>
      <c r="X79" s="13">
        <f t="shared" ref="X79:X92" si="53">IF(W79=1, 5, IF(W79=0.8, 4, IF(W79=0.6, 3, IF(W79=0.4, 2, IF(W79=0.2, 1, 0)))))</f>
        <v>3</v>
      </c>
      <c r="Y79" s="13">
        <f t="shared" ref="Y79:Y92" si="54">((Q79+N79)/2)-((M79+R79)/2)</f>
        <v>-0.55000000000000071</v>
      </c>
      <c r="Z79" s="13">
        <f t="shared" ref="Z79:Z92" si="55">IF(OR(AND(P79=V79, Y79&gt;1.5), AND(P79&lt;&gt;V79, Y79&lt;-1.5)), 2.5,
   IF(OR(AND(P79=V79, Y79&gt;1), AND(P79&lt;&gt;V79, Y79&lt;-1)), 2,
   IF(OR(AND(P79=V79, Y79&gt;0.66), AND(P79&lt;&gt;V79, Y79&lt;-0.66)), 1.5,
   IF(OR(AND(P79=V79, Y79&gt;0.33), AND(P79&lt;&gt;V79, Y79&lt;-0.33)), 1,
   IF(OR(AND(P79=V79, Y79&gt;0), AND(P79&lt;&gt;V79, Y79&lt;0)), 0.5, 0)))))</f>
        <v>1</v>
      </c>
      <c r="AA79" s="13">
        <f>S79-O79</f>
        <v>-1.3330000000000002</v>
      </c>
      <c r="AB79" s="13">
        <f t="shared" ref="AB79:AB92" si="56">IF(OR(AND(P79=V79, Y79&gt;1.5), AND(P79&lt;&gt;V79, AA79&lt;-1.5)), 2.5,
   IF(OR(AND(P79=V79, Y79&gt;1), AND(P79&lt;&gt;V79, AA79&lt;-1)), 2,
   IF(OR(AND(P79=V79, Y79&gt;0.66), AND(P79&lt;&gt;V79, AA79&lt;-0.66)), 1.5,
   IF(OR(AND(P79=V79, Y79&gt;0.33), AND(P79&lt;&gt;V79, AA79&lt;-0.33)), 1,
   IF(OR(AND(P79=V79, Y79&gt;0), AND(P79&lt;&gt;V79, AA79&lt;0)), 0.5, 0)))))</f>
        <v>2</v>
      </c>
      <c r="AC79" s="13">
        <f t="shared" ref="AC79:AC92" si="57">SUM(IF(ISNUMBER(X79), X79, 0), IF(ISNUMBER(Z79), Z79, 0), IF(ISNUMBER(AB79), AB79, 0))</f>
        <v>6</v>
      </c>
      <c r="AD79" s="13"/>
      <c r="AE79" s="19">
        <v>8.5</v>
      </c>
      <c r="AF79" s="13" t="str">
        <f t="shared" si="50"/>
        <v>Over</v>
      </c>
      <c r="AG79" s="13">
        <f t="shared" si="51"/>
        <v>0.6</v>
      </c>
      <c r="AH79" s="13">
        <f t="shared" ref="AH79:AH93" si="58">J39</f>
        <v>8.7965387659446943</v>
      </c>
      <c r="AI79" s="13">
        <f t="shared" ref="AI79:AI93" si="59">P39</f>
        <v>10.40671191825254</v>
      </c>
      <c r="AJ79" s="13">
        <f t="shared" ref="AJ79:AJ93" si="60">P59</f>
        <v>7.1863656136368483</v>
      </c>
      <c r="AK79" s="13">
        <f>IF(AG79=1, 5, IF(AG79=0.8, 4, IF(AG79=0.6, 3, IF(AG79=0.4, 2, IF(AG79=0.2, 1, 0)))))</f>
        <v>3</v>
      </c>
      <c r="AL79" s="13">
        <f>(((N79+Q79)/2)+((M79+R79)/2))-AE79</f>
        <v>0.5</v>
      </c>
      <c r="AM79" s="13">
        <f>IF(OR(AND(AF79="Over",(((N79+Q79)/2)+((M79+R79)/2))&gt;AE79),AND(AF79="Under",(((N79+Q79)/2)+((M79+R79)/2))&lt;AE79)),IF(OR(AL79&gt;2,AL79&lt;-2),2.5,IF(OR(AND(AL79&lt;2,AL79&gt;1),AND(AL79&gt;-2,AL79&lt;-1)),1.25,IF(OR(AND(AL79&lt;1,AL79&gt;0),AND(AL79&gt;-1,AL79&lt;0)),0,0))),0)</f>
        <v>0</v>
      </c>
      <c r="AN79" s="13">
        <f>O79+S79</f>
        <v>10.667</v>
      </c>
      <c r="AO79" s="13">
        <f>IF(OR(AND(AF79="Over",AN79&gt;AE79),AND(AF79="Under",AN79&lt;AE79)),IF(OR(AE79-AN79&gt;2,AE79-AN79&lt;-2),2.5,IF(OR(AND(AE79-AN79&lt;2,AE79-AN79&gt;1),AND(AE79-AN79&gt;-2,AE79-AN79&lt;-1)),1.25,IF(OR(AND(AE79-AN79&lt;1,AE79-AN79&gt;0),AND(AE79-AN79&gt;-1,AE79-AN79&lt;0)),0,0))),0)</f>
        <v>2.5</v>
      </c>
      <c r="AP79" s="13">
        <f t="shared" ref="AP79:AP92" si="61">SUM(IF(ISNUMBER(AK79), AK79, 0), IF(ISNUMBER(AM79), AM79, 0), IF(ISNUMBER(AO79), AO79, 0))</f>
        <v>5.5</v>
      </c>
      <c r="AQ79" s="19"/>
      <c r="AT79"/>
    </row>
    <row r="80" spans="1:46" x14ac:dyDescent="0.3">
      <c r="D80" s="8" t="str">
        <f t="shared" si="41"/>
        <v>KCR</v>
      </c>
      <c r="E80" s="8" t="str">
        <f t="shared" si="41"/>
        <v>DET</v>
      </c>
      <c r="F80" s="6">
        <f t="shared" si="42"/>
        <v>5.8076862768196582</v>
      </c>
      <c r="G80" s="6">
        <f t="shared" si="43"/>
        <v>3.7926490358038518</v>
      </c>
      <c r="H80" s="6">
        <f t="shared" si="44"/>
        <v>2.0150372410158064</v>
      </c>
      <c r="I80" s="6" t="str">
        <f t="shared" si="52"/>
        <v>KCR</v>
      </c>
      <c r="J80" s="6">
        <f t="shared" si="45"/>
        <v>9.6003353126235105</v>
      </c>
      <c r="L80" s="27" t="str">
        <f t="shared" si="46"/>
        <v>KCR</v>
      </c>
      <c r="M80" s="27">
        <f>N6</f>
        <v>5.6</v>
      </c>
      <c r="N80" s="27">
        <f>Z6</f>
        <v>3.65</v>
      </c>
      <c r="O80" s="27">
        <v>6.71</v>
      </c>
      <c r="P80" s="27" t="str">
        <f t="shared" si="47"/>
        <v>DET</v>
      </c>
      <c r="Q80" s="27">
        <f>N7</f>
        <v>4.45</v>
      </c>
      <c r="R80" s="27">
        <f>Z7</f>
        <v>4.3499999999999996</v>
      </c>
      <c r="S80" s="27">
        <v>2.8570000000000002</v>
      </c>
      <c r="T80" s="28" t="s">
        <v>179</v>
      </c>
      <c r="U80" s="28" t="s">
        <v>180</v>
      </c>
      <c r="V80" s="29" t="str">
        <f t="shared" si="48"/>
        <v>KCR</v>
      </c>
      <c r="W80" s="30">
        <f t="shared" si="49"/>
        <v>1</v>
      </c>
      <c r="X80" s="30">
        <f t="shared" si="53"/>
        <v>5</v>
      </c>
      <c r="Y80" s="30">
        <f t="shared" si="54"/>
        <v>-0.92499999999999982</v>
      </c>
      <c r="Z80" s="30">
        <f t="shared" si="55"/>
        <v>1.5</v>
      </c>
      <c r="AA80" s="30">
        <f t="shared" ref="AA80:AA92" si="62">S80-O80</f>
        <v>-3.8529999999999998</v>
      </c>
      <c r="AB80" s="30">
        <f t="shared" si="56"/>
        <v>2.5</v>
      </c>
      <c r="AC80" s="30">
        <f t="shared" si="57"/>
        <v>9</v>
      </c>
      <c r="AD80" s="13"/>
      <c r="AE80" s="29">
        <v>6.5</v>
      </c>
      <c r="AF80" s="30" t="str">
        <f t="shared" si="50"/>
        <v>Over</v>
      </c>
      <c r="AG80" s="30">
        <f t="shared" si="51"/>
        <v>1</v>
      </c>
      <c r="AH80" s="30">
        <f t="shared" si="58"/>
        <v>9.1364139212004076</v>
      </c>
      <c r="AI80" s="30">
        <f t="shared" si="59"/>
        <v>10.139779194073856</v>
      </c>
      <c r="AJ80" s="30">
        <f t="shared" si="60"/>
        <v>8.1330486483269624</v>
      </c>
      <c r="AK80" s="30">
        <f>IF(AG80=1, 5, IF(AG80=0.8, 4, IF(AG80=0.6, 3, IF(AG80=0.4, 2, IF(AG80=0.2, 1, 0)))))</f>
        <v>5</v>
      </c>
      <c r="AL80" s="30">
        <f>(((N80+Q80)/2)+((M80+R80)/2))-AE80</f>
        <v>2.5249999999999986</v>
      </c>
      <c r="AM80" s="30">
        <f>IF(OR(AND(AF80="Over",(((N80+Q80)/2)+((M80+R80)/2))&gt;AE80),AND(AF80="Under",(((N80+Q80)/2)+((M80+R80)/2))&lt;AE80)),IF(OR(AL80&gt;2,AL80&lt;-2),2.5,IF(OR(AND(AL80&lt;2,AL80&gt;1),AND(AL80&gt;-2,AL80&lt;-1)),1.25,IF(OR(AND(AL80&lt;1,AL80&gt;0),AND(AL80&gt;-1,AL80&lt;0)),0,0))),0)</f>
        <v>2.5</v>
      </c>
      <c r="AN80" s="30">
        <f>O80+S80</f>
        <v>9.5670000000000002</v>
      </c>
      <c r="AO80" s="30">
        <f>IF(OR(AND(AF80="Over",AN80&gt;AE80),AND(AF80="Under",AN80&lt;AE80)),IF(OR(AE80-AN80&gt;2,AE80-AN80&lt;-2),2.5,IF(OR(AND(AE80-AN80&lt;2,AE80-AN80&gt;1),AND(AE80-AN80&gt;-2,AE80-AN80&lt;-1)),1.25,IF(OR(AND(AE80-AN80&lt;1,AE80-AN80&gt;0),AND(AE80-AN80&gt;-1,AE80-AN80&lt;0)),0,0))),0)</f>
        <v>2.5</v>
      </c>
      <c r="AP80" s="30">
        <f t="shared" si="61"/>
        <v>10</v>
      </c>
      <c r="AQ80" s="19"/>
      <c r="AR80" s="20"/>
      <c r="AT80"/>
    </row>
    <row r="81" spans="4:46" x14ac:dyDescent="0.3">
      <c r="D81" s="8" t="str">
        <f t="shared" si="41"/>
        <v>MIL</v>
      </c>
      <c r="E81" s="8" t="str">
        <f t="shared" si="41"/>
        <v>WSN</v>
      </c>
      <c r="F81" s="6">
        <f t="shared" si="42"/>
        <v>6.2015182829847308</v>
      </c>
      <c r="G81" s="6">
        <f t="shared" si="43"/>
        <v>4.0751251471909349</v>
      </c>
      <c r="H81" s="6">
        <f t="shared" si="44"/>
        <v>2.126393135793796</v>
      </c>
      <c r="I81" s="6" t="str">
        <f t="shared" si="52"/>
        <v>MIL</v>
      </c>
      <c r="J81" s="6">
        <f t="shared" si="45"/>
        <v>10.276643430175666</v>
      </c>
      <c r="L81" s="15" t="str">
        <f t="shared" si="46"/>
        <v>MIL</v>
      </c>
      <c r="M81" s="15">
        <f>N8</f>
        <v>4.3499999999999996</v>
      </c>
      <c r="N81" s="15">
        <f>Z8</f>
        <v>4.3499999999999996</v>
      </c>
      <c r="O81" s="15">
        <v>5.3330000000000002</v>
      </c>
      <c r="P81" s="15" t="str">
        <f t="shared" si="47"/>
        <v>WSN</v>
      </c>
      <c r="Q81" s="15">
        <f>N9</f>
        <v>4.2</v>
      </c>
      <c r="R81" s="15">
        <f>Z9</f>
        <v>6.3</v>
      </c>
      <c r="S81" s="15">
        <v>4.6660000000000004</v>
      </c>
      <c r="T81" s="16" t="s">
        <v>172</v>
      </c>
      <c r="U81" s="16" t="s">
        <v>173</v>
      </c>
      <c r="V81" s="19" t="str">
        <f t="shared" si="48"/>
        <v>MIL</v>
      </c>
      <c r="W81" s="13">
        <f t="shared" si="49"/>
        <v>1</v>
      </c>
      <c r="X81" s="13">
        <f t="shared" si="53"/>
        <v>5</v>
      </c>
      <c r="Y81" s="13">
        <f t="shared" si="54"/>
        <v>-1.0499999999999989</v>
      </c>
      <c r="Z81" s="13">
        <f t="shared" si="55"/>
        <v>2</v>
      </c>
      <c r="AA81" s="13">
        <f t="shared" si="62"/>
        <v>-0.66699999999999982</v>
      </c>
      <c r="AB81" s="13">
        <f t="shared" si="56"/>
        <v>1.5</v>
      </c>
      <c r="AC81" s="13">
        <f t="shared" si="57"/>
        <v>8.5</v>
      </c>
      <c r="AD81" s="13"/>
      <c r="AE81" s="19">
        <v>8.5</v>
      </c>
      <c r="AF81" s="19" t="str">
        <f t="shared" si="50"/>
        <v>Over</v>
      </c>
      <c r="AG81" s="13">
        <f t="shared" si="51"/>
        <v>0.8</v>
      </c>
      <c r="AH81" s="13">
        <f t="shared" si="58"/>
        <v>9.505293859174774</v>
      </c>
      <c r="AI81" s="13">
        <f t="shared" si="59"/>
        <v>10.55120514296282</v>
      </c>
      <c r="AJ81" s="13">
        <f t="shared" si="60"/>
        <v>8.4593825753867282</v>
      </c>
      <c r="AK81" s="13">
        <f>IF(AG81=1, 5, IF(AG81=0.8, 4, IF(AG81=0.6, 3, IF(AG81=0.4, 2, IF(AG81=0.2, 1, 0)))))</f>
        <v>4</v>
      </c>
      <c r="AL81" s="13">
        <f>(((N81+Q81)/2)+((M81+R81)/2))-AE81</f>
        <v>1.0999999999999996</v>
      </c>
      <c r="AM81" s="13">
        <f>IF(OR(AND(AF81="Over",(((N81+Q81)/2)+((M81+R81)/2))&gt;AE81),AND(AF81="Under",(((N81+Q81)/2)+((M81+R81)/2))&lt;AE81)),IF(OR(AL81&gt;2,AL81&lt;-2),2.5,IF(OR(AND(AL81&lt;2,AL81&gt;1),AND(AL81&gt;-2,AL81&lt;-1)),1.25,IF(OR(AND(AL81&lt;1,AL81&gt;0),AND(AL81&gt;-1,AL81&lt;0)),0,0))),0)</f>
        <v>1.25</v>
      </c>
      <c r="AN81" s="13">
        <f>O81+S81</f>
        <v>9.9990000000000006</v>
      </c>
      <c r="AO81" s="13">
        <f>IF(OR(AND(AF81="Over",AN81&gt;AE81),AND(AF81="Under",AN81&lt;AE81)),IF(OR(AE81-AN81&gt;2,AE81-AN81&lt;-2),2.5,IF(OR(AND(AE81-AN81&lt;2,AE81-AN81&gt;1),AND(AE81-AN81&gt;-2,AE81-AN81&lt;-1)),1.25,IF(OR(AND(AE81-AN81&lt;1,AE81-AN81&gt;0),AND(AE81-AN81&gt;-1,AE81-AN81&lt;0)),0,0))),0)</f>
        <v>1.25</v>
      </c>
      <c r="AP81" s="13">
        <f t="shared" si="61"/>
        <v>6.5</v>
      </c>
      <c r="AQ81" s="13"/>
      <c r="AT81"/>
    </row>
    <row r="82" spans="4:46" x14ac:dyDescent="0.3">
      <c r="D82" s="8" t="str">
        <f t="shared" si="41"/>
        <v>TOR</v>
      </c>
      <c r="E82" s="8" t="str">
        <f t="shared" si="41"/>
        <v>NYY</v>
      </c>
      <c r="F82" s="6">
        <f t="shared" si="42"/>
        <v>4.8607356098681835</v>
      </c>
      <c r="G82" s="6">
        <f t="shared" si="43"/>
        <v>5.9717431171620534</v>
      </c>
      <c r="H82" s="6">
        <f t="shared" si="44"/>
        <v>-1.1110075072938699</v>
      </c>
      <c r="I82" s="6" t="str">
        <f t="shared" si="52"/>
        <v>NYY</v>
      </c>
      <c r="J82" s="6">
        <f t="shared" si="45"/>
        <v>10.832478727030237</v>
      </c>
      <c r="L82" s="27" t="str">
        <f t="shared" si="46"/>
        <v>TOR</v>
      </c>
      <c r="M82" s="27">
        <f>N10</f>
        <v>4.75</v>
      </c>
      <c r="N82" s="27">
        <f>Z10</f>
        <v>5.95</v>
      </c>
      <c r="O82" s="27">
        <v>5.2220000000000004</v>
      </c>
      <c r="P82" s="27" t="str">
        <f t="shared" si="47"/>
        <v>NYY</v>
      </c>
      <c r="Q82" s="27">
        <f>N11</f>
        <v>5.8</v>
      </c>
      <c r="R82" s="27">
        <f>Z11</f>
        <v>4.5999999999999996</v>
      </c>
      <c r="S82" s="27">
        <v>5.7</v>
      </c>
      <c r="T82" s="28" t="s">
        <v>231</v>
      </c>
      <c r="U82" s="28" t="s">
        <v>233</v>
      </c>
      <c r="V82" s="29" t="str">
        <f t="shared" si="48"/>
        <v>NYY</v>
      </c>
      <c r="W82" s="30">
        <f t="shared" si="49"/>
        <v>1</v>
      </c>
      <c r="X82" s="30">
        <f t="shared" si="53"/>
        <v>5</v>
      </c>
      <c r="Y82" s="30">
        <f t="shared" si="54"/>
        <v>1.2000000000000002</v>
      </c>
      <c r="Z82" s="30">
        <f t="shared" si="55"/>
        <v>2</v>
      </c>
      <c r="AA82" s="30">
        <f t="shared" si="62"/>
        <v>0.47799999999999976</v>
      </c>
      <c r="AB82" s="30">
        <f t="shared" si="56"/>
        <v>2</v>
      </c>
      <c r="AC82" s="30">
        <f t="shared" si="57"/>
        <v>9</v>
      </c>
      <c r="AD82" s="13"/>
      <c r="AE82" s="19">
        <v>9.5</v>
      </c>
      <c r="AF82" s="19" t="str">
        <f t="shared" si="50"/>
        <v>Over</v>
      </c>
      <c r="AG82" s="13">
        <f t="shared" si="51"/>
        <v>1</v>
      </c>
      <c r="AH82" s="13">
        <f t="shared" si="58"/>
        <v>10.564398841217626</v>
      </c>
      <c r="AI82" s="13">
        <f t="shared" si="59"/>
        <v>10.832478727030237</v>
      </c>
      <c r="AJ82" s="13">
        <f t="shared" si="60"/>
        <v>10.36140930423786</v>
      </c>
      <c r="AK82" s="13">
        <f>IF(AG82=1, 5, IF(AG82=0.8, 4, IF(AG82=0.6, 3, IF(AG82=0.4, 2, IF(AG82=0.2, 1, 0)))))</f>
        <v>5</v>
      </c>
      <c r="AL82" s="13">
        <f>(((N82+Q82)/2)+((M82+R82)/2))-AE82</f>
        <v>1.0500000000000007</v>
      </c>
      <c r="AM82" s="13">
        <f>IF(OR(AND(AF82="Over",(((N82+Q82)/2)+((M82+R82)/2))&gt;AE82),AND(AF82="Under",(((N82+Q82)/2)+((M82+R82)/2))&lt;AE82)),IF(OR(AL82&gt;2,AL82&lt;-2),2.5,IF(OR(AND(AL82&lt;2,AL82&gt;1),AND(AL82&gt;-2,AL82&lt;-1)),1.25,IF(OR(AND(AL82&lt;1,AL82&gt;0),AND(AL82&gt;-1,AL82&lt;0)),0,0))),0)</f>
        <v>1.25</v>
      </c>
      <c r="AN82" s="13">
        <f>O82+S82</f>
        <v>10.922000000000001</v>
      </c>
      <c r="AO82" s="13">
        <f>IF(OR(AND(AF82="Over",AN82&gt;AE82),AND(AF82="Under",AN82&lt;AE82)),IF(OR(AE82-AN82&gt;2,AE82-AN82&lt;-2),2.5,IF(OR(AND(AE82-AN82&lt;2,AE82-AN82&gt;1),AND(AE82-AN82&gt;-2,AE82-AN82&lt;-1)),1.25,IF(OR(AND(AE82-AN82&lt;1,AE82-AN82&gt;0),AND(AE82-AN82&gt;-1,AE82-AN82&lt;0)),0,0))),0)</f>
        <v>1.25</v>
      </c>
      <c r="AP82" s="13">
        <f t="shared" si="61"/>
        <v>7.5</v>
      </c>
      <c r="AQ82" s="13"/>
      <c r="AT82"/>
    </row>
    <row r="83" spans="4:46" x14ac:dyDescent="0.3">
      <c r="D83" s="8" t="str">
        <f t="shared" si="41"/>
        <v>BAL</v>
      </c>
      <c r="E83" s="8" t="str">
        <f t="shared" si="41"/>
        <v>CLE</v>
      </c>
      <c r="F83" s="6">
        <f t="shared" si="42"/>
        <v>4.465443372931535</v>
      </c>
      <c r="G83" s="6">
        <f t="shared" si="43"/>
        <v>3.3424966692911187</v>
      </c>
      <c r="H83" s="6">
        <f t="shared" si="44"/>
        <v>1.1229467036404164</v>
      </c>
      <c r="I83" s="6" t="str">
        <f t="shared" si="52"/>
        <v>BAL</v>
      </c>
      <c r="J83" s="6">
        <f t="shared" si="45"/>
        <v>7.8079400422226541</v>
      </c>
      <c r="L83" s="15" t="str">
        <f t="shared" si="46"/>
        <v>BAL</v>
      </c>
      <c r="M83" s="15">
        <f>N12</f>
        <v>4.5999999999999996</v>
      </c>
      <c r="N83" s="15">
        <f>Z12</f>
        <v>5.6</v>
      </c>
      <c r="O83" s="15">
        <v>4.25</v>
      </c>
      <c r="P83" s="15" t="str">
        <f t="shared" si="47"/>
        <v>CLE</v>
      </c>
      <c r="Q83" s="15">
        <f>N13</f>
        <v>3.25</v>
      </c>
      <c r="R83" s="15">
        <f>Z13</f>
        <v>3.7</v>
      </c>
      <c r="S83" s="15">
        <v>6.25</v>
      </c>
      <c r="T83" s="16" t="s">
        <v>180</v>
      </c>
      <c r="U83" s="16" t="s">
        <v>179</v>
      </c>
      <c r="V83" s="19" t="str">
        <f t="shared" si="48"/>
        <v>CLE</v>
      </c>
      <c r="W83" s="13">
        <f t="shared" si="49"/>
        <v>0.6</v>
      </c>
      <c r="X83" s="13">
        <f t="shared" si="53"/>
        <v>3</v>
      </c>
      <c r="Y83" s="13">
        <f t="shared" si="54"/>
        <v>0.27499999999999947</v>
      </c>
      <c r="Z83" s="13">
        <f t="shared" si="55"/>
        <v>0.5</v>
      </c>
      <c r="AA83" s="13">
        <f t="shared" si="62"/>
        <v>2</v>
      </c>
      <c r="AB83" s="13">
        <f t="shared" si="56"/>
        <v>0.5</v>
      </c>
      <c r="AC83" s="13">
        <f t="shared" si="57"/>
        <v>4</v>
      </c>
      <c r="AD83" s="13"/>
      <c r="AE83" s="13" t="s">
        <v>181</v>
      </c>
      <c r="AF83" s="13" t="str">
        <f t="shared" si="50"/>
        <v>Under</v>
      </c>
      <c r="AG83" s="13">
        <f t="shared" si="51"/>
        <v>0.8</v>
      </c>
      <c r="AH83" s="13">
        <f t="shared" si="58"/>
        <v>8.4029136699562876</v>
      </c>
      <c r="AI83" s="13">
        <f t="shared" si="59"/>
        <v>10.007189635663513</v>
      </c>
      <c r="AJ83" s="13">
        <f t="shared" si="60"/>
        <v>6.798637704249062</v>
      </c>
      <c r="AK83" s="13">
        <f>IF(AG83=1, 5, IF(AG83=0.8, 4, IF(AG83=0.6, 3, IF(AG83=0.4, 2, IF(AG83=0.2, 1, 0)))))</f>
        <v>4</v>
      </c>
      <c r="AL83" s="13">
        <f>(((N83+Q83)/2)+((M83+R83)/2))-AE83</f>
        <v>-0.92500000000000071</v>
      </c>
      <c r="AM83" s="13">
        <f>IF(OR(AND(AF83="Over",(((N83+Q83)/2)+((M83+R83)/2))&gt;AE83),AND(AF83="Under",(((N83+Q83)/2)+((M83+R83)/2))&lt;AE83)),IF(OR(AL83&gt;2,AL83&lt;-2),2.5,IF(OR(AND(AL83&lt;2,AL83&gt;1),AND(AL83&gt;-2,AL83&lt;-1)),1.25,IF(OR(AND(AL83&lt;1,AL83&gt;0),AND(AL83&gt;-1,AL83&lt;0)),0,0))),0)</f>
        <v>0</v>
      </c>
      <c r="AN83" s="13">
        <f>O83+S83</f>
        <v>10.5</v>
      </c>
      <c r="AO83" s="13">
        <f>IF(OR(AND(AF83="Over",AN83&gt;AE83),AND(AF83="Under",AN83&lt;AE83)),IF(OR(AE83-AN83&gt;2,AE83-AN83&lt;-2),2.5,IF(OR(AND(AE83-AN83&lt;2,AE83-AN83&gt;1),AND(AE83-AN83&gt;-2,AE83-AN83&lt;-1)),1.25,IF(OR(AND(AE83-AN83&lt;1,AE83-AN83&gt;0),AND(AE83-AN83&gt;-1,AE83-AN83&lt;0)),0,0))),0)</f>
        <v>0</v>
      </c>
      <c r="AP83" s="13">
        <f t="shared" si="61"/>
        <v>4</v>
      </c>
      <c r="AQ83" s="13"/>
      <c r="AT83"/>
    </row>
    <row r="84" spans="4:46" x14ac:dyDescent="0.3">
      <c r="D84" s="8" t="str">
        <f t="shared" si="41"/>
        <v>SFG</v>
      </c>
      <c r="E84" s="8" t="str">
        <f t="shared" si="41"/>
        <v>CIN</v>
      </c>
      <c r="F84" s="6">
        <f t="shared" si="42"/>
        <v>4.1929996787097545</v>
      </c>
      <c r="G84" s="6">
        <f t="shared" si="43"/>
        <v>3.4133446157228162</v>
      </c>
      <c r="H84" s="6">
        <f t="shared" si="44"/>
        <v>0.77965506298693832</v>
      </c>
      <c r="I84" s="6" t="str">
        <f t="shared" si="52"/>
        <v>SFG</v>
      </c>
      <c r="J84" s="6">
        <f t="shared" si="45"/>
        <v>7.6063442944325708</v>
      </c>
      <c r="L84" s="15" t="str">
        <f t="shared" si="46"/>
        <v>SFG</v>
      </c>
      <c r="M84" s="15">
        <f>N14</f>
        <v>4.0999999999999996</v>
      </c>
      <c r="N84" s="15">
        <f>Z14</f>
        <v>3.7</v>
      </c>
      <c r="O84" s="15">
        <v>4.3330000000000002</v>
      </c>
      <c r="P84" s="15" t="str">
        <f t="shared" si="47"/>
        <v>CIN</v>
      </c>
      <c r="Q84" s="15">
        <f>N15</f>
        <v>4.95</v>
      </c>
      <c r="R84" s="15">
        <f>Z15</f>
        <v>4.2</v>
      </c>
      <c r="S84" s="15">
        <v>3.3330000000000002</v>
      </c>
      <c r="T84" s="16" t="s">
        <v>173</v>
      </c>
      <c r="U84" s="16" t="s">
        <v>172</v>
      </c>
      <c r="V84" s="19" t="str">
        <f t="shared" si="48"/>
        <v>CIN</v>
      </c>
      <c r="W84" s="13">
        <f t="shared" si="49"/>
        <v>0.6</v>
      </c>
      <c r="X84" s="13">
        <f t="shared" si="53"/>
        <v>3</v>
      </c>
      <c r="Y84" s="13">
        <f t="shared" si="54"/>
        <v>0.17499999999999982</v>
      </c>
      <c r="Z84" s="13">
        <f t="shared" si="55"/>
        <v>0.5</v>
      </c>
      <c r="AA84" s="13">
        <f t="shared" si="62"/>
        <v>-1</v>
      </c>
      <c r="AB84" s="13">
        <f t="shared" si="56"/>
        <v>0.5</v>
      </c>
      <c r="AC84" s="13">
        <f t="shared" si="57"/>
        <v>4</v>
      </c>
      <c r="AD84" s="13"/>
      <c r="AE84" s="19">
        <v>9.5</v>
      </c>
      <c r="AF84" s="19" t="str">
        <f t="shared" si="50"/>
        <v>Under</v>
      </c>
      <c r="AG84" s="13">
        <f t="shared" si="51"/>
        <v>1</v>
      </c>
      <c r="AH84" s="13">
        <f t="shared" si="58"/>
        <v>8.2798973498674258</v>
      </c>
      <c r="AI84" s="13">
        <f t="shared" si="59"/>
        <v>9.1111162739704312</v>
      </c>
      <c r="AJ84" s="13">
        <f t="shared" si="60"/>
        <v>7.4486784257644194</v>
      </c>
      <c r="AK84" s="13">
        <f>IF(AG84=1, 5, IF(AG84=0.8, 4, IF(AG84=0.6, 3, IF(AG84=0.4, 2, IF(AG84=0.2, 1, 0)))))</f>
        <v>5</v>
      </c>
      <c r="AL84" s="13">
        <f>(((N84+Q84)/2)+((M84+R84)/2))-AE84</f>
        <v>-1.0249999999999986</v>
      </c>
      <c r="AM84" s="13">
        <f>IF(OR(AND(AF84="Over",(((N84+Q84)/2)+((M84+R84)/2))&gt;AE84),AND(AF84="Under",(((N84+Q84)/2)+((M84+R84)/2))&lt;AE84)),IF(OR(AL84&gt;2,AL84&lt;-2),2.5,IF(OR(AND(AL84&lt;2,AL84&gt;1),AND(AL84&gt;-2,AL84&lt;-1)),1.25,IF(OR(AND(AL84&lt;1,AL84&gt;0),AND(AL84&gt;-1,AL84&lt;0)),0,0))),0)</f>
        <v>1.25</v>
      </c>
      <c r="AN84" s="13">
        <f>O84+S84</f>
        <v>7.6660000000000004</v>
      </c>
      <c r="AO84" s="13">
        <f>IF(OR(AND(AF84="Over",AN84&gt;AE84),AND(AF84="Under",AN84&lt;AE84)),IF(OR(AE84-AN84&gt;2,AE84-AN84&lt;-2),2.5,IF(OR(AND(AE84-AN84&lt;2,AE84-AN84&gt;1),AND(AE84-AN84&gt;-2,AE84-AN84&lt;-1)),1.25,IF(OR(AND(AE84-AN84&lt;1,AE84-AN84&gt;0),AND(AE84-AN84&gt;-1,AE84-AN84&lt;0)),0,0))),0)</f>
        <v>1.25</v>
      </c>
      <c r="AP84" s="13">
        <f t="shared" si="61"/>
        <v>7.5</v>
      </c>
      <c r="AQ84" s="13"/>
      <c r="AT84"/>
    </row>
    <row r="85" spans="4:46" x14ac:dyDescent="0.3">
      <c r="D85" s="8" t="str">
        <f t="shared" si="41"/>
        <v>MIA</v>
      </c>
      <c r="E85" s="8" t="str">
        <f t="shared" si="41"/>
        <v>ATL</v>
      </c>
      <c r="F85" s="6">
        <f t="shared" si="42"/>
        <v>4.3744210949785378</v>
      </c>
      <c r="G85" s="6">
        <f t="shared" si="43"/>
        <v>4.0682683807965123</v>
      </c>
      <c r="H85" s="6">
        <f t="shared" si="44"/>
        <v>0.3061527141820255</v>
      </c>
      <c r="I85" s="6" t="str">
        <f t="shared" si="52"/>
        <v>MIA</v>
      </c>
      <c r="J85" s="6">
        <f t="shared" si="45"/>
        <v>8.442689475775051</v>
      </c>
      <c r="L85" s="15" t="str">
        <f t="shared" si="46"/>
        <v>MIA</v>
      </c>
      <c r="M85" s="15">
        <f>N16</f>
        <v>4.25</v>
      </c>
      <c r="N85" s="15">
        <f>Z16</f>
        <v>4.7</v>
      </c>
      <c r="O85" s="15">
        <v>2.57</v>
      </c>
      <c r="P85" s="15" t="str">
        <f t="shared" si="47"/>
        <v>ATL</v>
      </c>
      <c r="Q85" s="15">
        <f>N17</f>
        <v>4</v>
      </c>
      <c r="R85" s="15">
        <f>Z17</f>
        <v>3.9</v>
      </c>
      <c r="S85" s="15">
        <v>4.8570000000000002</v>
      </c>
      <c r="T85" s="16" t="s">
        <v>234</v>
      </c>
      <c r="U85" s="16" t="s">
        <v>235</v>
      </c>
      <c r="V85" s="19" t="str">
        <f t="shared" si="48"/>
        <v>ATL</v>
      </c>
      <c r="W85" s="13">
        <f t="shared" si="49"/>
        <v>0.8</v>
      </c>
      <c r="X85" s="13">
        <f t="shared" si="53"/>
        <v>4</v>
      </c>
      <c r="Y85" s="13">
        <f t="shared" si="54"/>
        <v>0.27499999999999947</v>
      </c>
      <c r="Z85" s="13">
        <f t="shared" si="55"/>
        <v>0.5</v>
      </c>
      <c r="AA85" s="13">
        <f t="shared" si="62"/>
        <v>2.2870000000000004</v>
      </c>
      <c r="AB85" s="13">
        <f t="shared" si="56"/>
        <v>0.5</v>
      </c>
      <c r="AC85" s="13">
        <f t="shared" si="57"/>
        <v>5</v>
      </c>
      <c r="AD85" s="13"/>
      <c r="AE85" s="19">
        <v>8.5</v>
      </c>
      <c r="AF85" s="13" t="str">
        <f t="shared" si="50"/>
        <v>Over</v>
      </c>
      <c r="AG85" s="13">
        <f t="shared" si="51"/>
        <v>0.6</v>
      </c>
      <c r="AH85" s="13">
        <f t="shared" si="58"/>
        <v>8.6538448460609434</v>
      </c>
      <c r="AI85" s="13">
        <f t="shared" si="59"/>
        <v>9.263407993146382</v>
      </c>
      <c r="AJ85" s="13">
        <f t="shared" si="60"/>
        <v>8.0442816989755048</v>
      </c>
      <c r="AK85" s="13">
        <f>IF(AG85=1, 5, IF(AG85=0.8, 4, IF(AG85=0.6, 3, IF(AG85=0.4, 2, IF(AG85=0.2, 1, 0)))))</f>
        <v>3</v>
      </c>
      <c r="AL85" s="13">
        <f>(((N85+Q85)/2)+((M85+R85)/2))-AE85</f>
        <v>-7.4999999999999289E-2</v>
      </c>
      <c r="AM85" s="13">
        <f>IF(OR(AND(AF85="Over",(((N85+Q85)/2)+((M85+R85)/2))&gt;AE85),AND(AF85="Under",(((N85+Q85)/2)+((M85+R85)/2))&lt;AE85)),IF(OR(AL85&gt;2,AL85&lt;-2),2.5,IF(OR(AND(AL85&lt;2,AL85&gt;1),AND(AL85&gt;-2,AL85&lt;-1)),1.25,IF(OR(AND(AL85&lt;1,AL85&gt;0),AND(AL85&gt;-1,AL85&lt;0)),0,0))),0)</f>
        <v>0</v>
      </c>
      <c r="AN85" s="13">
        <f>O85+S85</f>
        <v>7.4269999999999996</v>
      </c>
      <c r="AO85" s="13">
        <f>IF(OR(AND(AF85="Over",AN85&gt;AE85),AND(AF85="Under",AN85&lt;AE85)),IF(OR(AE85-AN85&gt;2,AE85-AN85&lt;-2),2.5,IF(OR(AND(AE85-AN85&lt;2,AE85-AN85&gt;1),AND(AE85-AN85&gt;-2,AE85-AN85&lt;-1)),1.25,IF(OR(AND(AE85-AN85&lt;1,AE85-AN85&gt;0),AND(AE85-AN85&gt;-1,AE85-AN85&lt;0)),0,0))),0)</f>
        <v>0</v>
      </c>
      <c r="AP85" s="13">
        <f t="shared" si="61"/>
        <v>3</v>
      </c>
      <c r="AQ85" s="13"/>
      <c r="AT85"/>
    </row>
    <row r="86" spans="4:46" x14ac:dyDescent="0.3">
      <c r="D86" s="8" t="str">
        <f t="shared" si="41"/>
        <v>BOS</v>
      </c>
      <c r="E86" s="8" t="str">
        <f t="shared" si="41"/>
        <v>TEX</v>
      </c>
      <c r="F86" s="6">
        <f t="shared" si="42"/>
        <v>5.8714126120601975</v>
      </c>
      <c r="G86" s="6">
        <f t="shared" si="43"/>
        <v>4.2371007079950775</v>
      </c>
      <c r="H86" s="6">
        <f t="shared" si="44"/>
        <v>1.6343119040651199</v>
      </c>
      <c r="I86" s="6" t="str">
        <f t="shared" si="52"/>
        <v>BOS</v>
      </c>
      <c r="J86" s="6">
        <f t="shared" si="45"/>
        <v>10.108513320055275</v>
      </c>
      <c r="L86" s="12" t="str">
        <f t="shared" si="46"/>
        <v>BOS</v>
      </c>
      <c r="M86" s="15">
        <f>N18</f>
        <v>5.75</v>
      </c>
      <c r="N86" s="15">
        <f>Z18</f>
        <v>6.6</v>
      </c>
      <c r="O86" s="15" t="s">
        <v>228</v>
      </c>
      <c r="P86" s="12" t="str">
        <f t="shared" si="47"/>
        <v>TEX</v>
      </c>
      <c r="Q86" s="15">
        <f>N19</f>
        <v>4.2</v>
      </c>
      <c r="R86" s="15">
        <f>Z19</f>
        <v>4.7</v>
      </c>
      <c r="S86" s="15" t="s">
        <v>228</v>
      </c>
      <c r="T86" s="16" t="s">
        <v>180</v>
      </c>
      <c r="U86" s="16" t="s">
        <v>179</v>
      </c>
      <c r="V86" s="19" t="str">
        <f t="shared" si="48"/>
        <v>BOS</v>
      </c>
      <c r="W86" s="13">
        <f t="shared" si="49"/>
        <v>0.6</v>
      </c>
      <c r="X86" s="13">
        <f t="shared" si="53"/>
        <v>3</v>
      </c>
      <c r="Y86" s="13">
        <f t="shared" si="54"/>
        <v>0.17500000000000071</v>
      </c>
      <c r="Z86" s="13">
        <f t="shared" si="55"/>
        <v>0</v>
      </c>
      <c r="AA86" s="13" t="e">
        <f t="shared" si="62"/>
        <v>#VALUE!</v>
      </c>
      <c r="AB86" s="13" t="e">
        <f t="shared" si="56"/>
        <v>#VALUE!</v>
      </c>
      <c r="AC86" s="13">
        <f t="shared" si="57"/>
        <v>3</v>
      </c>
      <c r="AD86" s="13"/>
      <c r="AE86" s="19">
        <v>9.5</v>
      </c>
      <c r="AF86" s="19" t="str">
        <f t="shared" si="50"/>
        <v>Over</v>
      </c>
      <c r="AG86" s="13">
        <f t="shared" si="51"/>
        <v>0.8</v>
      </c>
      <c r="AH86" s="13">
        <f t="shared" si="58"/>
        <v>10.649137083907874</v>
      </c>
      <c r="AI86" s="13">
        <f t="shared" si="59"/>
        <v>12.257097535723457</v>
      </c>
      <c r="AJ86" s="13">
        <f t="shared" si="60"/>
        <v>9.0411766320922897</v>
      </c>
      <c r="AK86" s="13">
        <f>IF(AG86=1, 5, IF(AG86=0.8, 4, IF(AG86=0.6, 3, IF(AG86=0.4, 2, IF(AG86=0.2, 1, 0)))))</f>
        <v>4</v>
      </c>
      <c r="AL86" s="13">
        <f>(((N86+Q86)/2)+((M86+R86)/2))-AE86</f>
        <v>1.125</v>
      </c>
      <c r="AM86" s="13">
        <f>IF(OR(AND(AF86="Over",(((N86+Q86)/2)+((M86+R86)/2))&gt;AE86),AND(AF86="Under",(((N86+Q86)/2)+((M86+R86)/2))&lt;AE86)),IF(OR(AL86&gt;2,AL86&lt;-2),2.5,IF(OR(AND(AL86&lt;2,AL86&gt;1),AND(AL86&gt;-2,AL86&lt;-1)),1.25,IF(OR(AND(AL86&lt;1,AL86&gt;0),AND(AL86&gt;-1,AL86&lt;0)),0,0))),0)</f>
        <v>1.25</v>
      </c>
      <c r="AN86" s="13" t="e">
        <f>O86+S86</f>
        <v>#VALUE!</v>
      </c>
      <c r="AO86" s="13" t="e">
        <f>IF(OR(AND(AF86="Over",AN86&gt;AE86),AND(AF86="Under",AN86&lt;AE86)),IF(OR(AE86-AN86&gt;2,AE86-AN86&lt;-2),2.5,IF(OR(AND(AE86-AN86&lt;2,AE86-AN86&gt;1),AND(AE86-AN86&gt;-2,AE86-AN86&lt;-1)),1.25,IF(OR(AND(AE86-AN86&lt;1,AE86-AN86&gt;0),AND(AE86-AN86&gt;-1,AE86-AN86&lt;0)),0,0))),0)</f>
        <v>#VALUE!</v>
      </c>
      <c r="AP86" s="13">
        <f t="shared" si="61"/>
        <v>5.25</v>
      </c>
      <c r="AQ86" s="13"/>
      <c r="AT86"/>
    </row>
    <row r="87" spans="4:46" x14ac:dyDescent="0.3">
      <c r="D87" s="8" t="str">
        <f t="shared" si="41"/>
        <v>CHW</v>
      </c>
      <c r="E87" s="8" t="str">
        <f t="shared" si="41"/>
        <v>MIN</v>
      </c>
      <c r="F87" s="6">
        <f t="shared" si="42"/>
        <v>4.877321664781217</v>
      </c>
      <c r="G87" s="6">
        <f t="shared" si="43"/>
        <v>4.5012818992585153</v>
      </c>
      <c r="H87" s="6">
        <f t="shared" si="44"/>
        <v>0.37603976552270169</v>
      </c>
      <c r="I87" s="6" t="str">
        <f t="shared" si="52"/>
        <v>CHW</v>
      </c>
      <c r="J87" s="6">
        <f t="shared" si="45"/>
        <v>9.3786035640397323</v>
      </c>
      <c r="L87" s="31" t="str">
        <f>D87</f>
        <v>CHW</v>
      </c>
      <c r="M87" s="27">
        <f>N20</f>
        <v>2.5</v>
      </c>
      <c r="N87" s="27">
        <f>Z20</f>
        <v>5.9</v>
      </c>
      <c r="O87" s="27">
        <v>3.4</v>
      </c>
      <c r="P87" s="31" t="str">
        <f t="shared" si="47"/>
        <v>MIN</v>
      </c>
      <c r="Q87" s="27">
        <f>N21</f>
        <v>4.5999999999999996</v>
      </c>
      <c r="R87" s="27">
        <f>Z21</f>
        <v>4.8</v>
      </c>
      <c r="S87" s="27">
        <v>5.6</v>
      </c>
      <c r="T87" s="28" t="s">
        <v>236</v>
      </c>
      <c r="U87" s="28" t="s">
        <v>237</v>
      </c>
      <c r="V87" s="29" t="str">
        <f t="shared" si="48"/>
        <v>MIN</v>
      </c>
      <c r="W87" s="30">
        <f t="shared" si="49"/>
        <v>0.8</v>
      </c>
      <c r="X87" s="30">
        <f t="shared" si="53"/>
        <v>4</v>
      </c>
      <c r="Y87" s="30">
        <f t="shared" si="54"/>
        <v>1.6</v>
      </c>
      <c r="Z87" s="30">
        <f t="shared" si="55"/>
        <v>2.5</v>
      </c>
      <c r="AA87" s="30">
        <f t="shared" si="62"/>
        <v>2.1999999999999997</v>
      </c>
      <c r="AB87" s="30">
        <f t="shared" si="56"/>
        <v>2.5</v>
      </c>
      <c r="AC87" s="30">
        <f t="shared" si="57"/>
        <v>9</v>
      </c>
      <c r="AD87" s="13"/>
      <c r="AE87" s="19">
        <v>8.5</v>
      </c>
      <c r="AF87" s="13" t="str">
        <f t="shared" si="50"/>
        <v>Over</v>
      </c>
      <c r="AG87" s="13">
        <f t="shared" si="51"/>
        <v>0.6</v>
      </c>
      <c r="AH87" s="13">
        <f t="shared" si="58"/>
        <v>8.91152249559401</v>
      </c>
      <c r="AI87" s="13">
        <f t="shared" si="59"/>
        <v>10.852138363486709</v>
      </c>
      <c r="AJ87" s="13">
        <f t="shared" si="60"/>
        <v>6.970906627701309</v>
      </c>
      <c r="AK87" s="13">
        <f>IF(AG87=1, 5, IF(AG87=0.8, 4, IF(AG87=0.6, 3, IF(AG87=0.4, 2, IF(AG87=0.2, 1, 0)))))</f>
        <v>3</v>
      </c>
      <c r="AL87" s="13">
        <f>(((N87+Q87)/2)+((M87+R87)/2))-AE87</f>
        <v>0.40000000000000036</v>
      </c>
      <c r="AM87" s="13">
        <f>IF(OR(AND(AF87="Over",(((N87+Q87)/2)+((M87+R87)/2))&gt;AE87),AND(AF87="Under",(((N87+Q87)/2)+((M87+R87)/2))&lt;AE87)),IF(OR(AL87&gt;2,AL87&lt;-2),2.5,IF(OR(AND(AL87&lt;2,AL87&gt;1),AND(AL87&gt;-2,AL87&lt;-1)),1.25,IF(OR(AND(AL87&lt;1,AL87&gt;0),AND(AL87&gt;-1,AL87&lt;0)),0,0))),0)</f>
        <v>0</v>
      </c>
      <c r="AN87" s="13">
        <f>O87+S87</f>
        <v>9</v>
      </c>
      <c r="AO87" s="13">
        <f>IF(OR(AND(AF87="Over",AN87&gt;AE87),AND(AF87="Under",AN87&lt;AE87)),IF(OR(AE87-AN87&gt;2,AE87-AN87&lt;-2),2.5,IF(OR(AND(AE87-AN87&lt;2,AE87-AN87&gt;1),AND(AE87-AN87&gt;-2,AE87-AN87&lt;-1)),1.25,IF(OR(AND(AE87-AN87&lt;1,AE87-AN87&gt;0),AND(AE87-AN87&gt;-1,AE87-AN87&lt;0)),0,0))),0)</f>
        <v>0</v>
      </c>
      <c r="AP87" s="13">
        <f t="shared" si="61"/>
        <v>3</v>
      </c>
      <c r="AQ87" s="13"/>
      <c r="AT87"/>
    </row>
    <row r="88" spans="4:46" x14ac:dyDescent="0.3">
      <c r="D88" s="8" t="str">
        <f t="shared" si="41"/>
        <v>TBR</v>
      </c>
      <c r="E88" s="8" t="str">
        <f t="shared" si="41"/>
        <v>HOU</v>
      </c>
      <c r="F88" s="6">
        <f t="shared" si="42"/>
        <v>3.9346262309987603</v>
      </c>
      <c r="G88" s="6">
        <f t="shared" si="43"/>
        <v>3.3285492239165091</v>
      </c>
      <c r="H88" s="6">
        <f t="shared" si="44"/>
        <v>0.60607700708225121</v>
      </c>
      <c r="I88" s="6" t="str">
        <f t="shared" si="52"/>
        <v>TBR</v>
      </c>
      <c r="J88" s="6">
        <f t="shared" si="45"/>
        <v>7.2631754549152694</v>
      </c>
      <c r="L88" s="12" t="str">
        <f t="shared" si="46"/>
        <v>TBR</v>
      </c>
      <c r="M88" s="15">
        <f>N22</f>
        <v>3.9</v>
      </c>
      <c r="N88" s="15">
        <f>Z22</f>
        <v>3.55</v>
      </c>
      <c r="O88" s="15" t="s">
        <v>228</v>
      </c>
      <c r="P88" s="12" t="str">
        <f t="shared" si="47"/>
        <v>HOU</v>
      </c>
      <c r="Q88" s="15">
        <f>N23</f>
        <v>3.9</v>
      </c>
      <c r="R88" s="15">
        <f>Z23</f>
        <v>3.8</v>
      </c>
      <c r="S88" s="15" t="s">
        <v>228</v>
      </c>
      <c r="T88" s="16" t="s">
        <v>231</v>
      </c>
      <c r="U88" s="16" t="s">
        <v>233</v>
      </c>
      <c r="V88" s="19" t="str">
        <f t="shared" si="48"/>
        <v>TBR</v>
      </c>
      <c r="W88" s="13">
        <f t="shared" si="49"/>
        <v>0.6</v>
      </c>
      <c r="X88" s="13">
        <f t="shared" si="53"/>
        <v>3</v>
      </c>
      <c r="Y88" s="13">
        <f t="shared" si="54"/>
        <v>-0.125</v>
      </c>
      <c r="Z88" s="13">
        <f t="shared" si="55"/>
        <v>0.5</v>
      </c>
      <c r="AA88" s="13" t="e">
        <f t="shared" si="62"/>
        <v>#VALUE!</v>
      </c>
      <c r="AB88" s="13" t="e">
        <f t="shared" si="56"/>
        <v>#VALUE!</v>
      </c>
      <c r="AC88" s="13">
        <f t="shared" si="57"/>
        <v>3.5</v>
      </c>
      <c r="AD88" s="13"/>
      <c r="AE88" s="19">
        <v>7.5</v>
      </c>
      <c r="AF88" s="19" t="str">
        <f t="shared" si="50"/>
        <v>Over</v>
      </c>
      <c r="AG88" s="13">
        <f t="shared" si="51"/>
        <v>0.6</v>
      </c>
      <c r="AH88" s="13">
        <f t="shared" si="58"/>
        <v>7.5635474637307576</v>
      </c>
      <c r="AI88" s="13">
        <f t="shared" si="59"/>
        <v>7.8848317875750302</v>
      </c>
      <c r="AJ88" s="13">
        <f t="shared" si="60"/>
        <v>7.2422631398864841</v>
      </c>
      <c r="AK88" s="13">
        <f>IF(AG88=1, 5, IF(AG88=0.8, 4, IF(AG88=0.6, 3, IF(AG88=0.4, 2, IF(AG88=0.2, 1, 0)))))</f>
        <v>3</v>
      </c>
      <c r="AL88" s="13">
        <f>(((N88+Q88)/2)+((M88+R88)/2))-AE88</f>
        <v>7.4999999999999289E-2</v>
      </c>
      <c r="AM88" s="13">
        <f>IF(OR(AND(AF88="Over",(((N88+Q88)/2)+((M88+R88)/2))&gt;AE88),AND(AF88="Under",(((N88+Q88)/2)+((M88+R88)/2))&lt;AE88)),IF(OR(AL88&gt;2,AL88&lt;-2),2.5,IF(OR(AND(AL88&lt;2,AL88&gt;1),AND(AL88&gt;-2,AL88&lt;-1)),1.25,IF(OR(AND(AL88&lt;1,AL88&gt;0),AND(AL88&gt;-1,AL88&lt;0)),0,0))),0)</f>
        <v>0</v>
      </c>
      <c r="AN88" s="13" t="e">
        <f>O88+S88</f>
        <v>#VALUE!</v>
      </c>
      <c r="AO88" s="13" t="e">
        <f>IF(OR(AND(AF88="Over",AN88&gt;AE88),AND(AF88="Under",AN88&lt;AE88)),IF(OR(AE88-AN88&gt;2,AE88-AN88&lt;-2),2.5,IF(OR(AND(AE88-AN88&lt;2,AE88-AN88&gt;1),AND(AE88-AN88&gt;-2,AE88-AN88&lt;-1)),1.25,IF(OR(AND(AE88-AN88&lt;1,AE88-AN88&gt;0),AND(AE88-AN88&gt;-1,AE88-AN88&lt;0)),0,0))),0)</f>
        <v>#VALUE!</v>
      </c>
      <c r="AP88" s="13">
        <f t="shared" si="61"/>
        <v>3</v>
      </c>
      <c r="AQ88" s="13"/>
      <c r="AT88"/>
    </row>
    <row r="89" spans="4:46" x14ac:dyDescent="0.3">
      <c r="D89" s="8" t="str">
        <f t="shared" si="41"/>
        <v>NYM</v>
      </c>
      <c r="E89" s="8" t="str">
        <f t="shared" si="41"/>
        <v>LAA</v>
      </c>
      <c r="F89" s="6">
        <f t="shared" si="42"/>
        <v>5.0978383046179863</v>
      </c>
      <c r="G89" s="6">
        <f t="shared" si="43"/>
        <v>3.9819543071284054</v>
      </c>
      <c r="H89" s="6">
        <f t="shared" si="44"/>
        <v>1.1158839974895809</v>
      </c>
      <c r="I89" s="6" t="str">
        <f t="shared" si="52"/>
        <v>NYM</v>
      </c>
      <c r="J89" s="6">
        <f t="shared" si="45"/>
        <v>9.0797926117463916</v>
      </c>
      <c r="L89" s="15" t="str">
        <f t="shared" si="46"/>
        <v>NYM</v>
      </c>
      <c r="M89" s="15">
        <f>N24</f>
        <v>5.0999999999999996</v>
      </c>
      <c r="N89" s="15">
        <f>Z24</f>
        <v>4</v>
      </c>
      <c r="O89" s="15" t="s">
        <v>228</v>
      </c>
      <c r="P89" s="15" t="str">
        <f>E89</f>
        <v>LAA</v>
      </c>
      <c r="Q89" s="15">
        <f>N25</f>
        <v>4.0999999999999996</v>
      </c>
      <c r="R89" s="15">
        <f>Z25</f>
        <v>4.9000000000000004</v>
      </c>
      <c r="S89" s="15" t="s">
        <v>228</v>
      </c>
      <c r="T89" s="16" t="s">
        <v>229</v>
      </c>
      <c r="U89" s="16" t="s">
        <v>230</v>
      </c>
      <c r="V89" s="19" t="str">
        <f t="shared" si="48"/>
        <v>NYM</v>
      </c>
      <c r="W89" s="13">
        <f t="shared" si="49"/>
        <v>1</v>
      </c>
      <c r="X89" s="13">
        <f t="shared" si="53"/>
        <v>5</v>
      </c>
      <c r="Y89" s="13">
        <f t="shared" si="54"/>
        <v>-0.95000000000000018</v>
      </c>
      <c r="Z89" s="13">
        <f t="shared" si="55"/>
        <v>1.5</v>
      </c>
      <c r="AA89" s="13" t="e">
        <f t="shared" si="62"/>
        <v>#VALUE!</v>
      </c>
      <c r="AB89" s="13" t="e">
        <f t="shared" si="56"/>
        <v>#VALUE!</v>
      </c>
      <c r="AC89" s="13">
        <f t="shared" si="57"/>
        <v>6.5</v>
      </c>
      <c r="AD89" s="13"/>
      <c r="AE89" s="19">
        <v>9.5</v>
      </c>
      <c r="AF89" s="19" t="str">
        <f t="shared" si="50"/>
        <v>Under</v>
      </c>
      <c r="AG89" s="13">
        <f t="shared" si="51"/>
        <v>1</v>
      </c>
      <c r="AH89" s="13">
        <f t="shared" si="58"/>
        <v>8.9585761123904266</v>
      </c>
      <c r="AI89" s="13">
        <f t="shared" si="59"/>
        <v>9.1106222489944564</v>
      </c>
      <c r="AJ89" s="13">
        <f t="shared" si="60"/>
        <v>8.8065299757863968</v>
      </c>
      <c r="AK89" s="13">
        <f>IF(AG89=1, 5, IF(AG89=0.8, 4, IF(AG89=0.6, 3, IF(AG89=0.4, 2, IF(AG89=0.2, 1, 0)))))</f>
        <v>5</v>
      </c>
      <c r="AL89" s="13">
        <f>(((N89+Q89)/2)+((M89+R89)/2))-AE89</f>
        <v>-0.44999999999999929</v>
      </c>
      <c r="AM89" s="13">
        <f>IF(OR(AND(AF89="Over",(((N89+Q89)/2)+((M89+R89)/2))&gt;AE89),AND(AF89="Under",(((N89+Q89)/2)+((M89+R89)/2))&lt;AE89)),IF(OR(AL89&gt;2,AL89&lt;-2),2.5,IF(OR(AND(AL89&lt;2,AL89&gt;1),AND(AL89&gt;-2,AL89&lt;-1)),1.25,IF(OR(AND(AL89&lt;1,AL89&gt;0),AND(AL89&gt;-1,AL89&lt;0)),0,0))),0)</f>
        <v>0</v>
      </c>
      <c r="AN89" s="13" t="e">
        <f>O89+S89</f>
        <v>#VALUE!</v>
      </c>
      <c r="AO89" s="13" t="e">
        <f>IF(OR(AND(AF89="Over",AN89&gt;AE89),AND(AF89="Under",AN89&lt;AE89)),IF(OR(AE89-AN89&gt;2,AE89-AN89&lt;-2),2.5,IF(OR(AND(AE89-AN89&lt;2,AE89-AN89&gt;1),AND(AE89-AN89&gt;-2,AE89-AN89&lt;-1)),1.25,IF(OR(AND(AE89-AN89&lt;1,AE89-AN89&gt;0),AND(AE89-AN89&gt;-1,AE89-AN89&lt;0)),0,0))),0)</f>
        <v>#VALUE!</v>
      </c>
      <c r="AP89" s="13">
        <f t="shared" si="61"/>
        <v>5</v>
      </c>
      <c r="AQ89" s="13"/>
      <c r="AT89"/>
    </row>
    <row r="90" spans="4:46" x14ac:dyDescent="0.3">
      <c r="D90" s="8" t="str">
        <f t="shared" si="41"/>
        <v>COL</v>
      </c>
      <c r="E90" s="8" t="str">
        <f t="shared" si="41"/>
        <v>SDP</v>
      </c>
      <c r="F90" s="6">
        <f t="shared" si="42"/>
        <v>4.8962243008901805</v>
      </c>
      <c r="G90" s="6">
        <f t="shared" si="43"/>
        <v>4.4678219088875064</v>
      </c>
      <c r="H90" s="6">
        <f t="shared" ref="H90:H91" si="63">F90-G90</f>
        <v>0.42840239200267405</v>
      </c>
      <c r="I90" s="6" t="str">
        <f t="shared" si="52"/>
        <v>COL</v>
      </c>
      <c r="J90" s="6">
        <f t="shared" si="45"/>
        <v>9.3640462097776869</v>
      </c>
      <c r="L90" s="12" t="str">
        <f t="shared" si="46"/>
        <v>COL</v>
      </c>
      <c r="M90" s="15">
        <f>N26</f>
        <v>4.75</v>
      </c>
      <c r="N90" s="15">
        <f>Z26</f>
        <v>6</v>
      </c>
      <c r="O90" s="15">
        <v>5.57</v>
      </c>
      <c r="P90" s="12" t="str">
        <f t="shared" si="47"/>
        <v>SDP</v>
      </c>
      <c r="Q90" s="15">
        <f>N27</f>
        <v>4.6500000000000004</v>
      </c>
      <c r="R90" s="15">
        <f>Z27</f>
        <v>4</v>
      </c>
      <c r="S90" s="15">
        <v>4</v>
      </c>
      <c r="T90" s="16" t="s">
        <v>238</v>
      </c>
      <c r="U90" s="16" t="s">
        <v>232</v>
      </c>
      <c r="V90" s="19" t="str">
        <f t="shared" si="48"/>
        <v>SDP</v>
      </c>
      <c r="W90" s="13">
        <f t="shared" si="49"/>
        <v>0.8</v>
      </c>
      <c r="X90" s="13">
        <f t="shared" si="53"/>
        <v>4</v>
      </c>
      <c r="Y90" s="13">
        <f t="shared" si="54"/>
        <v>0.95000000000000018</v>
      </c>
      <c r="Z90" s="13">
        <f t="shared" si="55"/>
        <v>1.5</v>
      </c>
      <c r="AA90" s="13">
        <f t="shared" si="62"/>
        <v>-1.5700000000000003</v>
      </c>
      <c r="AB90" s="13">
        <f t="shared" si="56"/>
        <v>1.5</v>
      </c>
      <c r="AC90" s="13">
        <f t="shared" si="57"/>
        <v>7</v>
      </c>
      <c r="AD90" s="13"/>
      <c r="AE90" s="19">
        <v>8.5</v>
      </c>
      <c r="AF90" s="13" t="str">
        <f t="shared" si="50"/>
        <v>Over</v>
      </c>
      <c r="AG90" s="13">
        <f t="shared" si="51"/>
        <v>0.8</v>
      </c>
      <c r="AH90" s="13">
        <f t="shared" si="58"/>
        <v>9.5978090536732985</v>
      </c>
      <c r="AI90" s="13">
        <f t="shared" si="59"/>
        <v>10.80412238622292</v>
      </c>
      <c r="AJ90" s="13">
        <f t="shared" si="60"/>
        <v>8.3914957211236771</v>
      </c>
      <c r="AK90" s="13">
        <f>IF(AG90=1, 5, IF(AG90=0.8, 4, IF(AG90=0.6, 3, IF(AG90=0.4, 2, IF(AG90=0.2, 1, 0)))))</f>
        <v>4</v>
      </c>
      <c r="AL90" s="13">
        <f>(((N90+Q90)/2)+((M90+R90)/2))-AE90</f>
        <v>1.1999999999999993</v>
      </c>
      <c r="AM90" s="13">
        <f>IF(OR(AND(AF90="Over",(((N90+Q90)/2)+((M90+R90)/2))&gt;AE90),AND(AF90="Under",(((N90+Q90)/2)+((M90+R90)/2))&lt;AE90)),IF(OR(AL90&gt;2,AL90&lt;-2),2.5,IF(OR(AND(AL90&lt;2,AL90&gt;1),AND(AL90&gt;-2,AL90&lt;-1)),1.25,IF(OR(AND(AL90&lt;1,AL90&gt;0),AND(AL90&gt;-1,AL90&lt;0)),0,0))),0)</f>
        <v>1.25</v>
      </c>
      <c r="AN90" s="13">
        <f>O90+S90</f>
        <v>9.57</v>
      </c>
      <c r="AO90" s="13">
        <f>IF(OR(AND(AF90="Over",AN90&gt;AE90),AND(AF90="Under",AN90&lt;AE90)),IF(OR(AE90-AN90&gt;2,AE90-AN90&lt;-2),2.5,IF(OR(AND(AE90-AN90&lt;2,AE90-AN90&gt;1),AND(AE90-AN90&gt;-2,AE90-AN90&lt;-1)),1.25,IF(OR(AND(AE90-AN90&lt;1,AE90-AN90&gt;0),AND(AE90-AN90&gt;-1,AE90-AN90&lt;0)),0,0))),0)</f>
        <v>1.25</v>
      </c>
      <c r="AP90" s="13">
        <f t="shared" si="61"/>
        <v>6.5</v>
      </c>
      <c r="AQ90" s="13"/>
      <c r="AT90"/>
    </row>
    <row r="91" spans="4:46" x14ac:dyDescent="0.3">
      <c r="D91" s="8" t="str">
        <f t="shared" si="41"/>
        <v>LAD</v>
      </c>
      <c r="E91" s="8" t="str">
        <f t="shared" si="41"/>
        <v>OAK</v>
      </c>
      <c r="F91" s="6">
        <f t="shared" si="42"/>
        <v>4.8506943932485855</v>
      </c>
      <c r="G91" s="6">
        <f t="shared" si="43"/>
        <v>5.2665748066942486</v>
      </c>
      <c r="H91" s="6">
        <f t="shared" si="63"/>
        <v>-0.41588041344566307</v>
      </c>
      <c r="I91" s="6" t="str">
        <f t="shared" si="52"/>
        <v>OAK</v>
      </c>
      <c r="J91" s="6">
        <f t="shared" si="45"/>
        <v>10.117269199942834</v>
      </c>
      <c r="L91" s="12" t="str">
        <f t="shared" si="46"/>
        <v>LAD</v>
      </c>
      <c r="M91" s="15">
        <f>N28</f>
        <v>4.1500000000000004</v>
      </c>
      <c r="N91" s="15">
        <f>Z28</f>
        <v>5.3</v>
      </c>
      <c r="O91" s="15" t="s">
        <v>228</v>
      </c>
      <c r="P91" s="12" t="str">
        <f t="shared" si="47"/>
        <v>OAK</v>
      </c>
      <c r="Q91" s="15">
        <f>N29</f>
        <v>6.45</v>
      </c>
      <c r="R91" s="15">
        <f>Z29</f>
        <v>4.75</v>
      </c>
      <c r="S91" s="15" t="s">
        <v>228</v>
      </c>
      <c r="T91" s="16" t="s">
        <v>177</v>
      </c>
      <c r="U91" s="16" t="s">
        <v>178</v>
      </c>
      <c r="V91" s="19" t="str">
        <f t="shared" si="48"/>
        <v>OAK</v>
      </c>
      <c r="W91" s="13">
        <f t="shared" si="49"/>
        <v>1</v>
      </c>
      <c r="X91" s="13">
        <f t="shared" si="53"/>
        <v>5</v>
      </c>
      <c r="Y91" s="13">
        <f t="shared" si="54"/>
        <v>1.4249999999999998</v>
      </c>
      <c r="Z91" s="13">
        <f t="shared" si="55"/>
        <v>2</v>
      </c>
      <c r="AA91" s="13" t="e">
        <f t="shared" si="62"/>
        <v>#VALUE!</v>
      </c>
      <c r="AB91" s="13" t="e">
        <f t="shared" si="56"/>
        <v>#VALUE!</v>
      </c>
      <c r="AC91" s="13">
        <f t="shared" si="57"/>
        <v>7</v>
      </c>
      <c r="AD91" s="13"/>
      <c r="AE91" s="19">
        <v>8.5</v>
      </c>
      <c r="AF91" s="13" t="str">
        <f t="shared" si="50"/>
        <v>Over</v>
      </c>
      <c r="AG91" s="13">
        <f t="shared" si="51"/>
        <v>1</v>
      </c>
      <c r="AH91" s="13">
        <f t="shared" si="58"/>
        <v>10.310210191035239</v>
      </c>
      <c r="AI91" s="13">
        <f t="shared" si="59"/>
        <v>11.133829043599954</v>
      </c>
      <c r="AJ91" s="13">
        <f t="shared" si="60"/>
        <v>9.4865913384705216</v>
      </c>
      <c r="AK91" s="13">
        <f>IF(AG91=1, 5, IF(AG91=0.8, 4, IF(AG91=0.6, 3, IF(AG91=0.4, 2, IF(AG91=0.2, 1, 0)))))</f>
        <v>5</v>
      </c>
      <c r="AL91" s="13">
        <f>(((N91+Q91)/2)+((M91+R91)/2))-AE91</f>
        <v>1.8249999999999993</v>
      </c>
      <c r="AM91" s="13">
        <f>IF(OR(AND(AF91="Over",(((N91+Q91)/2)+((M91+R91)/2))&gt;AE91),AND(AF91="Under",(((N91+Q91)/2)+((M91+R91)/2))&lt;AE91)),IF(OR(AL91&gt;2,AL91&lt;-2),2.5,IF(OR(AND(AL91&lt;2,AL91&gt;1),AND(AL91&gt;-2,AL91&lt;-1)),1.25,IF(OR(AND(AL91&lt;1,AL91&gt;0),AND(AL91&gt;-1,AL91&lt;0)),0,0))),0)</f>
        <v>1.25</v>
      </c>
      <c r="AN91" s="13" t="e">
        <f>O91+S91</f>
        <v>#VALUE!</v>
      </c>
      <c r="AO91" s="13" t="e">
        <f>IF(OR(AND(AF91="Over",AN91&gt;AE91),AND(AF91="Under",AN91&lt;AE91)),IF(OR(AE91-AN91&gt;2,AE91-AN91&lt;-2),2.5,IF(OR(AND(AE91-AN91&lt;2,AE91-AN91&gt;1),AND(AE91-AN91&gt;-2,AE91-AN91&lt;-1)),1.25,IF(OR(AND(AE91-AN91&lt;1,AE91-AN91&gt;0),AND(AE91-AN91&gt;-1,AE91-AN91&lt;0)),0,0))),0)</f>
        <v>#VALUE!</v>
      </c>
      <c r="AP91" s="13">
        <f t="shared" si="61"/>
        <v>6.25</v>
      </c>
      <c r="AQ91" s="13"/>
      <c r="AT91"/>
    </row>
    <row r="92" spans="4:46" x14ac:dyDescent="0.3">
      <c r="D92" s="6" t="str">
        <f>D72</f>
        <v>PHI</v>
      </c>
      <c r="E92" s="6" t="str">
        <f>E72</f>
        <v>SEA</v>
      </c>
      <c r="F92" s="6">
        <f t="shared" si="42"/>
        <v>4.2938511200108218</v>
      </c>
      <c r="G92" s="6">
        <f t="shared" si="43"/>
        <v>4.3256817700771482</v>
      </c>
      <c r="H92" s="6">
        <f t="shared" ref="H92" si="64">F92-G92</f>
        <v>-3.1830650066326349E-2</v>
      </c>
      <c r="I92" s="6" t="str">
        <f t="shared" ref="I92" si="65">IF(G92&gt;F92,E92,D92)</f>
        <v>SEA</v>
      </c>
      <c r="J92" s="6">
        <f t="shared" ref="J92" si="66">F92+G92</f>
        <v>8.6195328900879709</v>
      </c>
      <c r="L92" s="12" t="str">
        <f t="shared" si="46"/>
        <v>PHI</v>
      </c>
      <c r="M92" s="15">
        <f>N30</f>
        <v>4.3</v>
      </c>
      <c r="N92" s="15">
        <f>Z30</f>
        <v>5.15</v>
      </c>
      <c r="O92" s="15" t="s">
        <v>228</v>
      </c>
      <c r="P92" s="12" t="str">
        <f t="shared" si="47"/>
        <v>SEA</v>
      </c>
      <c r="Q92" s="15">
        <f>N31</f>
        <v>4.45</v>
      </c>
      <c r="R92" s="15">
        <f>Z31</f>
        <v>3.7</v>
      </c>
      <c r="S92" s="15" t="s">
        <v>228</v>
      </c>
      <c r="T92" s="16" t="s">
        <v>179</v>
      </c>
      <c r="U92" s="16" t="s">
        <v>180</v>
      </c>
      <c r="V92" s="19" t="str">
        <f t="shared" si="48"/>
        <v>SEA</v>
      </c>
      <c r="W92" s="13">
        <f t="shared" si="49"/>
        <v>1</v>
      </c>
      <c r="X92" s="13">
        <f t="shared" si="53"/>
        <v>5</v>
      </c>
      <c r="Y92" s="13">
        <f t="shared" si="54"/>
        <v>0.80000000000000071</v>
      </c>
      <c r="Z92" s="13">
        <f t="shared" si="55"/>
        <v>1.5</v>
      </c>
      <c r="AA92" s="13" t="e">
        <f t="shared" si="62"/>
        <v>#VALUE!</v>
      </c>
      <c r="AB92" s="13" t="e">
        <f t="shared" si="56"/>
        <v>#VALUE!</v>
      </c>
      <c r="AC92" s="13">
        <f t="shared" si="57"/>
        <v>6.5</v>
      </c>
      <c r="AD92" s="13"/>
      <c r="AE92" s="19">
        <v>8.5</v>
      </c>
      <c r="AF92" s="13" t="str">
        <f t="shared" si="50"/>
        <v>Over</v>
      </c>
      <c r="AG92" s="13">
        <f t="shared" si="51"/>
        <v>0.8</v>
      </c>
      <c r="AH92" s="13">
        <f t="shared" si="58"/>
        <v>8.57104851747666</v>
      </c>
      <c r="AI92" s="13">
        <f t="shared" si="59"/>
        <v>9.4994831287626873</v>
      </c>
      <c r="AJ92" s="13">
        <f t="shared" si="60"/>
        <v>7.6426139061906335</v>
      </c>
      <c r="AK92" s="13">
        <f>IF(AG92=1, 5, IF(AG92=0.8, 4, IF(AG92=0.6, 3, IF(AG92=0.4, 2, IF(AG92=0.2, 1, 0)))))</f>
        <v>4</v>
      </c>
      <c r="AL92" s="13">
        <f>(((N92+Q92)/2)+((M92+R92)/2))-AE92</f>
        <v>0.30000000000000071</v>
      </c>
      <c r="AM92" s="13">
        <f>IF(OR(AND(AF92="Over",(((N92+Q92)/2)+((M92+R92)/2))&gt;AE92),AND(AF92="Under",(((N92+Q92)/2)+((M92+R92)/2))&lt;AE92)),IF(OR(AL92&gt;2,AL92&lt;-2),2.5,IF(OR(AND(AL92&lt;2,AL92&gt;1),AND(AL92&gt;-2,AL92&lt;-1)),1.25,IF(OR(AND(AL92&lt;1,AL92&gt;0),AND(AL92&gt;-1,AL92&lt;0)),0,0))),0)</f>
        <v>0</v>
      </c>
      <c r="AN92" s="13" t="e">
        <f>O92+S92</f>
        <v>#VALUE!</v>
      </c>
      <c r="AO92" s="13" t="e">
        <f>IF(OR(AND(AF92="Over",AN92&gt;AE92),AND(AF92="Under",AN92&lt;AE92)),IF(OR(AE92-AN92&gt;2,AE92-AN92&lt;-2),2.5,IF(OR(AND(AE92-AN92&lt;2,AE92-AN92&gt;1),AND(AE92-AN92&gt;-2,AE92-AN92&lt;-1)),1.25,IF(OR(AND(AE92-AN92&lt;1,AE92-AN92&gt;0),AND(AE92-AN92&gt;-1,AE92-AN92&lt;0)),0,0))),0)</f>
        <v>#VALUE!</v>
      </c>
      <c r="AP92" s="13">
        <f t="shared" si="61"/>
        <v>4</v>
      </c>
      <c r="AQ92" s="13"/>
      <c r="AT92"/>
    </row>
    <row r="93" spans="4:46" x14ac:dyDescent="0.3">
      <c r="D93" s="6">
        <f t="shared" ref="D93:E93" si="67">D73</f>
        <v>0</v>
      </c>
      <c r="E93" s="6">
        <f t="shared" si="67"/>
        <v>0</v>
      </c>
      <c r="F93" s="6">
        <f t="shared" si="42"/>
        <v>0</v>
      </c>
      <c r="G93" s="6">
        <f t="shared" si="43"/>
        <v>0</v>
      </c>
      <c r="H93" s="6">
        <f t="shared" ref="H93:H94" si="68">F93-G93</f>
        <v>0</v>
      </c>
      <c r="I93" s="6">
        <f t="shared" ref="I93:I94" si="69">IF(G93&gt;F93,E93,D93)</f>
        <v>0</v>
      </c>
      <c r="J93" s="6">
        <f t="shared" ref="J93:J94" si="70">F93+G93</f>
        <v>0</v>
      </c>
      <c r="L93" s="12">
        <f t="shared" si="46"/>
        <v>0</v>
      </c>
      <c r="M93" s="15">
        <f>N32</f>
        <v>0</v>
      </c>
      <c r="N93" s="15">
        <f>Z31</f>
        <v>3.7</v>
      </c>
      <c r="O93" s="15"/>
      <c r="P93" s="12">
        <f t="shared" ref="P93" si="71">E93</f>
        <v>0</v>
      </c>
      <c r="Q93" s="15">
        <f>N32</f>
        <v>0</v>
      </c>
      <c r="R93" s="15">
        <f>Z32</f>
        <v>0</v>
      </c>
      <c r="S93" s="15"/>
      <c r="T93" s="16"/>
      <c r="U93" s="16"/>
      <c r="V93" s="19" t="str">
        <f t="shared" ref="V93" si="72">IF(SUM(COUNTIF(I53, L93), COUNTIF(O53, L93), COUNTIF(I73, L93), COUNTIF(O73, L93), COUNTIF(I93, L93)) &gt; SUM(COUNTIF(I53, P93), COUNTIF(O53, P93), COUNTIF(I73, P93), COUNTIF(O73, P93), COUNTIF(I93, P93)), L93, IF(SUM(COUNTIF(I53, L93), COUNTIF(O53, L93), COUNTIF(I73, L93), COUNTIF(O73, L93), COUNTIF(I93, L93)) &lt; SUM(COUNTIF(I53, P93), COUNTIF(O53, P93), COUNTIF(I73, P93), COUNTIF(O73, P93), COUNTIF(I93, P93)), P93, "Tie"))</f>
        <v>Tie</v>
      </c>
      <c r="W93" s="13">
        <f t="shared" ref="W93" si="73">(COUNTIF(I53, V93) + COUNTIF(O53, V93) + COUNTIF(I73, V93) + COUNTIF(O73, V93) + COUNTIF(I93, V93))/5</f>
        <v>0</v>
      </c>
      <c r="X93" s="13">
        <f t="shared" ref="X93" si="74">IF(W93=1, 5, IF(W93=0.8, 4, IF(W93=0.6, 3, IF(W93=0.4, 2, IF(W93=0.2, 1, 0)))))</f>
        <v>0</v>
      </c>
      <c r="Y93" s="13">
        <f t="shared" ref="Y93" si="75">((Q93+N93)/2)-((M93+R93)/2)</f>
        <v>1.85</v>
      </c>
      <c r="Z93" s="13">
        <f t="shared" ref="Z93" si="76">IF(OR(AND(P93=V93, Y93&gt;1.5), AND(P93&lt;&gt;V93, Y93&lt;-1.5)), 2.5,
   IF(OR(AND(P93=V93, Y93&gt;1), AND(P93&lt;&gt;V93, Y93&lt;-1)), 2,
   IF(OR(AND(P93=V93, Y93&gt;0.66), AND(P93&lt;&gt;V93, Y93&lt;-0.66)), 1.5,
   IF(OR(AND(P93=V93, Y93&gt;0.33), AND(P93&lt;&gt;V93, Y93&lt;-0.33)), 1,
   IF(OR(AND(P93=V93, Y93&gt;0), AND(P93&lt;&gt;V93, Y93&lt;0)), 0.5, 0)))))</f>
        <v>0</v>
      </c>
      <c r="AA93" s="13">
        <f t="shared" ref="AA93" si="77">S93-O93</f>
        <v>0</v>
      </c>
      <c r="AB93" s="13">
        <f t="shared" ref="AB93" si="78">IF(OR(AND(P93=V93, Y93&gt;1.5), AND(P93&lt;&gt;V93, AA93&lt;-1.5)), 2.5,
   IF(OR(AND(P93=V93, Y93&gt;1), AND(P93&lt;&gt;V93, AA93&lt;-1)), 2,
   IF(OR(AND(P93=V93, Y93&gt;0.66), AND(P93&lt;&gt;V93, AA93&lt;-0.66)), 1.5,
   IF(OR(AND(P93=V93, Y93&gt;0.33), AND(P93&lt;&gt;V93, AA93&lt;-0.33)), 1,
   IF(OR(AND(P93=V93, Y93&gt;0), AND(P93&lt;&gt;V93, AA93&lt;0)), 0.5, 0)))))</f>
        <v>0</v>
      </c>
      <c r="AC93" s="13">
        <f t="shared" ref="AC93" si="79">SUM(IF(ISNUMBER(X93), X93, 0), IF(ISNUMBER(Z93), Z93, 0), IF(ISNUMBER(AB93), AB93, 0))</f>
        <v>0</v>
      </c>
      <c r="AD93" s="13"/>
      <c r="AE93" s="19"/>
      <c r="AF93" s="19" t="str">
        <f t="shared" ref="AF93" si="80">IF(COUNTIF(J53, "&gt;" &amp; AE93) + COUNTIF(P53, "&gt;" &amp; AE93) + COUNTIF(J73, "&gt;" &amp; AE93) + COUNTIF(J93, "&gt;" &amp; AE93) + COUNTIF(P73, "&gt;" &amp; AE93) &gt;= 3, "Over", "Under")</f>
        <v>Under</v>
      </c>
      <c r="AG93" s="13">
        <f t="shared" ref="AG93" si="81">IF(AF93="Over",((COUNTIF(J53,"&gt;"&amp;AE93)+COUNTIF(P53,"&gt;"&amp;AE93)+COUNTIF(J73,"&gt;"&amp;AE93)+COUNTIF(J93,"&gt;"&amp;AE93)+COUNTIF(P73,"&gt;"&amp;AE93))/5),((COUNTIF(J53,"&lt;="&amp;AE93)+COUNTIF(P53,"&lt;="&amp;AE93)+COUNTIF(J73,"&lt;="&amp;AE93)+COUNTIF(J93,"&lt;="&amp;AE93)+COUNTIF(P73,"&lt;="&amp;AE93))/5))</f>
        <v>0</v>
      </c>
      <c r="AH93" s="13">
        <f t="shared" si="58"/>
        <v>0</v>
      </c>
      <c r="AI93" s="13">
        <f t="shared" si="59"/>
        <v>0</v>
      </c>
      <c r="AJ93" s="13">
        <f t="shared" si="60"/>
        <v>0</v>
      </c>
      <c r="AK93" s="13">
        <f>IF(AG93=1, 5, IF(AG93=0.8, 4, IF(AG93=0.6, 3, IF(AG93=0.4, 2, IF(AG93=0.2, 1, 0)))))</f>
        <v>0</v>
      </c>
      <c r="AL93" s="13">
        <f>(((N93+Q93)/2)+((M93+R93)/2))-AE93</f>
        <v>1.85</v>
      </c>
      <c r="AM93" s="13">
        <f>IF(OR(AND(AF93="Over",(((N93+Q93)/2)+((M93+R93)/2))&gt;AE93),AND(AF93="Under",(((N93+Q93)/2)+((M93+R93)/2))&lt;AE93)),IF(OR(AL93&gt;2,AL93&lt;-2),2.5,IF(OR(AND(AL93&lt;2,AL93&gt;1),AND(AL93&gt;-2,AL93&lt;-1)),1.25,IF(OR(AND(AL93&lt;1,AL93&gt;0),AND(AL93&gt;-1,AL93&lt;0)),0,0))),0)</f>
        <v>0</v>
      </c>
      <c r="AN93" s="13">
        <f>O93+S93</f>
        <v>0</v>
      </c>
      <c r="AO93" s="13">
        <f>IF(OR(AND(AF93="Over",AN93&gt;AE93),AND(AF93="Under",AN93&lt;AE93)),IF(OR(AE93-AN93&gt;2,AE93-AN93&lt;-2),2.5,IF(OR(AND(AE93-AN93&lt;2,AE93-AN93&gt;1),AND(AE93-AN93&gt;-2,AE93-AN93&lt;-1)),1.25,IF(OR(AND(AE93-AN93&lt;1,AE93-AN93&gt;0),AND(AE93-AN93&gt;-1,AE93-AN93&lt;0)),0,0))),0)</f>
        <v>0</v>
      </c>
      <c r="AP93" s="13">
        <f t="shared" ref="AP93" si="82">SUM(IF(ISNUMBER(AK93), AK93, 0), IF(ISNUMBER(AM93), AM93, 0), IF(ISNUMBER(AO93), AO93, 0))</f>
        <v>0</v>
      </c>
      <c r="AQ93" s="13"/>
    </row>
    <row r="94" spans="4:46" x14ac:dyDescent="0.3">
      <c r="D94" s="6">
        <f t="shared" ref="D94:E94" si="83">D74</f>
        <v>0</v>
      </c>
      <c r="E94" s="6">
        <f t="shared" si="83"/>
        <v>0</v>
      </c>
      <c r="F94" s="6">
        <f t="shared" si="42"/>
        <v>0</v>
      </c>
      <c r="G94" s="6">
        <f t="shared" si="43"/>
        <v>0</v>
      </c>
      <c r="H94" s="6">
        <f t="shared" si="68"/>
        <v>0</v>
      </c>
      <c r="I94" s="6">
        <f t="shared" si="69"/>
        <v>0</v>
      </c>
      <c r="J94" s="6">
        <f t="shared" si="70"/>
        <v>0</v>
      </c>
      <c r="L94" s="12"/>
      <c r="M94" s="12"/>
      <c r="N94" s="12"/>
      <c r="O94" s="12"/>
      <c r="P94" s="12"/>
      <c r="Q94" s="12"/>
      <c r="R94" s="12"/>
      <c r="S94" s="12"/>
      <c r="T94" s="16"/>
      <c r="U94" s="16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2"/>
      <c r="AP94" s="12"/>
      <c r="AQ94" s="12"/>
    </row>
    <row r="97" spans="22:26" x14ac:dyDescent="0.3">
      <c r="V97" s="20"/>
      <c r="Z97" s="21"/>
    </row>
    <row r="98" spans="22:26" x14ac:dyDescent="0.3">
      <c r="V98" s="20"/>
      <c r="Z98" s="21"/>
    </row>
    <row r="99" spans="22:26" x14ac:dyDescent="0.3">
      <c r="V99" s="20"/>
      <c r="Z99" s="21"/>
    </row>
    <row r="100" spans="22:26" x14ac:dyDescent="0.3">
      <c r="V100" s="20"/>
      <c r="Z100" s="21"/>
    </row>
    <row r="101" spans="22:26" x14ac:dyDescent="0.3">
      <c r="V101" s="20"/>
      <c r="Z101" s="21"/>
    </row>
    <row r="102" spans="22:26" x14ac:dyDescent="0.3">
      <c r="V102" s="20"/>
      <c r="Z102" s="21"/>
    </row>
    <row r="103" spans="22:26" x14ac:dyDescent="0.3">
      <c r="V103" s="20"/>
      <c r="Z103" s="21"/>
    </row>
    <row r="104" spans="22:26" x14ac:dyDescent="0.3">
      <c r="V104" s="20"/>
      <c r="Z104" s="21"/>
    </row>
    <row r="105" spans="22:26" x14ac:dyDescent="0.3">
      <c r="V105" s="20"/>
      <c r="Z105" s="21"/>
    </row>
    <row r="106" spans="22:26" x14ac:dyDescent="0.3">
      <c r="V106" s="20"/>
      <c r="Z106" s="21"/>
    </row>
    <row r="107" spans="22:26" x14ac:dyDescent="0.3">
      <c r="V107" s="20"/>
      <c r="Z107" s="21"/>
    </row>
    <row r="108" spans="22:26" x14ac:dyDescent="0.3">
      <c r="V108" s="20"/>
      <c r="Z108" s="21"/>
    </row>
    <row r="109" spans="22:26" x14ac:dyDescent="0.3">
      <c r="V109" s="20"/>
      <c r="Z109" s="21"/>
    </row>
    <row r="110" spans="22:26" x14ac:dyDescent="0.3">
      <c r="V110" s="20"/>
      <c r="Z110" s="21"/>
    </row>
    <row r="111" spans="22:26" x14ac:dyDescent="0.3">
      <c r="V111" s="20"/>
      <c r="Z111" s="21"/>
    </row>
    <row r="112" spans="22:26" x14ac:dyDescent="0.3">
      <c r="V112" s="20"/>
      <c r="Z112" s="21"/>
    </row>
    <row r="113" spans="22:26" x14ac:dyDescent="0.3">
      <c r="V113" s="20"/>
      <c r="Z113" s="21"/>
    </row>
    <row r="114" spans="22:26" x14ac:dyDescent="0.3">
      <c r="V114" s="20"/>
      <c r="Z114" s="21"/>
    </row>
    <row r="115" spans="22:26" x14ac:dyDescent="0.3">
      <c r="V115" s="20"/>
      <c r="Z115" s="21"/>
    </row>
    <row r="116" spans="22:26" x14ac:dyDescent="0.3">
      <c r="V116" s="20"/>
      <c r="Z116" s="21"/>
    </row>
    <row r="117" spans="22:26" x14ac:dyDescent="0.3">
      <c r="V117" s="20"/>
      <c r="Z117" s="21"/>
    </row>
    <row r="118" spans="22:26" x14ac:dyDescent="0.3">
      <c r="V118" s="20"/>
      <c r="Z118" s="21"/>
    </row>
    <row r="119" spans="22:26" x14ac:dyDescent="0.3">
      <c r="V119" s="20"/>
      <c r="Z119" s="21"/>
    </row>
    <row r="120" spans="22:26" x14ac:dyDescent="0.3">
      <c r="V120" s="20"/>
      <c r="Z120" s="21"/>
    </row>
    <row r="121" spans="22:26" x14ac:dyDescent="0.3">
      <c r="V121" s="20"/>
      <c r="Z121" s="21"/>
    </row>
    <row r="122" spans="22:26" x14ac:dyDescent="0.3">
      <c r="V122" s="20"/>
      <c r="Z122" s="21"/>
    </row>
    <row r="123" spans="22:26" x14ac:dyDescent="0.3">
      <c r="V123" s="20"/>
      <c r="Z123" s="21"/>
    </row>
    <row r="124" spans="22:26" x14ac:dyDescent="0.3">
      <c r="V124" s="20"/>
      <c r="Z124" s="21"/>
    </row>
    <row r="125" spans="22:26" x14ac:dyDescent="0.3">
      <c r="V125" s="20"/>
      <c r="Z125" s="21"/>
    </row>
    <row r="126" spans="22:26" x14ac:dyDescent="0.3">
      <c r="V126" s="20"/>
      <c r="Z126" s="21"/>
    </row>
    <row r="127" spans="22:26" x14ac:dyDescent="0.3">
      <c r="V127" s="20"/>
      <c r="Z127" s="21"/>
    </row>
    <row r="128" spans="22:26" x14ac:dyDescent="0.3">
      <c r="V128" s="20"/>
    </row>
  </sheetData>
  <sortState xmlns:xlrd2="http://schemas.microsoft.com/office/spreadsheetml/2017/richdata2" ref="M97:Z126">
    <sortCondition ref="M97:M126"/>
  </sortState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6</v>
      </c>
      <c r="B2" s="1">
        <v>4.163875</v>
      </c>
      <c r="C2" s="1">
        <v>4.1187987000000001</v>
      </c>
      <c r="D2" s="1">
        <v>3.8581240000000001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5</v>
      </c>
      <c r="B3" s="1">
        <v>4.4162720000000002</v>
      </c>
      <c r="C3" s="1">
        <v>3.0451079999999999</v>
      </c>
      <c r="D3" s="1">
        <v>4.1836414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12</v>
      </c>
      <c r="B4" s="1">
        <v>5.1736813000000001</v>
      </c>
      <c r="C4" s="1">
        <v>3.1164550000000002</v>
      </c>
      <c r="D4" s="1">
        <v>4.1214969999999997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20</v>
      </c>
      <c r="B5" s="1">
        <v>4.2500900000000001</v>
      </c>
      <c r="C5" s="1">
        <v>3.1576754999999999</v>
      </c>
      <c r="D5" s="1">
        <v>4.1375029999999997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10</v>
      </c>
      <c r="B6" s="1">
        <v>5.0884539999999996</v>
      </c>
      <c r="C6" s="1">
        <v>2.9708426000000001</v>
      </c>
      <c r="D6" s="1">
        <v>4.6331360000000004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9</v>
      </c>
      <c r="B7" s="1">
        <v>4.2720669999999998</v>
      </c>
      <c r="C7" s="1">
        <v>4.1462830000000004</v>
      </c>
      <c r="D7" s="1">
        <v>5.6424960000000004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21</v>
      </c>
      <c r="B8" s="1">
        <v>4.1459583999999996</v>
      </c>
      <c r="C8" s="1">
        <v>4.1897305999999999</v>
      </c>
      <c r="D8" s="1">
        <v>4.2397330000000002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13</v>
      </c>
      <c r="B9" s="1">
        <v>3.1322977999999999</v>
      </c>
      <c r="C9" s="1">
        <v>6.0726639999999996</v>
      </c>
      <c r="D9" s="1">
        <v>4.3854170000000003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14</v>
      </c>
      <c r="B10" s="1">
        <v>4.2383100000000002</v>
      </c>
      <c r="C10" s="1">
        <v>5.1114319999999998</v>
      </c>
      <c r="D10" s="1">
        <v>5.6946893000000003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24</v>
      </c>
      <c r="B11" s="1">
        <v>5.293526</v>
      </c>
      <c r="C11" s="1">
        <v>4.0859017</v>
      </c>
      <c r="D11" s="1">
        <v>5.5976229999999996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7</v>
      </c>
      <c r="B12" s="1">
        <v>4.1490030000000004</v>
      </c>
      <c r="C12" s="1">
        <v>5.1555204000000003</v>
      </c>
      <c r="D12" s="1">
        <v>5.5082940000000002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8</v>
      </c>
      <c r="B13" s="1">
        <v>3.1340775000000001</v>
      </c>
      <c r="C13" s="1">
        <v>2.9896037999999998</v>
      </c>
      <c r="D13" s="1">
        <v>4.4762582999999996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29</v>
      </c>
      <c r="B14" s="1">
        <v>3.1463367999999998</v>
      </c>
      <c r="C14" s="1">
        <v>3.1104392999999999</v>
      </c>
      <c r="D14" s="1">
        <v>6.1996010000000004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18</v>
      </c>
      <c r="B15" s="1">
        <v>4.2035400000000003</v>
      </c>
      <c r="C15" s="1">
        <v>4.1594633999999999</v>
      </c>
      <c r="D15" s="1">
        <v>5.1813984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4</v>
      </c>
      <c r="B16" s="1">
        <v>4.1374225999999998</v>
      </c>
      <c r="C16" s="1">
        <v>4.1105204000000004</v>
      </c>
      <c r="D16" s="1">
        <v>3.9290699999999998</v>
      </c>
    </row>
    <row r="17" spans="1:4" ht="15" thickBot="1" x14ac:dyDescent="0.35">
      <c r="A17" s="1">
        <v>3</v>
      </c>
      <c r="B17" s="1">
        <v>3.2064145000000002</v>
      </c>
      <c r="C17" s="1">
        <v>3.0735960000000002</v>
      </c>
      <c r="D17" s="1">
        <v>6.1150169999999999</v>
      </c>
    </row>
    <row r="18" spans="1:4" ht="15" thickBot="1" x14ac:dyDescent="0.35">
      <c r="A18" s="1">
        <v>15</v>
      </c>
      <c r="B18" s="1">
        <v>5.0278295999999996</v>
      </c>
      <c r="C18" s="1">
        <v>6.1485224000000001</v>
      </c>
      <c r="D18" s="1">
        <v>5.5786223000000001</v>
      </c>
    </row>
    <row r="19" spans="1:4" ht="15" thickBot="1" x14ac:dyDescent="0.35">
      <c r="A19" s="1">
        <v>30</v>
      </c>
      <c r="B19" s="1">
        <v>4.2412305000000003</v>
      </c>
      <c r="C19" s="1">
        <v>4.0504293000000002</v>
      </c>
      <c r="D19" s="1">
        <v>3.8419577999999999</v>
      </c>
    </row>
    <row r="20" spans="1:4" ht="15" thickBot="1" x14ac:dyDescent="0.35">
      <c r="A20" s="1">
        <v>17</v>
      </c>
      <c r="B20" s="1">
        <v>2.1016316000000002</v>
      </c>
      <c r="C20" s="1">
        <v>5.0703069999999997</v>
      </c>
      <c r="D20" s="1">
        <v>2.6669309999999999</v>
      </c>
    </row>
    <row r="21" spans="1:4" ht="15" thickBot="1" x14ac:dyDescent="0.35">
      <c r="A21" s="1">
        <v>22</v>
      </c>
      <c r="B21" s="1">
        <v>4.4554270000000002</v>
      </c>
      <c r="C21" s="1">
        <v>4.1801969999999997</v>
      </c>
      <c r="D21" s="1">
        <v>6.1760020000000004</v>
      </c>
    </row>
    <row r="22" spans="1:4" ht="15" thickBot="1" x14ac:dyDescent="0.35">
      <c r="A22" s="1">
        <v>11</v>
      </c>
      <c r="B22" s="1">
        <v>3.1777818</v>
      </c>
      <c r="C22" s="1">
        <v>3.0413250000000001</v>
      </c>
      <c r="D22" s="1">
        <v>4.201695</v>
      </c>
    </row>
    <row r="23" spans="1:4" ht="15" thickBot="1" x14ac:dyDescent="0.35">
      <c r="A23" s="1">
        <v>19</v>
      </c>
      <c r="B23" s="1">
        <v>3.1466153000000001</v>
      </c>
      <c r="C23" s="1">
        <v>3.1342846999999998</v>
      </c>
      <c r="D23" s="1">
        <v>6.0307006999999997</v>
      </c>
    </row>
    <row r="24" spans="1:4" ht="15" thickBot="1" x14ac:dyDescent="0.35">
      <c r="A24" s="1">
        <v>23</v>
      </c>
      <c r="B24" s="1">
        <v>4.2378090000000004</v>
      </c>
      <c r="C24" s="1">
        <v>3.1104235999999998</v>
      </c>
      <c r="D24" s="1">
        <v>5.8138204</v>
      </c>
    </row>
    <row r="25" spans="1:4" ht="15" thickBot="1" x14ac:dyDescent="0.35">
      <c r="A25" s="1">
        <v>1</v>
      </c>
      <c r="B25" s="1">
        <v>3.3262309999999999</v>
      </c>
      <c r="C25" s="1">
        <v>4.0644780000000003</v>
      </c>
      <c r="D25" s="1">
        <v>5.4658946999999998</v>
      </c>
    </row>
    <row r="26" spans="1:4" ht="15" thickBot="1" x14ac:dyDescent="0.35">
      <c r="A26" s="1">
        <v>2</v>
      </c>
      <c r="B26" s="1">
        <v>4.1099610000000002</v>
      </c>
      <c r="C26" s="1">
        <v>5.1133810000000004</v>
      </c>
      <c r="D26" s="1">
        <v>5.4451603999999998</v>
      </c>
    </row>
    <row r="27" spans="1:4" ht="15" thickBot="1" x14ac:dyDescent="0.35">
      <c r="A27" s="1">
        <v>27</v>
      </c>
      <c r="B27" s="1">
        <v>4.2731915000000003</v>
      </c>
      <c r="C27" s="1">
        <v>3.0479802999999999</v>
      </c>
      <c r="D27" s="1">
        <v>4.6776236999999998</v>
      </c>
    </row>
    <row r="28" spans="1:4" ht="15" thickBot="1" x14ac:dyDescent="0.35">
      <c r="A28" s="1">
        <v>26</v>
      </c>
      <c r="B28" s="1">
        <v>4.0549454999999996</v>
      </c>
      <c r="C28" s="1">
        <v>5.0753050000000002</v>
      </c>
      <c r="D28" s="1">
        <v>5.1925600000000003</v>
      </c>
    </row>
    <row r="29" spans="1:4" ht="15" thickBot="1" x14ac:dyDescent="0.35">
      <c r="A29" s="1">
        <v>28</v>
      </c>
      <c r="B29" s="1">
        <v>6.2055670000000003</v>
      </c>
      <c r="C29" s="1">
        <v>4.0699740000000002</v>
      </c>
      <c r="D29" s="1">
        <v>3.4389536000000001</v>
      </c>
    </row>
    <row r="30" spans="1:4" ht="15" thickBot="1" x14ac:dyDescent="0.35">
      <c r="A30" s="1">
        <v>25</v>
      </c>
      <c r="B30" s="1">
        <v>4.2639240000000003</v>
      </c>
      <c r="C30" s="1">
        <v>5.0524550000000001</v>
      </c>
      <c r="D30" s="1">
        <v>5.4274993</v>
      </c>
    </row>
    <row r="31" spans="1:4" ht="15" thickBot="1" x14ac:dyDescent="0.35">
      <c r="A31" s="1">
        <v>16</v>
      </c>
      <c r="B31" s="1">
        <v>4.5022190000000002</v>
      </c>
      <c r="C31" s="1">
        <v>3.1635034000000002</v>
      </c>
      <c r="D31" s="1">
        <v>4.0609994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6</v>
      </c>
      <c r="B2" s="1">
        <v>4.6000000051513004</v>
      </c>
      <c r="C2" s="1">
        <v>4.6017243292897598</v>
      </c>
      <c r="D2" s="1">
        <v>4.5746778459666704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5</v>
      </c>
      <c r="B3" s="1">
        <v>4.3000006022737596</v>
      </c>
      <c r="C3" s="1">
        <v>3.3538115538119699</v>
      </c>
      <c r="D3" s="1">
        <v>4.4100229930895702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12</v>
      </c>
      <c r="B4" s="1">
        <v>5.9500007917857198</v>
      </c>
      <c r="C4" s="1">
        <v>3.6568955164027801</v>
      </c>
      <c r="D4" s="1">
        <v>5.0493529108547399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20</v>
      </c>
      <c r="B5" s="1">
        <v>4.3000002594017204</v>
      </c>
      <c r="C5" s="1">
        <v>3.1500014357992399</v>
      </c>
      <c r="D5" s="1">
        <v>4.9111703088079803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10</v>
      </c>
      <c r="B6" s="1">
        <v>5.5500005122269904</v>
      </c>
      <c r="C6" s="1">
        <v>3.5500000418323601</v>
      </c>
      <c r="D6" s="1">
        <v>5.0948364216243602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9</v>
      </c>
      <c r="B7" s="1">
        <v>4.2500004781254201</v>
      </c>
      <c r="C7" s="1">
        <v>4.3051717246104602</v>
      </c>
      <c r="D7" s="1">
        <v>5.3866687517566598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21</v>
      </c>
      <c r="B8" s="1">
        <v>4.3000611806607001</v>
      </c>
      <c r="C8" s="1">
        <v>4.15764538916416</v>
      </c>
      <c r="D8" s="1">
        <v>4.6119418390793703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13</v>
      </c>
      <c r="B9" s="1">
        <v>3.9500118327099498</v>
      </c>
      <c r="C9" s="1">
        <v>6.1082358843981996</v>
      </c>
      <c r="D9" s="1">
        <v>5.0237764803026002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14</v>
      </c>
      <c r="B10" s="1">
        <v>4.5500107499987603</v>
      </c>
      <c r="C10" s="1">
        <v>5.7620752923630603</v>
      </c>
      <c r="D10" s="1">
        <v>5.2486941821793698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24</v>
      </c>
      <c r="B11" s="1">
        <v>5.7500001949728698</v>
      </c>
      <c r="C11" s="1">
        <v>4.36034434742652</v>
      </c>
      <c r="D11" s="1">
        <v>5.5686922473705502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7</v>
      </c>
      <c r="B12" s="1">
        <v>4.4501221775201802</v>
      </c>
      <c r="C12" s="1">
        <v>5.3784896216407496</v>
      </c>
      <c r="D12" s="1">
        <v>5.33648182375227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8</v>
      </c>
      <c r="B13" s="1">
        <v>3.2500602760024502</v>
      </c>
      <c r="C13" s="1">
        <v>3.50574158092786</v>
      </c>
      <c r="D13" s="1">
        <v>4.4162108326312097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29</v>
      </c>
      <c r="B14" s="1">
        <v>3.8500006551252701</v>
      </c>
      <c r="C14" s="1">
        <v>3.5040223433880402</v>
      </c>
      <c r="D14" s="1">
        <v>5.4774855530838504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18</v>
      </c>
      <c r="B15" s="1">
        <v>4.6500006460567596</v>
      </c>
      <c r="C15" s="1">
        <v>4.0051718043083904</v>
      </c>
      <c r="D15" s="1">
        <v>5.45831796867735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4</v>
      </c>
      <c r="B16" s="1">
        <v>4.1500717135454304</v>
      </c>
      <c r="C16" s="1">
        <v>4.6000326472113304</v>
      </c>
      <c r="D16" s="1">
        <v>4.9894210386396196</v>
      </c>
    </row>
    <row r="17" spans="1:4" ht="15" thickBot="1" x14ac:dyDescent="0.35">
      <c r="A17" s="1">
        <v>3</v>
      </c>
      <c r="B17" s="1">
        <v>3.89999971219921</v>
      </c>
      <c r="C17" s="1">
        <v>3.8000019216001402</v>
      </c>
      <c r="D17" s="1">
        <v>5.8841197707786801</v>
      </c>
    </row>
    <row r="18" spans="1:4" ht="15" thickBot="1" x14ac:dyDescent="0.35">
      <c r="A18" s="1">
        <v>15</v>
      </c>
      <c r="B18" s="1">
        <v>5.6000006670701303</v>
      </c>
      <c r="C18" s="1">
        <v>6.4637903340904002</v>
      </c>
      <c r="D18" s="1">
        <v>5.2086744980136697</v>
      </c>
    </row>
    <row r="19" spans="1:4" ht="15" thickBot="1" x14ac:dyDescent="0.35">
      <c r="A19" s="1">
        <v>30</v>
      </c>
      <c r="B19" s="1">
        <v>4.0499999112896496</v>
      </c>
      <c r="C19" s="1">
        <v>4.5680999266083697</v>
      </c>
      <c r="D19" s="1">
        <v>4.8524451698058302</v>
      </c>
    </row>
    <row r="20" spans="1:4" ht="15" thickBot="1" x14ac:dyDescent="0.35">
      <c r="A20" s="1">
        <v>17</v>
      </c>
      <c r="B20" s="1">
        <v>2.2500004297359602</v>
      </c>
      <c r="C20" s="1">
        <v>5.7561901307565702</v>
      </c>
      <c r="D20" s="1">
        <v>2.8637041787601198</v>
      </c>
    </row>
    <row r="21" spans="1:4" ht="15" thickBot="1" x14ac:dyDescent="0.35">
      <c r="A21" s="1">
        <v>22</v>
      </c>
      <c r="B21" s="1">
        <v>4.4000113859066996</v>
      </c>
      <c r="C21" s="1">
        <v>4.7069039081988304</v>
      </c>
      <c r="D21" s="1">
        <v>6.1017999822616398</v>
      </c>
    </row>
    <row r="22" spans="1:4" ht="15" thickBot="1" x14ac:dyDescent="0.35">
      <c r="A22" s="1">
        <v>11</v>
      </c>
      <c r="B22" s="1">
        <v>3.6000726796592399</v>
      </c>
      <c r="C22" s="1">
        <v>3.4000296944270199</v>
      </c>
      <c r="D22" s="1">
        <v>4.6892367663525096</v>
      </c>
    </row>
    <row r="23" spans="1:4" ht="15" thickBot="1" x14ac:dyDescent="0.35">
      <c r="A23" s="1">
        <v>19</v>
      </c>
      <c r="B23" s="1">
        <v>3.7000111367106401</v>
      </c>
      <c r="C23" s="1">
        <v>3.6532993178926101</v>
      </c>
      <c r="D23" s="1">
        <v>6.0182857084497003</v>
      </c>
    </row>
    <row r="24" spans="1:4" ht="15" thickBot="1" x14ac:dyDescent="0.35">
      <c r="A24" s="1">
        <v>23</v>
      </c>
      <c r="B24" s="1">
        <v>4.9500009905018096</v>
      </c>
      <c r="C24" s="1">
        <v>3.7500004067741899</v>
      </c>
      <c r="D24" s="1">
        <v>5.90748055059208</v>
      </c>
    </row>
    <row r="25" spans="1:4" ht="15" thickBot="1" x14ac:dyDescent="0.35">
      <c r="A25" s="1">
        <v>1</v>
      </c>
      <c r="B25" s="1">
        <v>3.8000001596070199</v>
      </c>
      <c r="C25" s="1">
        <v>4.5517247905489198</v>
      </c>
      <c r="D25" s="1">
        <v>5.7963150699778501</v>
      </c>
    </row>
    <row r="26" spans="1:4" ht="15" thickBot="1" x14ac:dyDescent="0.35">
      <c r="A26" s="1">
        <v>2</v>
      </c>
      <c r="B26" s="1">
        <v>4.6500005495430097</v>
      </c>
      <c r="C26" s="1">
        <v>5.6518108837821996</v>
      </c>
      <c r="D26" s="1">
        <v>5.2057018802396202</v>
      </c>
    </row>
    <row r="27" spans="1:4" ht="15" thickBot="1" x14ac:dyDescent="0.35">
      <c r="A27" s="1">
        <v>27</v>
      </c>
      <c r="B27" s="1">
        <v>4.4000109130295799</v>
      </c>
      <c r="C27" s="1">
        <v>3.90724804104905</v>
      </c>
      <c r="D27" s="1">
        <v>4.70544178614613</v>
      </c>
    </row>
    <row r="28" spans="1:4" ht="15" thickBot="1" x14ac:dyDescent="0.35">
      <c r="A28" s="1">
        <v>26</v>
      </c>
      <c r="B28" s="1">
        <v>4.0500113502022099</v>
      </c>
      <c r="C28" s="1">
        <v>5.1500077506976298</v>
      </c>
      <c r="D28" s="1">
        <v>5.3575978160656401</v>
      </c>
    </row>
    <row r="29" spans="1:4" ht="15" thickBot="1" x14ac:dyDescent="0.35">
      <c r="A29" s="1">
        <v>28</v>
      </c>
      <c r="B29" s="1">
        <v>6.2500001439119899</v>
      </c>
      <c r="C29" s="1">
        <v>4.5527865344580603</v>
      </c>
      <c r="D29" s="1">
        <v>4.7595749834068899</v>
      </c>
    </row>
    <row r="30" spans="1:4" ht="15" thickBot="1" x14ac:dyDescent="0.35">
      <c r="A30" s="1">
        <v>25</v>
      </c>
      <c r="B30" s="1">
        <v>4.1500608489342596</v>
      </c>
      <c r="C30" s="1">
        <v>5.1000234601752803</v>
      </c>
      <c r="D30" s="1">
        <v>6.0384422363029797</v>
      </c>
    </row>
    <row r="31" spans="1:4" ht="15" thickBot="1" x14ac:dyDescent="0.35">
      <c r="A31" s="1">
        <v>16</v>
      </c>
      <c r="B31" s="1">
        <v>4.0500003985442001</v>
      </c>
      <c r="C31" s="1">
        <v>3.3032922012071699</v>
      </c>
      <c r="D31" s="1">
        <v>4.7916705022213701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6</v>
      </c>
      <c r="B2" s="1">
        <v>4.7991343353109697</v>
      </c>
      <c r="C2" s="1">
        <v>4.7500131937599903</v>
      </c>
      <c r="D2" s="1">
        <v>4.6059460679152204</v>
      </c>
    </row>
    <row r="3" spans="1:5" ht="15" thickBot="1" x14ac:dyDescent="0.35">
      <c r="A3" s="1">
        <v>5</v>
      </c>
      <c r="B3" s="1">
        <v>4.5543090238130501</v>
      </c>
      <c r="C3" s="1">
        <v>3.5066098642132002</v>
      </c>
      <c r="D3" s="1">
        <v>4.3573270973668796</v>
      </c>
    </row>
    <row r="4" spans="1:5" ht="15" thickBot="1" x14ac:dyDescent="0.35">
      <c r="A4" s="1">
        <v>12</v>
      </c>
      <c r="B4" s="1">
        <v>6.1868010272975296</v>
      </c>
      <c r="C4" s="1">
        <v>3.8863729799490301</v>
      </c>
      <c r="D4" s="1">
        <v>5.0323766226833904</v>
      </c>
    </row>
    <row r="5" spans="1:5" ht="15" thickBot="1" x14ac:dyDescent="0.35">
      <c r="A5" s="1">
        <v>20</v>
      </c>
      <c r="B5" s="1">
        <v>4.4951914868022902</v>
      </c>
      <c r="C5" s="1">
        <v>3.3944809014488402</v>
      </c>
      <c r="D5" s="1">
        <v>4.9314432613668702</v>
      </c>
    </row>
    <row r="6" spans="1:5" ht="15" thickBot="1" x14ac:dyDescent="0.35">
      <c r="A6" s="1">
        <v>10</v>
      </c>
      <c r="B6" s="1">
        <v>5.7509763383513404</v>
      </c>
      <c r="C6" s="1">
        <v>3.6669624796422</v>
      </c>
      <c r="D6" s="1">
        <v>5.0774881804744201</v>
      </c>
    </row>
    <row r="7" spans="1:5" ht="15" thickBot="1" x14ac:dyDescent="0.35">
      <c r="A7" s="1">
        <v>9</v>
      </c>
      <c r="B7" s="1">
        <v>4.41912243930014</v>
      </c>
      <c r="C7" s="1">
        <v>4.49462426997904</v>
      </c>
      <c r="D7" s="1">
        <v>5.3882558794034097</v>
      </c>
    </row>
    <row r="8" spans="1:5" ht="15" thickBot="1" x14ac:dyDescent="0.35">
      <c r="A8" s="1">
        <v>21</v>
      </c>
      <c r="B8" s="1">
        <v>4.5162732871895104</v>
      </c>
      <c r="C8" s="1">
        <v>4.4507644465766703</v>
      </c>
      <c r="D8" s="1">
        <v>4.5798891480677497</v>
      </c>
    </row>
    <row r="9" spans="1:5" ht="15" thickBot="1" x14ac:dyDescent="0.35">
      <c r="A9" s="1">
        <v>13</v>
      </c>
      <c r="B9" s="1">
        <v>4.1874480865553299</v>
      </c>
      <c r="C9" s="1">
        <v>6.3221070223183</v>
      </c>
      <c r="D9" s="1">
        <v>5.0220981833226901</v>
      </c>
    </row>
    <row r="10" spans="1:5" ht="15" thickBot="1" x14ac:dyDescent="0.35">
      <c r="A10" s="1">
        <v>14</v>
      </c>
      <c r="B10" s="1">
        <v>4.7142001482253004</v>
      </c>
      <c r="C10" s="1">
        <v>6.0027131697735499</v>
      </c>
      <c r="D10" s="1">
        <v>5.24598367223685</v>
      </c>
    </row>
    <row r="11" spans="1:5" ht="15" thickBot="1" x14ac:dyDescent="0.35">
      <c r="A11" s="1">
        <v>24</v>
      </c>
      <c r="B11" s="1">
        <v>5.9801382938633703</v>
      </c>
      <c r="C11" s="1">
        <v>4.54576801356761</v>
      </c>
      <c r="D11" s="1">
        <v>5.5346948035133599</v>
      </c>
    </row>
    <row r="12" spans="1:5" ht="15" thickBot="1" x14ac:dyDescent="0.35">
      <c r="A12" s="1">
        <v>7</v>
      </c>
      <c r="B12" s="1">
        <v>4.6774801542333</v>
      </c>
      <c r="C12" s="1">
        <v>5.7914147016344</v>
      </c>
      <c r="D12" s="1">
        <v>5.3184690955467202</v>
      </c>
    </row>
    <row r="13" spans="1:5" ht="15" thickBot="1" x14ac:dyDescent="0.35">
      <c r="A13" s="1">
        <v>8</v>
      </c>
      <c r="B13" s="1">
        <v>3.4378403947781502</v>
      </c>
      <c r="C13" s="1">
        <v>3.7268933982113599</v>
      </c>
      <c r="D13" s="1">
        <v>4.4096113667940804</v>
      </c>
    </row>
    <row r="14" spans="1:5" ht="15" thickBot="1" x14ac:dyDescent="0.35">
      <c r="A14" s="1">
        <v>29</v>
      </c>
      <c r="B14" s="1">
        <v>4.0312340812268701</v>
      </c>
      <c r="C14" s="1">
        <v>3.6224510185051502</v>
      </c>
      <c r="D14" s="1">
        <v>5.4378192379219499</v>
      </c>
    </row>
    <row r="15" spans="1:5" ht="15" thickBot="1" x14ac:dyDescent="0.35">
      <c r="A15" s="1">
        <v>18</v>
      </c>
      <c r="B15" s="1">
        <v>4.8199334026946401</v>
      </c>
      <c r="C15" s="1">
        <v>4.1791532312557003</v>
      </c>
      <c r="D15" s="1">
        <v>5.4317271456886198</v>
      </c>
    </row>
    <row r="16" spans="1:5" ht="15" thickBot="1" x14ac:dyDescent="0.35">
      <c r="A16" s="1">
        <v>4</v>
      </c>
      <c r="B16" s="1">
        <v>4.4515558004320797</v>
      </c>
      <c r="C16" s="1">
        <v>4.8526615464583402</v>
      </c>
      <c r="D16" s="1">
        <v>5.0800846050035799</v>
      </c>
    </row>
    <row r="17" spans="1:4" ht="15" thickBot="1" x14ac:dyDescent="0.35">
      <c r="A17" s="1">
        <v>3</v>
      </c>
      <c r="B17" s="1">
        <v>4.0966060783899696</v>
      </c>
      <c r="C17" s="1">
        <v>4.0089136211245</v>
      </c>
      <c r="D17" s="1">
        <v>5.9347811045843599</v>
      </c>
    </row>
    <row r="18" spans="1:4" ht="15" thickBot="1" x14ac:dyDescent="0.35">
      <c r="A18" s="1">
        <v>15</v>
      </c>
      <c r="B18" s="1">
        <v>5.7796492430578299</v>
      </c>
      <c r="C18" s="1">
        <v>6.6560317632262196</v>
      </c>
      <c r="D18" s="1">
        <v>5.1923968887090304</v>
      </c>
    </row>
    <row r="19" spans="1:4" ht="15" thickBot="1" x14ac:dyDescent="0.35">
      <c r="A19" s="1">
        <v>30</v>
      </c>
      <c r="B19" s="1">
        <v>4.2398837548414701</v>
      </c>
      <c r="C19" s="1">
        <v>4.7172583967260904</v>
      </c>
      <c r="D19" s="1">
        <v>4.7933316933363699</v>
      </c>
    </row>
    <row r="20" spans="1:4" ht="15" thickBot="1" x14ac:dyDescent="0.35">
      <c r="A20" s="1">
        <v>17</v>
      </c>
      <c r="B20" s="1">
        <v>2.4738954974926801</v>
      </c>
      <c r="C20" s="1">
        <v>6.0062074689211196</v>
      </c>
      <c r="D20" s="1">
        <v>2.8511664358181399</v>
      </c>
    </row>
    <row r="21" spans="1:4" ht="15" thickBot="1" x14ac:dyDescent="0.35">
      <c r="A21" s="1">
        <v>22</v>
      </c>
      <c r="B21" s="1">
        <v>4.6182437209933296</v>
      </c>
      <c r="C21" s="1">
        <v>4.8766748751854596</v>
      </c>
      <c r="D21" s="1">
        <v>6.0605726293663604</v>
      </c>
    </row>
    <row r="22" spans="1:4" ht="15" thickBot="1" x14ac:dyDescent="0.35">
      <c r="A22" s="1">
        <v>11</v>
      </c>
      <c r="B22" s="1">
        <v>3.8436795667875998</v>
      </c>
      <c r="C22" s="1">
        <v>3.4851185446238699</v>
      </c>
      <c r="D22" s="1">
        <v>4.6808046479997802</v>
      </c>
    </row>
    <row r="23" spans="1:4" ht="15" thickBot="1" x14ac:dyDescent="0.35">
      <c r="A23" s="1">
        <v>19</v>
      </c>
      <c r="B23" s="1">
        <v>3.89508878086622</v>
      </c>
      <c r="C23" s="1">
        <v>3.8612195713411301</v>
      </c>
      <c r="D23" s="1">
        <v>6.03134994580018</v>
      </c>
    </row>
    <row r="24" spans="1:4" ht="15" thickBot="1" x14ac:dyDescent="0.35">
      <c r="A24" s="1">
        <v>23</v>
      </c>
      <c r="B24" s="1">
        <v>5.1413091486560596</v>
      </c>
      <c r="C24" s="1">
        <v>4.0053272077474098</v>
      </c>
      <c r="D24" s="1">
        <v>5.9233048289446097</v>
      </c>
    </row>
    <row r="25" spans="1:4" ht="15" thickBot="1" x14ac:dyDescent="0.35">
      <c r="A25" s="1">
        <v>1</v>
      </c>
      <c r="B25" s="1">
        <v>4.0125128743801897</v>
      </c>
      <c r="C25" s="1">
        <v>4.7041368237785397</v>
      </c>
      <c r="D25" s="1">
        <v>5.8556063580830804</v>
      </c>
    </row>
    <row r="26" spans="1:4" ht="15" thickBot="1" x14ac:dyDescent="0.35">
      <c r="A26" s="1">
        <v>2</v>
      </c>
      <c r="B26" s="1">
        <v>4.7822555224245296</v>
      </c>
      <c r="C26" s="1">
        <v>5.87129936676026</v>
      </c>
      <c r="D26" s="1">
        <v>5.2069266634481197</v>
      </c>
    </row>
    <row r="27" spans="1:4" ht="15" thickBot="1" x14ac:dyDescent="0.35">
      <c r="A27" s="1">
        <v>27</v>
      </c>
      <c r="B27" s="1">
        <v>4.61998630841319</v>
      </c>
      <c r="C27" s="1">
        <v>3.9442700124772401</v>
      </c>
      <c r="D27" s="1">
        <v>4.63670741575873</v>
      </c>
    </row>
    <row r="28" spans="1:4" ht="15" thickBot="1" x14ac:dyDescent="0.35">
      <c r="A28" s="1">
        <v>26</v>
      </c>
      <c r="B28" s="1">
        <v>4.2252350628251598</v>
      </c>
      <c r="C28" s="1">
        <v>5.2911491556519596</v>
      </c>
      <c r="D28" s="1">
        <v>5.3769084929601396</v>
      </c>
    </row>
    <row r="29" spans="1:4" ht="15" thickBot="1" x14ac:dyDescent="0.35">
      <c r="A29" s="1">
        <v>28</v>
      </c>
      <c r="B29" s="1">
        <v>6.4217589532488697</v>
      </c>
      <c r="C29" s="1">
        <v>4.7648547854077297</v>
      </c>
      <c r="D29" s="1">
        <v>4.7392668778005804</v>
      </c>
    </row>
    <row r="30" spans="1:4" ht="15" thickBot="1" x14ac:dyDescent="0.35">
      <c r="A30" s="1">
        <v>25</v>
      </c>
      <c r="B30" s="1">
        <v>4.3207716902813704</v>
      </c>
      <c r="C30" s="1">
        <v>5.2722726304061798</v>
      </c>
      <c r="D30" s="1">
        <v>6.1288633160278296</v>
      </c>
    </row>
    <row r="31" spans="1:4" ht="15" thickBot="1" x14ac:dyDescent="0.35">
      <c r="A31" s="1">
        <v>16</v>
      </c>
      <c r="B31" s="1">
        <v>4.2973253414654096</v>
      </c>
      <c r="C31" s="1">
        <v>3.4823850648893599</v>
      </c>
      <c r="D31" s="1">
        <v>4.7893955044139798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6</v>
      </c>
      <c r="B2" s="1">
        <v>4.7383396206378201</v>
      </c>
      <c r="C2" s="1">
        <v>4.6737379582869201</v>
      </c>
      <c r="D2" s="1">
        <v>4.5963202970283303</v>
      </c>
    </row>
    <row r="3" spans="1:4" ht="15" thickBot="1" x14ac:dyDescent="0.35">
      <c r="A3" s="1">
        <v>5</v>
      </c>
      <c r="B3" s="1">
        <v>4.6068512278356302</v>
      </c>
      <c r="C3" s="1">
        <v>3.9165746159571801</v>
      </c>
      <c r="D3" s="1">
        <v>4.5367885815906197</v>
      </c>
    </row>
    <row r="4" spans="1:4" ht="15" thickBot="1" x14ac:dyDescent="0.35">
      <c r="A4" s="1">
        <v>12</v>
      </c>
      <c r="B4" s="1">
        <v>5.5410641010635997</v>
      </c>
      <c r="C4" s="1">
        <v>4.1493412174701598</v>
      </c>
      <c r="D4" s="1">
        <v>4.90693590714341</v>
      </c>
    </row>
    <row r="5" spans="1:4" ht="15" thickBot="1" x14ac:dyDescent="0.35">
      <c r="A5" s="1">
        <v>20</v>
      </c>
      <c r="B5" s="1">
        <v>4.3227814658675499</v>
      </c>
      <c r="C5" s="1">
        <v>3.7521110726257199</v>
      </c>
      <c r="D5" s="1">
        <v>4.8353887779490003</v>
      </c>
    </row>
    <row r="6" spans="1:4" ht="15" thickBot="1" x14ac:dyDescent="0.35">
      <c r="A6" s="1">
        <v>10</v>
      </c>
      <c r="B6" s="1">
        <v>5.2466015190847903</v>
      </c>
      <c r="C6" s="1">
        <v>3.9773266069834299</v>
      </c>
      <c r="D6" s="1">
        <v>4.82713430952015</v>
      </c>
    </row>
    <row r="7" spans="1:4" ht="15" thickBot="1" x14ac:dyDescent="0.35">
      <c r="A7" s="1">
        <v>9</v>
      </c>
      <c r="B7" s="1">
        <v>4.2960811196384698</v>
      </c>
      <c r="C7" s="1">
        <v>4.4251540424643503</v>
      </c>
      <c r="D7" s="1">
        <v>4.9326752112489798</v>
      </c>
    </row>
    <row r="8" spans="1:4" ht="15" thickBot="1" x14ac:dyDescent="0.35">
      <c r="A8" s="1">
        <v>21</v>
      </c>
      <c r="B8" s="1">
        <v>4.4741066048368703</v>
      </c>
      <c r="C8" s="1">
        <v>4.6755144955062002</v>
      </c>
      <c r="D8" s="1">
        <v>4.8348449575067098</v>
      </c>
    </row>
    <row r="9" spans="1:4" ht="15" thickBot="1" x14ac:dyDescent="0.35">
      <c r="A9" s="1">
        <v>13</v>
      </c>
      <c r="B9" s="1">
        <v>4.2249062119633898</v>
      </c>
      <c r="C9" s="1">
        <v>5.5811252547944896</v>
      </c>
      <c r="D9" s="1">
        <v>4.8089489889255601</v>
      </c>
    </row>
    <row r="10" spans="1:4" ht="15" thickBot="1" x14ac:dyDescent="0.35">
      <c r="A10" s="1">
        <v>14</v>
      </c>
      <c r="B10" s="1">
        <v>4.6777182923998097</v>
      </c>
      <c r="C10" s="1">
        <v>5.3246877214137696</v>
      </c>
      <c r="D10" s="1">
        <v>4.9589598572675904</v>
      </c>
    </row>
    <row r="11" spans="1:4" ht="15" thickBot="1" x14ac:dyDescent="0.35">
      <c r="A11" s="1">
        <v>24</v>
      </c>
      <c r="B11" s="1">
        <v>5.5838101949245003</v>
      </c>
      <c r="C11" s="1">
        <v>4.6954762377197898</v>
      </c>
      <c r="D11" s="1">
        <v>5.2996117407079799</v>
      </c>
    </row>
    <row r="12" spans="1:4" ht="15" thickBot="1" x14ac:dyDescent="0.35">
      <c r="A12" s="1">
        <v>7</v>
      </c>
      <c r="B12" s="1">
        <v>4.6629163400487403</v>
      </c>
      <c r="C12" s="1">
        <v>5.2106557345108504</v>
      </c>
      <c r="D12" s="1">
        <v>4.93037982319135</v>
      </c>
    </row>
    <row r="13" spans="1:4" ht="15" thickBot="1" x14ac:dyDescent="0.35">
      <c r="A13" s="1">
        <v>8</v>
      </c>
      <c r="B13" s="1">
        <v>3.6000452132521898</v>
      </c>
      <c r="C13" s="1">
        <v>4.1060784009456803</v>
      </c>
      <c r="D13" s="1">
        <v>4.72253043496882</v>
      </c>
    </row>
    <row r="14" spans="1:4" ht="15" thickBot="1" x14ac:dyDescent="0.35">
      <c r="A14" s="1">
        <v>29</v>
      </c>
      <c r="B14" s="1">
        <v>4.3027345615627297</v>
      </c>
      <c r="C14" s="1">
        <v>3.9579246264361401</v>
      </c>
      <c r="D14" s="1">
        <v>5.1262397976121203</v>
      </c>
    </row>
    <row r="15" spans="1:4" ht="15" thickBot="1" x14ac:dyDescent="0.35">
      <c r="A15" s="1">
        <v>18</v>
      </c>
      <c r="B15" s="1">
        <v>4.7493696167391199</v>
      </c>
      <c r="C15" s="1">
        <v>4.3103592339374401</v>
      </c>
      <c r="D15" s="1">
        <v>5.06727410082273</v>
      </c>
    </row>
    <row r="16" spans="1:4" ht="15" thickBot="1" x14ac:dyDescent="0.35">
      <c r="A16" s="1">
        <v>4</v>
      </c>
      <c r="B16" s="1">
        <v>4.6287504582867003</v>
      </c>
      <c r="C16" s="1">
        <v>4.7230390001311298</v>
      </c>
      <c r="D16" s="1">
        <v>4.8659435440282</v>
      </c>
    </row>
    <row r="17" spans="1:4" ht="15" thickBot="1" x14ac:dyDescent="0.35">
      <c r="A17" s="1">
        <v>3</v>
      </c>
      <c r="B17" s="1">
        <v>4.2833369648985498</v>
      </c>
      <c r="C17" s="1">
        <v>4.1977423840913604</v>
      </c>
      <c r="D17" s="1">
        <v>5.2925561525767302</v>
      </c>
    </row>
    <row r="18" spans="1:4" ht="15" thickBot="1" x14ac:dyDescent="0.35">
      <c r="A18" s="1">
        <v>15</v>
      </c>
      <c r="B18" s="1">
        <v>5.7107002016081596</v>
      </c>
      <c r="C18" s="1">
        <v>5.7714362506784997</v>
      </c>
      <c r="D18" s="1">
        <v>4.9742958661272496</v>
      </c>
    </row>
    <row r="19" spans="1:4" ht="15" thickBot="1" x14ac:dyDescent="0.35">
      <c r="A19" s="1">
        <v>30</v>
      </c>
      <c r="B19" s="1">
        <v>4.2452243881741998</v>
      </c>
      <c r="C19" s="1">
        <v>4.49904320957042</v>
      </c>
      <c r="D19" s="1">
        <v>4.7606834164517799</v>
      </c>
    </row>
    <row r="20" spans="1:4" ht="15" thickBot="1" x14ac:dyDescent="0.35">
      <c r="A20" s="1">
        <v>17</v>
      </c>
      <c r="B20" s="1">
        <v>3.0508472100422499</v>
      </c>
      <c r="C20" s="1">
        <v>5.4564335802123498</v>
      </c>
      <c r="D20" s="1">
        <v>4.0415877902249999</v>
      </c>
    </row>
    <row r="21" spans="1:4" ht="15" thickBot="1" x14ac:dyDescent="0.35">
      <c r="A21" s="1">
        <v>22</v>
      </c>
      <c r="B21" s="1">
        <v>4.7676898317130796</v>
      </c>
      <c r="C21" s="1">
        <v>4.4245663965415396</v>
      </c>
      <c r="D21" s="1">
        <v>5.3228578364986596</v>
      </c>
    </row>
    <row r="22" spans="1:4" ht="15" thickBot="1" x14ac:dyDescent="0.35">
      <c r="A22" s="1">
        <v>11</v>
      </c>
      <c r="B22" s="1">
        <v>4.0925593791569996</v>
      </c>
      <c r="C22" s="1">
        <v>3.8277353412737498</v>
      </c>
      <c r="D22" s="1">
        <v>4.8327792581029598</v>
      </c>
    </row>
    <row r="23" spans="1:4" ht="15" thickBot="1" x14ac:dyDescent="0.35">
      <c r="A23" s="1">
        <v>19</v>
      </c>
      <c r="B23" s="1">
        <v>4.0894403664958601</v>
      </c>
      <c r="C23" s="1">
        <v>4.1865321970728102</v>
      </c>
      <c r="D23" s="1">
        <v>5.3801837702022501</v>
      </c>
    </row>
    <row r="24" spans="1:4" ht="15" thickBot="1" x14ac:dyDescent="0.35">
      <c r="A24" s="1">
        <v>23</v>
      </c>
      <c r="B24" s="1">
        <v>4.9555802183888797</v>
      </c>
      <c r="C24" s="1">
        <v>4.3125564190212096</v>
      </c>
      <c r="D24" s="1">
        <v>5.4033725850372196</v>
      </c>
    </row>
    <row r="25" spans="1:4" ht="15" thickBot="1" x14ac:dyDescent="0.35">
      <c r="A25" s="1">
        <v>1</v>
      </c>
      <c r="B25" s="1">
        <v>4.05988556514483</v>
      </c>
      <c r="C25" s="1">
        <v>4.55372502182533</v>
      </c>
      <c r="D25" s="1">
        <v>5.1737059723378902</v>
      </c>
    </row>
    <row r="26" spans="1:4" ht="15" thickBot="1" x14ac:dyDescent="0.35">
      <c r="A26" s="1">
        <v>2</v>
      </c>
      <c r="B26" s="1">
        <v>4.6864345145202702</v>
      </c>
      <c r="C26" s="1">
        <v>5.6907486451161198</v>
      </c>
      <c r="D26" s="1">
        <v>4.9311772532531197</v>
      </c>
    </row>
    <row r="27" spans="1:4" ht="15" thickBot="1" x14ac:dyDescent="0.35">
      <c r="A27" s="1">
        <v>27</v>
      </c>
      <c r="B27" s="1">
        <v>4.7192818624366097</v>
      </c>
      <c r="C27" s="1">
        <v>3.9126601910894601</v>
      </c>
      <c r="D27" s="1">
        <v>4.9063914859829998</v>
      </c>
    </row>
    <row r="28" spans="1:4" ht="15" thickBot="1" x14ac:dyDescent="0.35">
      <c r="A28" s="1">
        <v>26</v>
      </c>
      <c r="B28" s="1">
        <v>4.4026641584450603</v>
      </c>
      <c r="C28" s="1">
        <v>5.2062461688050998</v>
      </c>
      <c r="D28" s="1">
        <v>5.0418687493502503</v>
      </c>
    </row>
    <row r="29" spans="1:4" ht="15" thickBot="1" x14ac:dyDescent="0.35">
      <c r="A29" s="1">
        <v>28</v>
      </c>
      <c r="B29" s="1">
        <v>5.74270640591436</v>
      </c>
      <c r="C29" s="1">
        <v>4.7507921937013702</v>
      </c>
      <c r="D29" s="1">
        <v>4.7607086129147902</v>
      </c>
    </row>
    <row r="30" spans="1:4" ht="15" thickBot="1" x14ac:dyDescent="0.35">
      <c r="A30" s="1">
        <v>25</v>
      </c>
      <c r="B30" s="1">
        <v>4.4312092734886699</v>
      </c>
      <c r="C30" s="1">
        <v>4.9039215455560701</v>
      </c>
      <c r="D30" s="1">
        <v>5.4223142112585396</v>
      </c>
    </row>
    <row r="31" spans="1:4" ht="15" thickBot="1" x14ac:dyDescent="0.35">
      <c r="A31" s="1">
        <v>16</v>
      </c>
      <c r="B31" s="1">
        <v>4.3973233488626997</v>
      </c>
      <c r="C31" s="1">
        <v>3.72691309545612</v>
      </c>
      <c r="D31" s="1">
        <v>4.8078408326446596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6</v>
      </c>
      <c r="B2" s="1">
        <v>5.11697271862697</v>
      </c>
      <c r="C2" s="1">
        <v>5.0599119358083504</v>
      </c>
      <c r="D2" s="1">
        <v>4.5922376654802903</v>
      </c>
    </row>
    <row r="3" spans="1:4" ht="15" thickBot="1" x14ac:dyDescent="0.35">
      <c r="A3" s="1">
        <v>5</v>
      </c>
      <c r="B3" s="1">
        <v>4.1637041084429098</v>
      </c>
      <c r="C3" s="1">
        <v>3.0950372458193001</v>
      </c>
      <c r="D3" s="1">
        <v>4.5664539636558299</v>
      </c>
    </row>
    <row r="4" spans="1:4" ht="15" thickBot="1" x14ac:dyDescent="0.35">
      <c r="A4" s="1">
        <v>12</v>
      </c>
      <c r="B4" s="1">
        <v>6.1719384975717997</v>
      </c>
      <c r="C4" s="1">
        <v>4.0852188291929998</v>
      </c>
      <c r="D4" s="1">
        <v>5.3172026547396198</v>
      </c>
    </row>
    <row r="5" spans="1:4" ht="15" thickBot="1" x14ac:dyDescent="0.35">
      <c r="A5" s="1">
        <v>20</v>
      </c>
      <c r="B5" s="1">
        <v>4.1564101192149998</v>
      </c>
      <c r="C5" s="1">
        <v>3.1058126520503802</v>
      </c>
      <c r="D5" s="1">
        <v>5.1448962060929597</v>
      </c>
    </row>
    <row r="6" spans="1:4" ht="15" thickBot="1" x14ac:dyDescent="0.35">
      <c r="A6" s="1">
        <v>10</v>
      </c>
      <c r="B6" s="1">
        <v>6.1395965469046399</v>
      </c>
      <c r="C6" s="1">
        <v>4.0850350721438797</v>
      </c>
      <c r="D6" s="1">
        <v>5.3882057573699198</v>
      </c>
    </row>
    <row r="7" spans="1:4" ht="15" thickBot="1" x14ac:dyDescent="0.35">
      <c r="A7" s="1">
        <v>9</v>
      </c>
      <c r="B7" s="1">
        <v>4.1425871885576804</v>
      </c>
      <c r="C7" s="1">
        <v>4.1207847600346801</v>
      </c>
      <c r="D7" s="1">
        <v>5.6320472365855698</v>
      </c>
    </row>
    <row r="8" spans="1:4" ht="15" thickBot="1" x14ac:dyDescent="0.35">
      <c r="A8" s="1">
        <v>21</v>
      </c>
      <c r="B8" s="1">
        <v>4.1773837251242396</v>
      </c>
      <c r="C8" s="1">
        <v>4.1479777053492803</v>
      </c>
      <c r="D8" s="1">
        <v>4.83810648218331</v>
      </c>
    </row>
    <row r="9" spans="1:4" ht="15" thickBot="1" x14ac:dyDescent="0.35">
      <c r="A9" s="1">
        <v>13</v>
      </c>
      <c r="B9" s="1">
        <v>4.1502046984029199</v>
      </c>
      <c r="C9" s="1">
        <v>6.1235013629416999</v>
      </c>
      <c r="D9" s="1">
        <v>5.30974010150367</v>
      </c>
    </row>
    <row r="10" spans="1:4" ht="15" thickBot="1" x14ac:dyDescent="0.35">
      <c r="A10" s="1">
        <v>14</v>
      </c>
      <c r="B10" s="1">
        <v>5.1084830209729004</v>
      </c>
      <c r="C10" s="1">
        <v>6.1361553780191498</v>
      </c>
      <c r="D10" s="1">
        <v>5.1536955271176597</v>
      </c>
    </row>
    <row r="11" spans="1:4" ht="15" thickBot="1" x14ac:dyDescent="0.35">
      <c r="A11" s="1">
        <v>24</v>
      </c>
      <c r="B11" s="1">
        <v>6.2417843731791898</v>
      </c>
      <c r="C11" s="1">
        <v>4.1361529327117799</v>
      </c>
      <c r="D11" s="1">
        <v>5.8656148360423002</v>
      </c>
    </row>
    <row r="12" spans="1:4" ht="15" thickBot="1" x14ac:dyDescent="0.35">
      <c r="A12" s="1">
        <v>7</v>
      </c>
      <c r="B12" s="1">
        <v>4.1985490450272396</v>
      </c>
      <c r="C12" s="1">
        <v>5.4941905159878903</v>
      </c>
      <c r="D12" s="1">
        <v>5.6315428420723297</v>
      </c>
    </row>
    <row r="13" spans="1:4" ht="15" thickBot="1" x14ac:dyDescent="0.35">
      <c r="A13" s="1">
        <v>8</v>
      </c>
      <c r="B13" s="1">
        <v>3.0951816545513799</v>
      </c>
      <c r="C13" s="1">
        <v>3.0968598505188201</v>
      </c>
      <c r="D13" s="1">
        <v>4.5659518751411499</v>
      </c>
    </row>
    <row r="14" spans="1:4" ht="15" thickBot="1" x14ac:dyDescent="0.35">
      <c r="A14" s="1">
        <v>29</v>
      </c>
      <c r="B14" s="1">
        <v>4.1898302441440904</v>
      </c>
      <c r="C14" s="1">
        <v>3.1296809301933601</v>
      </c>
      <c r="D14" s="1">
        <v>5.6064891392670297</v>
      </c>
    </row>
    <row r="15" spans="1:4" ht="15" thickBot="1" x14ac:dyDescent="0.35">
      <c r="A15" s="1">
        <v>18</v>
      </c>
      <c r="B15" s="1">
        <v>5.1153302728376797</v>
      </c>
      <c r="C15" s="1">
        <v>4.12648105407433</v>
      </c>
      <c r="D15" s="1">
        <v>5.6666284571989198</v>
      </c>
    </row>
    <row r="16" spans="1:4" ht="15" thickBot="1" x14ac:dyDescent="0.35">
      <c r="A16" s="1">
        <v>4</v>
      </c>
      <c r="B16" s="1">
        <v>4.2123284466652402</v>
      </c>
      <c r="C16" s="1">
        <v>5.0895154821066697</v>
      </c>
      <c r="D16" s="1">
        <v>4.8936057455962603</v>
      </c>
    </row>
    <row r="17" spans="1:4" ht="15" thickBot="1" x14ac:dyDescent="0.35">
      <c r="A17" s="1">
        <v>3</v>
      </c>
      <c r="B17" s="1">
        <v>4.1567284296503697</v>
      </c>
      <c r="C17" s="1">
        <v>4.1087392553807804</v>
      </c>
      <c r="D17" s="1">
        <v>5.8790545304960702</v>
      </c>
    </row>
    <row r="18" spans="1:4" ht="15" thickBot="1" x14ac:dyDescent="0.35">
      <c r="A18" s="1">
        <v>15</v>
      </c>
      <c r="B18" s="1">
        <v>6.1859028251772603</v>
      </c>
      <c r="C18" s="1">
        <v>6.1528829837751502</v>
      </c>
      <c r="D18" s="1">
        <v>5.3063793945644804</v>
      </c>
    </row>
    <row r="19" spans="1:4" ht="15" thickBot="1" x14ac:dyDescent="0.35">
      <c r="A19" s="1">
        <v>30</v>
      </c>
      <c r="B19" s="1">
        <v>4.1586943960569798</v>
      </c>
      <c r="C19" s="1">
        <v>5.04580495864524</v>
      </c>
      <c r="D19" s="1">
        <v>4.7215834854314904</v>
      </c>
    </row>
    <row r="20" spans="1:4" ht="15" thickBot="1" x14ac:dyDescent="0.35">
      <c r="A20" s="1">
        <v>17</v>
      </c>
      <c r="B20" s="1">
        <v>2.36660415977761</v>
      </c>
      <c r="C20" s="1">
        <v>6.29299271685663</v>
      </c>
      <c r="D20" s="1">
        <v>3.2974285648072601</v>
      </c>
    </row>
    <row r="21" spans="1:4" ht="15" thickBot="1" x14ac:dyDescent="0.35">
      <c r="A21" s="1">
        <v>22</v>
      </c>
      <c r="B21" s="1">
        <v>4.2970290018397996</v>
      </c>
      <c r="C21" s="1">
        <v>5.0443918819214204</v>
      </c>
      <c r="D21" s="1">
        <v>5.9308391559451499</v>
      </c>
    </row>
    <row r="22" spans="1:4" ht="15" thickBot="1" x14ac:dyDescent="0.35">
      <c r="A22" s="1">
        <v>11</v>
      </c>
      <c r="B22" s="1">
        <v>4.1538659346607503</v>
      </c>
      <c r="C22" s="1">
        <v>3.0691159758511501</v>
      </c>
      <c r="D22" s="1">
        <v>5.0092172429696804</v>
      </c>
    </row>
    <row r="23" spans="1:4" ht="15" thickBot="1" x14ac:dyDescent="0.35">
      <c r="A23" s="1">
        <v>19</v>
      </c>
      <c r="B23" s="1">
        <v>4.1567284296503697</v>
      </c>
      <c r="C23" s="1">
        <v>4.1223790320446696</v>
      </c>
      <c r="D23" s="1">
        <v>5.7423093857180403</v>
      </c>
    </row>
    <row r="24" spans="1:4" ht="15" thickBot="1" x14ac:dyDescent="0.35">
      <c r="A24" s="1">
        <v>23</v>
      </c>
      <c r="B24" s="1">
        <v>5.1518105373104497</v>
      </c>
      <c r="C24" s="1">
        <v>4.1415427270578098</v>
      </c>
      <c r="D24" s="1">
        <v>6.1198654083444204</v>
      </c>
    </row>
    <row r="25" spans="1:4" ht="15" thickBot="1" x14ac:dyDescent="0.35">
      <c r="A25" s="1">
        <v>1</v>
      </c>
      <c r="B25" s="1">
        <v>4.1376419704696099</v>
      </c>
      <c r="C25" s="1">
        <v>5.0776537345018999</v>
      </c>
      <c r="D25" s="1">
        <v>5.5231916287449998</v>
      </c>
    </row>
    <row r="26" spans="1:4" ht="15" thickBot="1" x14ac:dyDescent="0.35">
      <c r="A26" s="1">
        <v>2</v>
      </c>
      <c r="B26" s="1">
        <v>5.1011890317450002</v>
      </c>
      <c r="C26" s="1">
        <v>6.1501374464741199</v>
      </c>
      <c r="D26" s="1">
        <v>5.0958804316758801</v>
      </c>
    </row>
    <row r="27" spans="1:4" ht="15" thickBot="1" x14ac:dyDescent="0.35">
      <c r="A27" s="1">
        <v>27</v>
      </c>
      <c r="B27" s="1">
        <v>4.2043639742259398</v>
      </c>
      <c r="C27" s="1">
        <v>4.06647574904565</v>
      </c>
      <c r="D27" s="1">
        <v>4.48696837256559</v>
      </c>
    </row>
    <row r="28" spans="1:4" ht="15" thickBot="1" x14ac:dyDescent="0.35">
      <c r="A28" s="1">
        <v>26</v>
      </c>
      <c r="B28" s="1">
        <v>4.1900593473731798</v>
      </c>
      <c r="C28" s="1">
        <v>5.1297945499876301</v>
      </c>
      <c r="D28" s="1">
        <v>5.65519317082118</v>
      </c>
    </row>
    <row r="29" spans="1:4" ht="15" thickBot="1" x14ac:dyDescent="0.35">
      <c r="A29" s="1">
        <v>28</v>
      </c>
      <c r="B29" s="1">
        <v>6.1673904095972301</v>
      </c>
      <c r="C29" s="1">
        <v>5.0776537345018999</v>
      </c>
      <c r="D29" s="1">
        <v>4.71993362934177</v>
      </c>
    </row>
    <row r="30" spans="1:4" ht="15" thickBot="1" x14ac:dyDescent="0.35">
      <c r="A30" s="1">
        <v>25</v>
      </c>
      <c r="B30" s="1">
        <v>4.1586943960569798</v>
      </c>
      <c r="C30" s="1">
        <v>5.0499240810550097</v>
      </c>
      <c r="D30" s="1">
        <v>5.7398549975427304</v>
      </c>
    </row>
    <row r="31" spans="1:4" ht="15" thickBot="1" x14ac:dyDescent="0.35">
      <c r="A31" s="1">
        <v>16</v>
      </c>
      <c r="B31" s="1">
        <v>4.20447521889293</v>
      </c>
      <c r="C31" s="1">
        <v>3.0373411900512099</v>
      </c>
      <c r="D31" s="1">
        <v>4.8736356109588197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1B393-8007-466C-BEB2-26D51AE72BF8}">
  <dimension ref="A1:T1"/>
  <sheetViews>
    <sheetView workbookViewId="0">
      <selection activeCell="D18" sqref="D18"/>
    </sheetView>
  </sheetViews>
  <sheetFormatPr defaultColWidth="9" defaultRowHeight="14.4" x14ac:dyDescent="0.3"/>
  <cols>
    <col min="1" max="1" width="10.5546875" bestFit="1" customWidth="1"/>
    <col min="2" max="2" width="7.109375" bestFit="1" customWidth="1"/>
    <col min="3" max="3" width="13.88671875" bestFit="1" customWidth="1"/>
    <col min="4" max="4" width="33.33203125" bestFit="1" customWidth="1"/>
    <col min="5" max="5" width="11.109375" bestFit="1" customWidth="1"/>
    <col min="6" max="6" width="7.109375" bestFit="1" customWidth="1"/>
    <col min="7" max="7" width="13.88671875" bestFit="1" customWidth="1"/>
    <col min="8" max="8" width="33.33203125" bestFit="1" customWidth="1"/>
    <col min="9" max="9" width="15.44140625" bestFit="1" customWidth="1"/>
    <col min="10" max="10" width="16" bestFit="1" customWidth="1"/>
    <col min="11" max="11" width="13.33203125" bestFit="1" customWidth="1"/>
    <col min="12" max="12" width="35.5546875" bestFit="1" customWidth="1"/>
    <col min="13" max="13" width="10" bestFit="1" customWidth="1"/>
    <col min="14" max="14" width="6.21875" bestFit="1" customWidth="1"/>
    <col min="15" max="15" width="15.6640625" bestFit="1" customWidth="1"/>
    <col min="16" max="16" width="6.109375" bestFit="1" customWidth="1"/>
    <col min="17" max="17" width="12.44140625" bestFit="1" customWidth="1"/>
    <col min="18" max="18" width="22.44140625" bestFit="1" customWidth="1"/>
    <col min="19" max="19" width="10" bestFit="1" customWidth="1"/>
    <col min="20" max="20" width="6.21875" bestFit="1" customWidth="1"/>
  </cols>
  <sheetData>
    <row r="1" spans="1:20" x14ac:dyDescent="0.3">
      <c r="A1" s="6" t="s">
        <v>47</v>
      </c>
      <c r="B1" s="6" t="s">
        <v>118</v>
      </c>
      <c r="C1" s="6" t="s">
        <v>123</v>
      </c>
      <c r="D1" s="6" t="s">
        <v>124</v>
      </c>
      <c r="E1" s="6" t="s">
        <v>48</v>
      </c>
      <c r="F1" s="6" t="s">
        <v>118</v>
      </c>
      <c r="G1" s="6" t="s">
        <v>123</v>
      </c>
      <c r="H1" s="6" t="s">
        <v>124</v>
      </c>
      <c r="I1" s="6" t="s">
        <v>52</v>
      </c>
      <c r="J1" s="6" t="s">
        <v>53</v>
      </c>
      <c r="K1" s="6" t="s">
        <v>54</v>
      </c>
      <c r="L1" s="6" t="s">
        <v>55</v>
      </c>
      <c r="M1" s="6" t="s">
        <v>60</v>
      </c>
      <c r="N1" s="6" t="s">
        <v>14</v>
      </c>
      <c r="O1" s="6" t="s">
        <v>17</v>
      </c>
      <c r="P1" s="6" t="s">
        <v>45</v>
      </c>
      <c r="Q1" s="6" t="s">
        <v>182</v>
      </c>
      <c r="R1" s="6" t="s">
        <v>128</v>
      </c>
      <c r="S1" s="6" t="s">
        <v>60</v>
      </c>
      <c r="T1" s="6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31"/>
  <sheetViews>
    <sheetView topLeftCell="AD1" zoomScale="80" zoomScaleNormal="80" workbookViewId="0">
      <selection activeCell="BD2" sqref="BD2:BD31"/>
    </sheetView>
  </sheetViews>
  <sheetFormatPr defaultRowHeight="14.4" x14ac:dyDescent="0.3"/>
  <sheetData>
    <row r="1" spans="1:58" x14ac:dyDescent="0.3">
      <c r="A1" s="26" t="s">
        <v>49</v>
      </c>
      <c r="B1" s="26" t="s">
        <v>107</v>
      </c>
      <c r="C1" s="26" t="s">
        <v>65</v>
      </c>
      <c r="D1" s="26" t="s">
        <v>56</v>
      </c>
      <c r="E1" s="26" t="s">
        <v>66</v>
      </c>
      <c r="F1" s="26" t="s">
        <v>67</v>
      </c>
      <c r="G1" s="26" t="s">
        <v>50</v>
      </c>
      <c r="H1" s="26" t="s">
        <v>68</v>
      </c>
      <c r="I1" s="26" t="s">
        <v>69</v>
      </c>
      <c r="J1" s="26" t="s">
        <v>70</v>
      </c>
      <c r="K1" s="26" t="s">
        <v>71</v>
      </c>
      <c r="L1" s="26" t="s">
        <v>72</v>
      </c>
      <c r="M1" s="26" t="s">
        <v>73</v>
      </c>
      <c r="N1" s="26" t="s">
        <v>74</v>
      </c>
      <c r="O1" s="26" t="s">
        <v>75</v>
      </c>
      <c r="P1" s="26" t="s">
        <v>108</v>
      </c>
      <c r="Q1" s="26" t="s">
        <v>76</v>
      </c>
      <c r="R1" s="26" t="s">
        <v>77</v>
      </c>
      <c r="S1" s="26" t="s">
        <v>78</v>
      </c>
      <c r="T1" s="26" t="s">
        <v>79</v>
      </c>
      <c r="U1" s="26" t="s">
        <v>80</v>
      </c>
      <c r="V1" s="26" t="s">
        <v>63</v>
      </c>
      <c r="W1" s="26" t="s">
        <v>81</v>
      </c>
      <c r="X1" s="26" t="s">
        <v>82</v>
      </c>
      <c r="Y1" s="26" t="s">
        <v>83</v>
      </c>
      <c r="Z1" s="26" t="s">
        <v>64</v>
      </c>
      <c r="AA1" s="26" t="s">
        <v>84</v>
      </c>
      <c r="AB1" s="26" t="s">
        <v>85</v>
      </c>
      <c r="AC1" s="26" t="s">
        <v>86</v>
      </c>
      <c r="AD1" s="26" t="s">
        <v>51</v>
      </c>
      <c r="AE1" s="26" t="s">
        <v>87</v>
      </c>
      <c r="AF1" s="26" t="s">
        <v>88</v>
      </c>
      <c r="AG1" s="26" t="s">
        <v>89</v>
      </c>
      <c r="AH1" s="26" t="s">
        <v>90</v>
      </c>
      <c r="AI1" s="26" t="s">
        <v>91</v>
      </c>
      <c r="AJ1" s="26" t="s">
        <v>92</v>
      </c>
      <c r="AK1" s="26" t="s">
        <v>93</v>
      </c>
      <c r="AL1" s="26" t="s">
        <v>94</v>
      </c>
      <c r="AM1" s="26" t="s">
        <v>95</v>
      </c>
      <c r="AN1" s="26" t="s">
        <v>96</v>
      </c>
      <c r="AO1" s="26" t="s">
        <v>97</v>
      </c>
      <c r="AP1" s="26" t="s">
        <v>98</v>
      </c>
      <c r="AQ1" s="26" t="s">
        <v>99</v>
      </c>
      <c r="AR1" s="26" t="s">
        <v>100</v>
      </c>
      <c r="AS1" s="26" t="s">
        <v>101</v>
      </c>
      <c r="AT1" s="26" t="s">
        <v>102</v>
      </c>
      <c r="AU1" s="26" t="s">
        <v>103</v>
      </c>
      <c r="AV1" s="26" t="s">
        <v>104</v>
      </c>
      <c r="AW1" s="26" t="s">
        <v>105</v>
      </c>
      <c r="AX1" s="26" t="s">
        <v>106</v>
      </c>
      <c r="AY1" s="26" t="s">
        <v>109</v>
      </c>
      <c r="AZ1" s="26" t="s">
        <v>110</v>
      </c>
      <c r="BA1" s="26" t="s">
        <v>111</v>
      </c>
      <c r="BB1" s="26" t="s">
        <v>112</v>
      </c>
      <c r="BC1" s="26" t="s">
        <v>113</v>
      </c>
      <c r="BD1" s="26" t="s">
        <v>57</v>
      </c>
      <c r="BE1" s="26" t="s">
        <v>114</v>
      </c>
      <c r="BF1" s="26" t="s">
        <v>115</v>
      </c>
    </row>
    <row r="2" spans="1:58" x14ac:dyDescent="0.3">
      <c r="A2" t="s">
        <v>164</v>
      </c>
      <c r="B2" t="s">
        <v>142</v>
      </c>
      <c r="C2" t="s">
        <v>10</v>
      </c>
      <c r="D2" t="s">
        <v>217</v>
      </c>
      <c r="E2">
        <v>37.049999999999997</v>
      </c>
      <c r="F2">
        <v>34.450000000000003</v>
      </c>
      <c r="G2">
        <v>4.75</v>
      </c>
      <c r="H2">
        <v>9.1</v>
      </c>
      <c r="I2">
        <v>6.4</v>
      </c>
      <c r="J2">
        <v>1.05</v>
      </c>
      <c r="K2">
        <v>0.15</v>
      </c>
      <c r="L2">
        <v>1.5</v>
      </c>
      <c r="M2">
        <v>4.5999999999999996</v>
      </c>
      <c r="N2">
        <v>0.4</v>
      </c>
      <c r="O2">
        <v>0.15</v>
      </c>
      <c r="P2">
        <v>2.15</v>
      </c>
      <c r="Q2">
        <v>7.75</v>
      </c>
      <c r="R2">
        <v>0.26055</v>
      </c>
      <c r="S2">
        <v>0.30730000000000002</v>
      </c>
      <c r="T2">
        <v>0.42880000000000001</v>
      </c>
      <c r="U2">
        <v>0.73614999999999997</v>
      </c>
      <c r="V2">
        <v>14.95</v>
      </c>
      <c r="W2">
        <v>0.7</v>
      </c>
      <c r="X2">
        <v>0.25</v>
      </c>
      <c r="Y2">
        <v>0.05</v>
      </c>
      <c r="Z2">
        <v>0.15</v>
      </c>
      <c r="AA2">
        <v>0</v>
      </c>
      <c r="AB2">
        <v>37.5</v>
      </c>
      <c r="AC2">
        <v>34.549999999999997</v>
      </c>
      <c r="AD2">
        <v>4.5999999999999996</v>
      </c>
      <c r="AE2">
        <v>9.15</v>
      </c>
      <c r="AF2">
        <v>5.85</v>
      </c>
      <c r="AG2">
        <v>1.9</v>
      </c>
      <c r="AH2">
        <v>0.15</v>
      </c>
      <c r="AI2">
        <v>1.25</v>
      </c>
      <c r="AJ2">
        <v>4.5999999999999996</v>
      </c>
      <c r="AK2">
        <v>0.85</v>
      </c>
      <c r="AL2">
        <v>0.15</v>
      </c>
      <c r="AM2">
        <v>2.2000000000000002</v>
      </c>
      <c r="AN2">
        <v>6.85</v>
      </c>
      <c r="AO2">
        <v>0.25979999999999998</v>
      </c>
      <c r="AP2">
        <v>0.30070000000000002</v>
      </c>
      <c r="AQ2">
        <v>0.42925000000000002</v>
      </c>
      <c r="AR2">
        <v>0.72985</v>
      </c>
      <c r="AS2">
        <v>15.1</v>
      </c>
      <c r="AT2">
        <v>0.85</v>
      </c>
      <c r="AU2">
        <v>0.2</v>
      </c>
      <c r="AV2">
        <v>0.15</v>
      </c>
      <c r="AW2">
        <v>0.4</v>
      </c>
      <c r="AX2">
        <v>0.05</v>
      </c>
      <c r="AY2">
        <v>5.7047619047619049</v>
      </c>
      <c r="AZ2">
        <v>2</v>
      </c>
      <c r="BA2">
        <v>4.7619047619047623E-2</v>
      </c>
      <c r="BB2">
        <v>0.66666666666666663</v>
      </c>
      <c r="BC2">
        <v>1.6190476190476191</v>
      </c>
      <c r="BD2">
        <v>5.1428571428571432</v>
      </c>
      <c r="BE2">
        <v>23.904761904761909</v>
      </c>
      <c r="BF2">
        <v>6.7619047619047619</v>
      </c>
    </row>
    <row r="3" spans="1:58" x14ac:dyDescent="0.3">
      <c r="A3" t="s">
        <v>142</v>
      </c>
      <c r="B3" t="s">
        <v>164</v>
      </c>
      <c r="C3" t="s">
        <v>11</v>
      </c>
      <c r="D3" t="s">
        <v>189</v>
      </c>
      <c r="E3">
        <v>38.200000000000003</v>
      </c>
      <c r="F3">
        <v>34.85</v>
      </c>
      <c r="G3">
        <v>4.4000000000000004</v>
      </c>
      <c r="H3">
        <v>8.9499999999999993</v>
      </c>
      <c r="I3">
        <v>5.55</v>
      </c>
      <c r="J3">
        <v>2.15</v>
      </c>
      <c r="K3">
        <v>0.1</v>
      </c>
      <c r="L3">
        <v>1.1499999999999999</v>
      </c>
      <c r="M3">
        <v>4.3</v>
      </c>
      <c r="N3">
        <v>0.85</v>
      </c>
      <c r="O3">
        <v>0.1</v>
      </c>
      <c r="P3">
        <v>2.65</v>
      </c>
      <c r="Q3">
        <v>7.85</v>
      </c>
      <c r="R3">
        <v>0.24929999999999999</v>
      </c>
      <c r="S3">
        <v>0.30625000000000002</v>
      </c>
      <c r="T3">
        <v>0.40970000000000001</v>
      </c>
      <c r="U3">
        <v>0.71599999999999997</v>
      </c>
      <c r="V3">
        <v>14.75</v>
      </c>
      <c r="W3">
        <v>0.45</v>
      </c>
      <c r="X3">
        <v>0.3</v>
      </c>
      <c r="Y3">
        <v>0.15</v>
      </c>
      <c r="Z3">
        <v>0.25</v>
      </c>
      <c r="AA3">
        <v>0.1</v>
      </c>
      <c r="AB3">
        <v>36.35</v>
      </c>
      <c r="AC3">
        <v>33.299999999999997</v>
      </c>
      <c r="AD3">
        <v>3.5</v>
      </c>
      <c r="AE3">
        <v>8.1</v>
      </c>
      <c r="AF3">
        <v>5.45</v>
      </c>
      <c r="AG3">
        <v>1.7</v>
      </c>
      <c r="AH3">
        <v>0</v>
      </c>
      <c r="AI3">
        <v>0.95</v>
      </c>
      <c r="AJ3">
        <v>3.35</v>
      </c>
      <c r="AK3">
        <v>0.6</v>
      </c>
      <c r="AL3">
        <v>0.2</v>
      </c>
      <c r="AM3">
        <v>2.35</v>
      </c>
      <c r="AN3">
        <v>7.7</v>
      </c>
      <c r="AO3">
        <v>0.23995</v>
      </c>
      <c r="AP3">
        <v>0.29670000000000002</v>
      </c>
      <c r="AQ3">
        <v>0.37585000000000002</v>
      </c>
      <c r="AR3">
        <v>0.67264999999999997</v>
      </c>
      <c r="AS3">
        <v>12.65</v>
      </c>
      <c r="AT3">
        <v>0.5</v>
      </c>
      <c r="AU3">
        <v>0.4</v>
      </c>
      <c r="AV3">
        <v>0.2</v>
      </c>
      <c r="AW3">
        <v>0.1</v>
      </c>
      <c r="AX3">
        <v>0</v>
      </c>
      <c r="AY3">
        <v>4.7736842105263158</v>
      </c>
      <c r="AZ3">
        <v>1.7894736842105261</v>
      </c>
      <c r="BA3">
        <v>0.10526315789473679</v>
      </c>
      <c r="BB3">
        <v>0.68421052631578949</v>
      </c>
      <c r="BC3">
        <v>2.2105263157894739</v>
      </c>
      <c r="BD3">
        <v>4.5263157894736841</v>
      </c>
      <c r="BE3">
        <v>21.578947368421051</v>
      </c>
      <c r="BF3">
        <v>7.1052631578947372</v>
      </c>
    </row>
    <row r="4" spans="1:58" x14ac:dyDescent="0.3">
      <c r="A4" t="s">
        <v>184</v>
      </c>
      <c r="B4" t="s">
        <v>212</v>
      </c>
      <c r="C4" t="s">
        <v>10</v>
      </c>
      <c r="D4" t="s">
        <v>183</v>
      </c>
      <c r="E4">
        <v>39</v>
      </c>
      <c r="F4">
        <v>34</v>
      </c>
      <c r="G4">
        <v>6.15</v>
      </c>
      <c r="H4">
        <v>9.4</v>
      </c>
      <c r="I4">
        <v>5.8</v>
      </c>
      <c r="J4">
        <v>1.75</v>
      </c>
      <c r="K4">
        <v>0.45</v>
      </c>
      <c r="L4">
        <v>1.4</v>
      </c>
      <c r="M4">
        <v>5.95</v>
      </c>
      <c r="N4">
        <v>0.9</v>
      </c>
      <c r="O4">
        <v>0.1</v>
      </c>
      <c r="P4">
        <v>3.5</v>
      </c>
      <c r="Q4">
        <v>7</v>
      </c>
      <c r="R4">
        <v>0.26945000000000002</v>
      </c>
      <c r="S4">
        <v>0.33975</v>
      </c>
      <c r="T4">
        <v>0.4667</v>
      </c>
      <c r="U4">
        <v>0.80645000000000011</v>
      </c>
      <c r="V4">
        <v>16.25</v>
      </c>
      <c r="W4">
        <v>0.65</v>
      </c>
      <c r="X4">
        <v>0.5</v>
      </c>
      <c r="Y4">
        <v>0.3</v>
      </c>
      <c r="Z4">
        <v>0.7</v>
      </c>
      <c r="AA4">
        <v>0.25</v>
      </c>
      <c r="AB4">
        <v>37.950000000000003</v>
      </c>
      <c r="AC4">
        <v>34.1</v>
      </c>
      <c r="AD4">
        <v>3.9</v>
      </c>
      <c r="AE4">
        <v>8.1999999999999993</v>
      </c>
      <c r="AF4">
        <v>5.4</v>
      </c>
      <c r="AG4">
        <v>1.75</v>
      </c>
      <c r="AH4">
        <v>0.4</v>
      </c>
      <c r="AI4">
        <v>0.65</v>
      </c>
      <c r="AJ4">
        <v>3.65</v>
      </c>
      <c r="AK4">
        <v>0.5</v>
      </c>
      <c r="AL4">
        <v>0.1</v>
      </c>
      <c r="AM4">
        <v>3</v>
      </c>
      <c r="AN4">
        <v>7.7</v>
      </c>
      <c r="AO4">
        <v>0.2341</v>
      </c>
      <c r="AP4">
        <v>0.29799999999999999</v>
      </c>
      <c r="AQ4">
        <v>0.36085</v>
      </c>
      <c r="AR4">
        <v>0.65890000000000004</v>
      </c>
      <c r="AS4">
        <v>12.7</v>
      </c>
      <c r="AT4">
        <v>0.75</v>
      </c>
      <c r="AU4">
        <v>0.35</v>
      </c>
      <c r="AV4">
        <v>0</v>
      </c>
      <c r="AW4">
        <v>0.5</v>
      </c>
      <c r="AX4">
        <v>0.2</v>
      </c>
      <c r="AY4">
        <v>5.9380952380952383</v>
      </c>
      <c r="AZ4">
        <v>2.6190476190476191</v>
      </c>
      <c r="BA4">
        <v>0.19047619047619049</v>
      </c>
      <c r="BB4">
        <v>0.7142857142857143</v>
      </c>
      <c r="BC4">
        <v>1.285714285714286</v>
      </c>
      <c r="BD4">
        <v>5.4761904761904763</v>
      </c>
      <c r="BE4">
        <v>24.428571428571431</v>
      </c>
      <c r="BF4">
        <v>6.9523809523809534</v>
      </c>
    </row>
    <row r="5" spans="1:58" x14ac:dyDescent="0.3">
      <c r="A5" t="s">
        <v>212</v>
      </c>
      <c r="B5" t="s">
        <v>184</v>
      </c>
      <c r="C5" t="s">
        <v>11</v>
      </c>
      <c r="D5" t="s">
        <v>159</v>
      </c>
      <c r="E5">
        <v>37.049999999999997</v>
      </c>
      <c r="F5">
        <v>33.450000000000003</v>
      </c>
      <c r="G5">
        <v>4.55</v>
      </c>
      <c r="H5">
        <v>8.0500000000000007</v>
      </c>
      <c r="I5">
        <v>5.45</v>
      </c>
      <c r="J5">
        <v>1.6</v>
      </c>
      <c r="K5">
        <v>0.1</v>
      </c>
      <c r="L5">
        <v>0.9</v>
      </c>
      <c r="M5">
        <v>4.3</v>
      </c>
      <c r="N5">
        <v>0.8</v>
      </c>
      <c r="O5">
        <v>0.15</v>
      </c>
      <c r="P5">
        <v>2.85</v>
      </c>
      <c r="Q5">
        <v>8.15</v>
      </c>
      <c r="R5">
        <v>0.2382</v>
      </c>
      <c r="S5">
        <v>0.30064999999999997</v>
      </c>
      <c r="T5">
        <v>0.36990000000000001</v>
      </c>
      <c r="U5">
        <v>0.67049999999999998</v>
      </c>
      <c r="V5">
        <v>12.55</v>
      </c>
      <c r="W5">
        <v>0.8</v>
      </c>
      <c r="X5">
        <v>0.4</v>
      </c>
      <c r="Y5">
        <v>0</v>
      </c>
      <c r="Z5">
        <v>0.35</v>
      </c>
      <c r="AA5">
        <v>0.05</v>
      </c>
      <c r="AB5">
        <v>37.15</v>
      </c>
      <c r="AC5">
        <v>33.049999999999997</v>
      </c>
      <c r="AD5">
        <v>3.4</v>
      </c>
      <c r="AE5">
        <v>7.9</v>
      </c>
      <c r="AF5">
        <v>5.6</v>
      </c>
      <c r="AG5">
        <v>1.1499999999999999</v>
      </c>
      <c r="AH5">
        <v>0.3</v>
      </c>
      <c r="AI5">
        <v>0.85</v>
      </c>
      <c r="AJ5">
        <v>3.15</v>
      </c>
      <c r="AK5">
        <v>0.6</v>
      </c>
      <c r="AL5">
        <v>0.25</v>
      </c>
      <c r="AM5">
        <v>3.25</v>
      </c>
      <c r="AN5">
        <v>7.65</v>
      </c>
      <c r="AO5">
        <v>0.2339</v>
      </c>
      <c r="AP5">
        <v>0.30314999999999998</v>
      </c>
      <c r="AQ5">
        <v>0.36159999999999998</v>
      </c>
      <c r="AR5">
        <v>0.66479999999999995</v>
      </c>
      <c r="AS5">
        <v>12.2</v>
      </c>
      <c r="AT5">
        <v>0.85</v>
      </c>
      <c r="AU5">
        <v>0.45</v>
      </c>
      <c r="AV5">
        <v>0.1</v>
      </c>
      <c r="AW5">
        <v>0.3</v>
      </c>
      <c r="AX5">
        <v>0.05</v>
      </c>
      <c r="AY5">
        <v>5.84</v>
      </c>
      <c r="AZ5">
        <v>1</v>
      </c>
      <c r="BA5">
        <v>0</v>
      </c>
      <c r="BB5">
        <v>0.2</v>
      </c>
      <c r="BC5">
        <v>1.2</v>
      </c>
      <c r="BD5">
        <v>4.5999999999999996</v>
      </c>
      <c r="BE5">
        <v>22.2</v>
      </c>
      <c r="BF5">
        <v>5.4</v>
      </c>
    </row>
    <row r="6" spans="1:58" x14ac:dyDescent="0.3">
      <c r="A6" t="s">
        <v>170</v>
      </c>
      <c r="B6" t="s">
        <v>134</v>
      </c>
      <c r="C6" t="s">
        <v>10</v>
      </c>
      <c r="D6" t="s">
        <v>198</v>
      </c>
      <c r="E6">
        <v>37.450000000000003</v>
      </c>
      <c r="F6">
        <v>34.15</v>
      </c>
      <c r="G6">
        <v>5.6</v>
      </c>
      <c r="H6">
        <v>9.6999999999999993</v>
      </c>
      <c r="I6">
        <v>6.75</v>
      </c>
      <c r="J6">
        <v>1.4</v>
      </c>
      <c r="K6">
        <v>0.15</v>
      </c>
      <c r="L6">
        <v>1.4</v>
      </c>
      <c r="M6">
        <v>5.55</v>
      </c>
      <c r="N6">
        <v>0.6</v>
      </c>
      <c r="O6">
        <v>0.25</v>
      </c>
      <c r="P6">
        <v>2.0499999999999998</v>
      </c>
      <c r="Q6">
        <v>5.3</v>
      </c>
      <c r="R6">
        <v>0.27860000000000001</v>
      </c>
      <c r="S6">
        <v>0.32600000000000001</v>
      </c>
      <c r="T6">
        <v>0.44564999999999999</v>
      </c>
      <c r="U6">
        <v>0.77170000000000005</v>
      </c>
      <c r="V6">
        <v>15.6</v>
      </c>
      <c r="W6">
        <v>0.6</v>
      </c>
      <c r="X6">
        <v>0.55000000000000004</v>
      </c>
      <c r="Y6">
        <v>0.25</v>
      </c>
      <c r="Z6">
        <v>0.45</v>
      </c>
      <c r="AA6">
        <v>0.1</v>
      </c>
      <c r="AB6">
        <v>35.799999999999997</v>
      </c>
      <c r="AC6">
        <v>33</v>
      </c>
      <c r="AD6">
        <v>3.65</v>
      </c>
      <c r="AE6">
        <v>7.85</v>
      </c>
      <c r="AF6">
        <v>5</v>
      </c>
      <c r="AG6">
        <v>1.7</v>
      </c>
      <c r="AH6">
        <v>0.15</v>
      </c>
      <c r="AI6">
        <v>1</v>
      </c>
      <c r="AJ6">
        <v>3.55</v>
      </c>
      <c r="AK6">
        <v>0.5</v>
      </c>
      <c r="AL6">
        <v>0.25</v>
      </c>
      <c r="AM6">
        <v>2</v>
      </c>
      <c r="AN6">
        <v>7.65</v>
      </c>
      <c r="AO6">
        <v>0.23330000000000001</v>
      </c>
      <c r="AP6">
        <v>0.28234999999999999</v>
      </c>
      <c r="AQ6">
        <v>0.37895000000000001</v>
      </c>
      <c r="AR6">
        <v>0.66134999999999999</v>
      </c>
      <c r="AS6">
        <v>12.85</v>
      </c>
      <c r="AT6">
        <v>0.8</v>
      </c>
      <c r="AU6">
        <v>0.4</v>
      </c>
      <c r="AV6">
        <v>0.2</v>
      </c>
      <c r="AW6">
        <v>0.2</v>
      </c>
      <c r="AX6">
        <v>0.15</v>
      </c>
      <c r="AY6">
        <v>5.7272727272727284</v>
      </c>
      <c r="AZ6">
        <v>2.2272727272727271</v>
      </c>
      <c r="BA6">
        <v>0</v>
      </c>
      <c r="BB6">
        <v>0.40909090909090912</v>
      </c>
      <c r="BC6">
        <v>1.863636363636364</v>
      </c>
      <c r="BD6">
        <v>6.9545454545454541</v>
      </c>
      <c r="BE6">
        <v>24</v>
      </c>
      <c r="BF6">
        <v>7</v>
      </c>
    </row>
    <row r="7" spans="1:58" x14ac:dyDescent="0.3">
      <c r="A7" t="s">
        <v>134</v>
      </c>
      <c r="B7" t="s">
        <v>170</v>
      </c>
      <c r="C7" t="s">
        <v>11</v>
      </c>
      <c r="D7" t="s">
        <v>196</v>
      </c>
      <c r="E7">
        <v>36.65</v>
      </c>
      <c r="F7">
        <v>32.75</v>
      </c>
      <c r="G7">
        <v>4.45</v>
      </c>
      <c r="H7">
        <v>7.6</v>
      </c>
      <c r="I7">
        <v>4.7</v>
      </c>
      <c r="J7">
        <v>1.45</v>
      </c>
      <c r="K7">
        <v>0.3</v>
      </c>
      <c r="L7">
        <v>1.1499999999999999</v>
      </c>
      <c r="M7">
        <v>4.25</v>
      </c>
      <c r="N7">
        <v>0.5</v>
      </c>
      <c r="O7">
        <v>0.05</v>
      </c>
      <c r="P7">
        <v>3</v>
      </c>
      <c r="Q7">
        <v>8.25</v>
      </c>
      <c r="R7">
        <v>0.22489999999999999</v>
      </c>
      <c r="S7">
        <v>0.29170000000000001</v>
      </c>
      <c r="T7">
        <v>0.38564999999999999</v>
      </c>
      <c r="U7">
        <v>0.67725000000000002</v>
      </c>
      <c r="V7">
        <v>13.1</v>
      </c>
      <c r="W7">
        <v>0.55000000000000004</v>
      </c>
      <c r="X7">
        <v>0.35</v>
      </c>
      <c r="Y7">
        <v>0.1</v>
      </c>
      <c r="Z7">
        <v>0.45</v>
      </c>
      <c r="AA7">
        <v>0</v>
      </c>
      <c r="AB7">
        <v>37.5</v>
      </c>
      <c r="AC7">
        <v>33.9</v>
      </c>
      <c r="AD7">
        <v>4.3499999999999996</v>
      </c>
      <c r="AE7">
        <v>8.4</v>
      </c>
      <c r="AF7">
        <v>5.35</v>
      </c>
      <c r="AG7">
        <v>1.55</v>
      </c>
      <c r="AH7">
        <v>0.05</v>
      </c>
      <c r="AI7">
        <v>1.45</v>
      </c>
      <c r="AJ7">
        <v>4.3</v>
      </c>
      <c r="AK7">
        <v>0.8</v>
      </c>
      <c r="AL7">
        <v>0.2</v>
      </c>
      <c r="AM7">
        <v>2.7</v>
      </c>
      <c r="AN7">
        <v>7.6</v>
      </c>
      <c r="AO7">
        <v>0.24060000000000001</v>
      </c>
      <c r="AP7">
        <v>0.2989</v>
      </c>
      <c r="AQ7">
        <v>0.41234999999999999</v>
      </c>
      <c r="AR7">
        <v>0.71130000000000004</v>
      </c>
      <c r="AS7">
        <v>14.4</v>
      </c>
      <c r="AT7">
        <v>0.7</v>
      </c>
      <c r="AU7">
        <v>0.5</v>
      </c>
      <c r="AV7">
        <v>0.1</v>
      </c>
      <c r="AW7">
        <v>0.3</v>
      </c>
      <c r="AX7">
        <v>0.4</v>
      </c>
      <c r="AY7">
        <v>6.1238095238095234</v>
      </c>
      <c r="AZ7">
        <v>1.6190476190476191</v>
      </c>
      <c r="BA7">
        <v>0.14285714285714279</v>
      </c>
      <c r="BB7">
        <v>0.52380952380952384</v>
      </c>
      <c r="BC7">
        <v>1.142857142857143</v>
      </c>
      <c r="BD7">
        <v>7.333333333333333</v>
      </c>
      <c r="BE7">
        <v>24.476190476190471</v>
      </c>
      <c r="BF7">
        <v>6.2857142857142856</v>
      </c>
    </row>
    <row r="8" spans="1:58" x14ac:dyDescent="0.3">
      <c r="A8" t="s">
        <v>203</v>
      </c>
      <c r="B8" t="s">
        <v>224</v>
      </c>
      <c r="C8" t="s">
        <v>10</v>
      </c>
      <c r="D8" t="s">
        <v>202</v>
      </c>
      <c r="E8">
        <v>37.700000000000003</v>
      </c>
      <c r="F8">
        <v>33.299999999999997</v>
      </c>
      <c r="G8">
        <v>4.3499999999999996</v>
      </c>
      <c r="H8">
        <v>7.95</v>
      </c>
      <c r="I8">
        <v>4.8499999999999996</v>
      </c>
      <c r="J8">
        <v>1.8</v>
      </c>
      <c r="K8">
        <v>0.15</v>
      </c>
      <c r="L8">
        <v>1.1499999999999999</v>
      </c>
      <c r="M8">
        <v>4.3</v>
      </c>
      <c r="N8">
        <v>0.95</v>
      </c>
      <c r="O8">
        <v>0.3</v>
      </c>
      <c r="P8">
        <v>3.8</v>
      </c>
      <c r="Q8">
        <v>9.5</v>
      </c>
      <c r="R8">
        <v>0.2346</v>
      </c>
      <c r="S8">
        <v>0.312</v>
      </c>
      <c r="T8">
        <v>0.39850000000000002</v>
      </c>
      <c r="U8">
        <v>0.71065</v>
      </c>
      <c r="V8">
        <v>13.5</v>
      </c>
      <c r="W8">
        <v>0.5</v>
      </c>
      <c r="X8">
        <v>0.15</v>
      </c>
      <c r="Y8">
        <v>0.15</v>
      </c>
      <c r="Z8">
        <v>0.25</v>
      </c>
      <c r="AA8">
        <v>0.15</v>
      </c>
      <c r="AB8">
        <v>38.700000000000003</v>
      </c>
      <c r="AC8">
        <v>34.75</v>
      </c>
      <c r="AD8">
        <v>4.3499999999999996</v>
      </c>
      <c r="AE8">
        <v>8.5</v>
      </c>
      <c r="AF8">
        <v>5.3</v>
      </c>
      <c r="AG8">
        <v>1.25</v>
      </c>
      <c r="AH8">
        <v>0.2</v>
      </c>
      <c r="AI8">
        <v>1.75</v>
      </c>
      <c r="AJ8">
        <v>4.1500000000000004</v>
      </c>
      <c r="AK8">
        <v>1.1000000000000001</v>
      </c>
      <c r="AL8">
        <v>0.1</v>
      </c>
      <c r="AM8">
        <v>3.4</v>
      </c>
      <c r="AN8">
        <v>8.75</v>
      </c>
      <c r="AO8">
        <v>0.2424</v>
      </c>
      <c r="AP8">
        <v>0.31359999999999999</v>
      </c>
      <c r="AQ8">
        <v>0.43914999999999998</v>
      </c>
      <c r="AR8">
        <v>0.75290000000000001</v>
      </c>
      <c r="AS8">
        <v>15.4</v>
      </c>
      <c r="AT8">
        <v>0.85</v>
      </c>
      <c r="AU8">
        <v>0.35</v>
      </c>
      <c r="AV8">
        <v>0.2</v>
      </c>
      <c r="AW8">
        <v>0</v>
      </c>
      <c r="AX8">
        <v>0.05</v>
      </c>
      <c r="AY8">
        <v>4.7894736842105274</v>
      </c>
      <c r="AZ8">
        <v>2.736842105263158</v>
      </c>
      <c r="BA8">
        <v>0.2105263157894737</v>
      </c>
      <c r="BB8">
        <v>0.73684210526315785</v>
      </c>
      <c r="BC8">
        <v>2.1578947368421049</v>
      </c>
      <c r="BD8">
        <v>4.1052631578947372</v>
      </c>
      <c r="BE8">
        <v>21.631578947368421</v>
      </c>
      <c r="BF8">
        <v>7.4210526315789478</v>
      </c>
    </row>
    <row r="9" spans="1:58" x14ac:dyDescent="0.3">
      <c r="A9" t="s">
        <v>224</v>
      </c>
      <c r="B9" t="s">
        <v>203</v>
      </c>
      <c r="C9" t="s">
        <v>11</v>
      </c>
      <c r="D9" t="s">
        <v>222</v>
      </c>
      <c r="E9">
        <v>37.450000000000003</v>
      </c>
      <c r="F9">
        <v>33.6</v>
      </c>
      <c r="G9">
        <v>4.2</v>
      </c>
      <c r="H9">
        <v>8.4</v>
      </c>
      <c r="I9">
        <v>5.7</v>
      </c>
      <c r="J9">
        <v>1.9</v>
      </c>
      <c r="K9">
        <v>0.2</v>
      </c>
      <c r="L9">
        <v>0.6</v>
      </c>
      <c r="M9">
        <v>3.95</v>
      </c>
      <c r="N9">
        <v>1.5</v>
      </c>
      <c r="O9">
        <v>0.4</v>
      </c>
      <c r="P9">
        <v>2.95</v>
      </c>
      <c r="Q9">
        <v>7.85</v>
      </c>
      <c r="R9">
        <v>0.24110000000000001</v>
      </c>
      <c r="S9">
        <v>0.30880000000000002</v>
      </c>
      <c r="T9">
        <v>0.35954999999999998</v>
      </c>
      <c r="U9">
        <v>0.66839999999999988</v>
      </c>
      <c r="V9">
        <v>12.5</v>
      </c>
      <c r="W9">
        <v>0.8</v>
      </c>
      <c r="X9">
        <v>0.65</v>
      </c>
      <c r="Y9">
        <v>0.15</v>
      </c>
      <c r="Z9">
        <v>0.1</v>
      </c>
      <c r="AA9">
        <v>0.15</v>
      </c>
      <c r="AB9">
        <v>38.9</v>
      </c>
      <c r="AC9">
        <v>35.35</v>
      </c>
      <c r="AD9">
        <v>6.3</v>
      </c>
      <c r="AE9">
        <v>10.3</v>
      </c>
      <c r="AF9">
        <v>6.6</v>
      </c>
      <c r="AG9">
        <v>2.0499999999999998</v>
      </c>
      <c r="AH9">
        <v>0.3</v>
      </c>
      <c r="AI9">
        <v>1.35</v>
      </c>
      <c r="AJ9">
        <v>6.1</v>
      </c>
      <c r="AK9">
        <v>0.9</v>
      </c>
      <c r="AL9">
        <v>0.05</v>
      </c>
      <c r="AM9">
        <v>3.25</v>
      </c>
      <c r="AN9">
        <v>7.55</v>
      </c>
      <c r="AO9">
        <v>0.28305000000000002</v>
      </c>
      <c r="AP9">
        <v>0.34515000000000001</v>
      </c>
      <c r="AQ9">
        <v>0.46850000000000003</v>
      </c>
      <c r="AR9">
        <v>0.81374999999999997</v>
      </c>
      <c r="AS9">
        <v>17</v>
      </c>
      <c r="AT9">
        <v>0.75</v>
      </c>
      <c r="AU9">
        <v>0.1</v>
      </c>
      <c r="AV9">
        <v>0.05</v>
      </c>
      <c r="AW9">
        <v>0.1</v>
      </c>
      <c r="AX9">
        <v>0</v>
      </c>
      <c r="AY9">
        <v>5.790909090909091</v>
      </c>
      <c r="AZ9">
        <v>2.2272727272727271</v>
      </c>
      <c r="BA9">
        <v>0.22727272727272729</v>
      </c>
      <c r="BB9">
        <v>0.77272727272727271</v>
      </c>
      <c r="BC9">
        <v>1.363636363636364</v>
      </c>
      <c r="BD9">
        <v>5.0454545454545459</v>
      </c>
      <c r="BE9">
        <v>23.36363636363636</v>
      </c>
      <c r="BF9">
        <v>6.5909090909090908</v>
      </c>
    </row>
    <row r="10" spans="1:58" x14ac:dyDescent="0.3">
      <c r="A10" t="s">
        <v>221</v>
      </c>
      <c r="B10" t="s">
        <v>207</v>
      </c>
      <c r="C10" t="s">
        <v>10</v>
      </c>
      <c r="D10" t="s">
        <v>220</v>
      </c>
      <c r="E10">
        <v>37.700000000000003</v>
      </c>
      <c r="F10">
        <v>34.1</v>
      </c>
      <c r="G10">
        <v>4.75</v>
      </c>
      <c r="H10">
        <v>8.9</v>
      </c>
      <c r="I10">
        <v>5.7</v>
      </c>
      <c r="J10">
        <v>1.9</v>
      </c>
      <c r="K10">
        <v>0.2</v>
      </c>
      <c r="L10">
        <v>1.1000000000000001</v>
      </c>
      <c r="M10">
        <v>4.55</v>
      </c>
      <c r="N10">
        <v>0.6</v>
      </c>
      <c r="O10">
        <v>0.1</v>
      </c>
      <c r="P10">
        <v>2.5499999999999998</v>
      </c>
      <c r="Q10">
        <v>7.6</v>
      </c>
      <c r="R10">
        <v>0.25355</v>
      </c>
      <c r="S10">
        <v>0.30585000000000001</v>
      </c>
      <c r="T10">
        <v>0.41444999999999999</v>
      </c>
      <c r="U10">
        <v>0.72039999999999993</v>
      </c>
      <c r="V10">
        <v>14.5</v>
      </c>
      <c r="W10">
        <v>0.65</v>
      </c>
      <c r="X10">
        <v>0.3</v>
      </c>
      <c r="Y10">
        <v>0.1</v>
      </c>
      <c r="Z10">
        <v>0.65</v>
      </c>
      <c r="AA10">
        <v>0.25</v>
      </c>
      <c r="AB10">
        <v>39.9</v>
      </c>
      <c r="AC10">
        <v>34.549999999999997</v>
      </c>
      <c r="AD10">
        <v>5.95</v>
      </c>
      <c r="AE10">
        <v>9</v>
      </c>
      <c r="AF10">
        <v>6.05</v>
      </c>
      <c r="AG10">
        <v>1.35</v>
      </c>
      <c r="AH10">
        <v>0.2</v>
      </c>
      <c r="AI10">
        <v>1.4</v>
      </c>
      <c r="AJ10">
        <v>5.75</v>
      </c>
      <c r="AK10">
        <v>0.95</v>
      </c>
      <c r="AL10">
        <v>0.15</v>
      </c>
      <c r="AM10">
        <v>4.3499999999999996</v>
      </c>
      <c r="AN10">
        <v>8.3000000000000007</v>
      </c>
      <c r="AO10">
        <v>0.25600000000000001</v>
      </c>
      <c r="AP10">
        <v>0.33984999999999999</v>
      </c>
      <c r="AQ10">
        <v>0.42685000000000012</v>
      </c>
      <c r="AR10">
        <v>0.76660000000000006</v>
      </c>
      <c r="AS10">
        <v>14.95</v>
      </c>
      <c r="AT10">
        <v>0.35</v>
      </c>
      <c r="AU10">
        <v>0.5</v>
      </c>
      <c r="AV10">
        <v>0.1</v>
      </c>
      <c r="AW10">
        <v>0.35</v>
      </c>
      <c r="AX10">
        <v>0.15</v>
      </c>
      <c r="AY10">
        <v>5.5428571428571427</v>
      </c>
      <c r="AZ10">
        <v>2.8095238095238089</v>
      </c>
      <c r="BA10">
        <v>0.33333333333333331</v>
      </c>
      <c r="BB10">
        <v>0.76190476190476186</v>
      </c>
      <c r="BC10">
        <v>1.571428571428571</v>
      </c>
      <c r="BD10">
        <v>5.5714285714285712</v>
      </c>
      <c r="BE10">
        <v>24.238095238095241</v>
      </c>
      <c r="BF10">
        <v>7.5238095238095237</v>
      </c>
    </row>
    <row r="11" spans="1:58" x14ac:dyDescent="0.3">
      <c r="A11" t="s">
        <v>207</v>
      </c>
      <c r="B11" t="s">
        <v>221</v>
      </c>
      <c r="C11" t="s">
        <v>11</v>
      </c>
      <c r="D11" t="s">
        <v>206</v>
      </c>
      <c r="E11">
        <v>40.5</v>
      </c>
      <c r="F11">
        <v>34.9</v>
      </c>
      <c r="G11">
        <v>5.8</v>
      </c>
      <c r="H11">
        <v>9.3000000000000007</v>
      </c>
      <c r="I11">
        <v>5.3</v>
      </c>
      <c r="J11">
        <v>2.0499999999999998</v>
      </c>
      <c r="K11">
        <v>0.1</v>
      </c>
      <c r="L11">
        <v>1.85</v>
      </c>
      <c r="M11">
        <v>5.75</v>
      </c>
      <c r="N11">
        <v>0.4</v>
      </c>
      <c r="O11">
        <v>0.1</v>
      </c>
      <c r="P11">
        <v>4.55</v>
      </c>
      <c r="Q11">
        <v>8.4</v>
      </c>
      <c r="R11">
        <v>0.26029999999999998</v>
      </c>
      <c r="S11">
        <v>0.34534999999999999</v>
      </c>
      <c r="T11">
        <v>0.47460000000000002</v>
      </c>
      <c r="U11">
        <v>0.82004999999999995</v>
      </c>
      <c r="V11">
        <v>17.100000000000001</v>
      </c>
      <c r="W11">
        <v>0.7</v>
      </c>
      <c r="X11">
        <v>0.3</v>
      </c>
      <c r="Y11">
        <v>0.2</v>
      </c>
      <c r="Z11">
        <v>0.55000000000000004</v>
      </c>
      <c r="AA11">
        <v>0.1</v>
      </c>
      <c r="AB11">
        <v>38.700000000000003</v>
      </c>
      <c r="AC11">
        <v>34.950000000000003</v>
      </c>
      <c r="AD11">
        <v>4.5999999999999996</v>
      </c>
      <c r="AE11">
        <v>8.6</v>
      </c>
      <c r="AF11">
        <v>5.0999999999999996</v>
      </c>
      <c r="AG11">
        <v>1.6</v>
      </c>
      <c r="AH11">
        <v>0.25</v>
      </c>
      <c r="AI11">
        <v>1.65</v>
      </c>
      <c r="AJ11">
        <v>4.3499999999999996</v>
      </c>
      <c r="AK11">
        <v>0.75</v>
      </c>
      <c r="AL11">
        <v>0.3</v>
      </c>
      <c r="AM11">
        <v>3.05</v>
      </c>
      <c r="AN11">
        <v>9.9</v>
      </c>
      <c r="AO11">
        <v>0.24329999999999999</v>
      </c>
      <c r="AP11">
        <v>0.30775000000000002</v>
      </c>
      <c r="AQ11">
        <v>0.44235000000000002</v>
      </c>
      <c r="AR11">
        <v>0.75</v>
      </c>
      <c r="AS11">
        <v>15.65</v>
      </c>
      <c r="AT11">
        <v>0.5</v>
      </c>
      <c r="AU11">
        <v>0.5</v>
      </c>
      <c r="AV11">
        <v>0</v>
      </c>
      <c r="AW11">
        <v>0.2</v>
      </c>
      <c r="AX11">
        <v>0.15</v>
      </c>
      <c r="AY11">
        <v>5.2238095238095239</v>
      </c>
      <c r="AZ11">
        <v>2.2380952380952381</v>
      </c>
      <c r="BA11">
        <v>0.2857142857142857</v>
      </c>
      <c r="BB11">
        <v>0.8571428571428571</v>
      </c>
      <c r="BC11">
        <v>2.285714285714286</v>
      </c>
      <c r="BD11">
        <v>3.952380952380953</v>
      </c>
      <c r="BE11">
        <v>23.142857142857139</v>
      </c>
      <c r="BF11">
        <v>8</v>
      </c>
    </row>
    <row r="12" spans="1:58" x14ac:dyDescent="0.3">
      <c r="A12" t="s">
        <v>137</v>
      </c>
      <c r="B12" t="s">
        <v>133</v>
      </c>
      <c r="C12" t="s">
        <v>10</v>
      </c>
      <c r="D12" t="s">
        <v>186</v>
      </c>
      <c r="E12">
        <v>38.200000000000003</v>
      </c>
      <c r="F12">
        <v>33.799999999999997</v>
      </c>
      <c r="G12">
        <v>4.5999999999999996</v>
      </c>
      <c r="H12">
        <v>8.4</v>
      </c>
      <c r="I12">
        <v>5.4</v>
      </c>
      <c r="J12">
        <v>1.4</v>
      </c>
      <c r="K12">
        <v>0.3</v>
      </c>
      <c r="L12">
        <v>1.3</v>
      </c>
      <c r="M12">
        <v>4.45</v>
      </c>
      <c r="N12">
        <v>0.4</v>
      </c>
      <c r="O12">
        <v>0.25</v>
      </c>
      <c r="P12">
        <v>3.6</v>
      </c>
      <c r="Q12">
        <v>8.4499999999999993</v>
      </c>
      <c r="R12">
        <v>0.2457</v>
      </c>
      <c r="S12">
        <v>0.31840000000000002</v>
      </c>
      <c r="T12">
        <v>0.4163</v>
      </c>
      <c r="U12">
        <v>0.73449999999999993</v>
      </c>
      <c r="V12">
        <v>14.3</v>
      </c>
      <c r="W12">
        <v>0.7</v>
      </c>
      <c r="X12">
        <v>0.45</v>
      </c>
      <c r="Y12">
        <v>0.05</v>
      </c>
      <c r="Z12">
        <v>0.2</v>
      </c>
      <c r="AA12">
        <v>0.05</v>
      </c>
      <c r="AB12">
        <v>39.6</v>
      </c>
      <c r="AC12">
        <v>35.15</v>
      </c>
      <c r="AD12">
        <v>5.6</v>
      </c>
      <c r="AE12">
        <v>9.5</v>
      </c>
      <c r="AF12">
        <v>5.95</v>
      </c>
      <c r="AG12">
        <v>2.15</v>
      </c>
      <c r="AH12">
        <v>0.1</v>
      </c>
      <c r="AI12">
        <v>1.3</v>
      </c>
      <c r="AJ12">
        <v>5.35</v>
      </c>
      <c r="AK12">
        <v>0.75</v>
      </c>
      <c r="AL12">
        <v>0.15</v>
      </c>
      <c r="AM12">
        <v>3.4</v>
      </c>
      <c r="AN12">
        <v>8.6</v>
      </c>
      <c r="AO12">
        <v>0.26469999999999999</v>
      </c>
      <c r="AP12">
        <v>0.33495000000000003</v>
      </c>
      <c r="AQ12">
        <v>0.43919999999999992</v>
      </c>
      <c r="AR12">
        <v>0.77424999999999999</v>
      </c>
      <c r="AS12">
        <v>15.75</v>
      </c>
      <c r="AT12">
        <v>0.5</v>
      </c>
      <c r="AU12">
        <v>0.45</v>
      </c>
      <c r="AV12">
        <v>0.15</v>
      </c>
      <c r="AW12">
        <v>0.45</v>
      </c>
      <c r="AX12">
        <v>0.1</v>
      </c>
      <c r="AY12">
        <v>5.2071428571428573</v>
      </c>
      <c r="AZ12">
        <v>2.5</v>
      </c>
      <c r="BA12">
        <v>0.7857142857142857</v>
      </c>
      <c r="BB12">
        <v>1</v>
      </c>
      <c r="BC12">
        <v>2.0714285714285721</v>
      </c>
      <c r="BD12">
        <v>5.2142857142857144</v>
      </c>
      <c r="BE12">
        <v>23</v>
      </c>
      <c r="BF12">
        <v>6.9285714285714288</v>
      </c>
    </row>
    <row r="13" spans="1:58" x14ac:dyDescent="0.3">
      <c r="A13" t="s">
        <v>133</v>
      </c>
      <c r="B13" t="s">
        <v>137</v>
      </c>
      <c r="C13" t="s">
        <v>11</v>
      </c>
      <c r="D13" t="s">
        <v>194</v>
      </c>
      <c r="E13">
        <v>35.4</v>
      </c>
      <c r="F13">
        <v>32.25</v>
      </c>
      <c r="G13">
        <v>3.25</v>
      </c>
      <c r="H13">
        <v>7.05</v>
      </c>
      <c r="I13">
        <v>4.75</v>
      </c>
      <c r="J13">
        <v>1.25</v>
      </c>
      <c r="K13">
        <v>0.05</v>
      </c>
      <c r="L13">
        <v>1</v>
      </c>
      <c r="M13">
        <v>3.25</v>
      </c>
      <c r="N13">
        <v>0.75</v>
      </c>
      <c r="O13">
        <v>0.05</v>
      </c>
      <c r="P13">
        <v>2.2000000000000002</v>
      </c>
      <c r="Q13">
        <v>7.1</v>
      </c>
      <c r="R13">
        <v>0.2094</v>
      </c>
      <c r="S13">
        <v>0.26235000000000003</v>
      </c>
      <c r="T13">
        <v>0.33745000000000003</v>
      </c>
      <c r="U13">
        <v>0.59994999999999998</v>
      </c>
      <c r="V13">
        <v>11.4</v>
      </c>
      <c r="W13">
        <v>0.85</v>
      </c>
      <c r="X13">
        <v>0.45</v>
      </c>
      <c r="Y13">
        <v>0.2</v>
      </c>
      <c r="Z13">
        <v>0.25</v>
      </c>
      <c r="AA13">
        <v>0.25</v>
      </c>
      <c r="AB13">
        <v>36.450000000000003</v>
      </c>
      <c r="AC13">
        <v>32.85</v>
      </c>
      <c r="AD13">
        <v>3.7</v>
      </c>
      <c r="AE13">
        <v>7.45</v>
      </c>
      <c r="AF13">
        <v>4.5</v>
      </c>
      <c r="AG13">
        <v>1.55</v>
      </c>
      <c r="AH13">
        <v>0.2</v>
      </c>
      <c r="AI13">
        <v>1.2</v>
      </c>
      <c r="AJ13">
        <v>3.5</v>
      </c>
      <c r="AK13">
        <v>0.6</v>
      </c>
      <c r="AL13">
        <v>0.1</v>
      </c>
      <c r="AM13">
        <v>2.95</v>
      </c>
      <c r="AN13">
        <v>8.25</v>
      </c>
      <c r="AO13">
        <v>0.222</v>
      </c>
      <c r="AP13">
        <v>0.28920000000000001</v>
      </c>
      <c r="AQ13">
        <v>0.3881</v>
      </c>
      <c r="AR13">
        <v>0.67714999999999992</v>
      </c>
      <c r="AS13">
        <v>13</v>
      </c>
      <c r="AT13">
        <v>0.6</v>
      </c>
      <c r="AU13">
        <v>0.35</v>
      </c>
      <c r="AV13">
        <v>0</v>
      </c>
      <c r="AW13">
        <v>0.3</v>
      </c>
      <c r="AX13">
        <v>0</v>
      </c>
      <c r="AY13">
        <v>4.8894736842105262</v>
      </c>
      <c r="AZ13">
        <v>3.1578947368421049</v>
      </c>
      <c r="BA13">
        <v>0.15789473684210531</v>
      </c>
      <c r="BB13">
        <v>0.89473684210526316</v>
      </c>
      <c r="BC13">
        <v>1.4210526315789469</v>
      </c>
      <c r="BD13">
        <v>4.1578947368421053</v>
      </c>
      <c r="BE13">
        <v>21.526315789473681</v>
      </c>
      <c r="BF13">
        <v>7.4736842105263159</v>
      </c>
    </row>
    <row r="14" spans="1:58" x14ac:dyDescent="0.3">
      <c r="A14" t="s">
        <v>225</v>
      </c>
      <c r="B14" t="s">
        <v>193</v>
      </c>
      <c r="C14" t="s">
        <v>10</v>
      </c>
      <c r="D14" t="s">
        <v>162</v>
      </c>
      <c r="E14">
        <v>36.65</v>
      </c>
      <c r="F14">
        <v>33</v>
      </c>
      <c r="G14">
        <v>4.0999999999999996</v>
      </c>
      <c r="H14">
        <v>7.95</v>
      </c>
      <c r="I14">
        <v>4.6500000000000004</v>
      </c>
      <c r="J14">
        <v>1.7</v>
      </c>
      <c r="K14">
        <v>0.6</v>
      </c>
      <c r="L14">
        <v>1</v>
      </c>
      <c r="M14">
        <v>3.85</v>
      </c>
      <c r="N14">
        <v>0.4</v>
      </c>
      <c r="O14">
        <v>0.1</v>
      </c>
      <c r="P14">
        <v>3.2</v>
      </c>
      <c r="Q14">
        <v>9</v>
      </c>
      <c r="R14">
        <v>0.23755000000000001</v>
      </c>
      <c r="S14">
        <v>0.3044</v>
      </c>
      <c r="T14">
        <v>0.41384999999999988</v>
      </c>
      <c r="U14">
        <v>0.71845000000000003</v>
      </c>
      <c r="V14">
        <v>13.85</v>
      </c>
      <c r="W14">
        <v>0.7</v>
      </c>
      <c r="X14">
        <v>0.25</v>
      </c>
      <c r="Y14">
        <v>0</v>
      </c>
      <c r="Z14">
        <v>0.2</v>
      </c>
      <c r="AA14">
        <v>0.05</v>
      </c>
      <c r="AB14">
        <v>36.049999999999997</v>
      </c>
      <c r="AC14">
        <v>32.25</v>
      </c>
      <c r="AD14">
        <v>3.7</v>
      </c>
      <c r="AE14">
        <v>7.55</v>
      </c>
      <c r="AF14">
        <v>5.05</v>
      </c>
      <c r="AG14">
        <v>1.45</v>
      </c>
      <c r="AH14">
        <v>0.05</v>
      </c>
      <c r="AI14">
        <v>1</v>
      </c>
      <c r="AJ14">
        <v>3.5</v>
      </c>
      <c r="AK14">
        <v>0.25</v>
      </c>
      <c r="AL14">
        <v>0.45</v>
      </c>
      <c r="AM14">
        <v>3</v>
      </c>
      <c r="AN14">
        <v>9.15</v>
      </c>
      <c r="AO14">
        <v>0.22869999999999999</v>
      </c>
      <c r="AP14">
        <v>0.30480000000000002</v>
      </c>
      <c r="AQ14">
        <v>0.3679</v>
      </c>
      <c r="AR14">
        <v>0.67285000000000006</v>
      </c>
      <c r="AS14">
        <v>12.1</v>
      </c>
      <c r="AT14">
        <v>0.8</v>
      </c>
      <c r="AU14">
        <v>0.65</v>
      </c>
      <c r="AV14">
        <v>0.05</v>
      </c>
      <c r="AW14">
        <v>0.1</v>
      </c>
      <c r="AX14">
        <v>0.05</v>
      </c>
      <c r="AY14">
        <v>5.3611111111111107</v>
      </c>
      <c r="AZ14">
        <v>2.2222222222222219</v>
      </c>
      <c r="BA14">
        <v>0.1111111111111111</v>
      </c>
      <c r="BB14">
        <v>0.55555555555555558</v>
      </c>
      <c r="BC14">
        <v>1.833333333333333</v>
      </c>
      <c r="BD14">
        <v>5</v>
      </c>
      <c r="BE14">
        <v>22.888888888888889</v>
      </c>
      <c r="BF14">
        <v>7.4444444444444446</v>
      </c>
    </row>
    <row r="15" spans="1:58" x14ac:dyDescent="0.3">
      <c r="A15" t="s">
        <v>193</v>
      </c>
      <c r="B15" t="s">
        <v>225</v>
      </c>
      <c r="C15" t="s">
        <v>11</v>
      </c>
      <c r="D15" t="s">
        <v>192</v>
      </c>
      <c r="E15">
        <v>36.950000000000003</v>
      </c>
      <c r="F15">
        <v>33.450000000000003</v>
      </c>
      <c r="G15">
        <v>4.95</v>
      </c>
      <c r="H15">
        <v>8.1</v>
      </c>
      <c r="I15">
        <v>4.0999999999999996</v>
      </c>
      <c r="J15">
        <v>2.25</v>
      </c>
      <c r="K15">
        <v>0.15</v>
      </c>
      <c r="L15">
        <v>1.6</v>
      </c>
      <c r="M15">
        <v>4.6500000000000004</v>
      </c>
      <c r="N15">
        <v>1.4</v>
      </c>
      <c r="O15">
        <v>0.3</v>
      </c>
      <c r="P15">
        <v>2.75</v>
      </c>
      <c r="Q15">
        <v>9.4</v>
      </c>
      <c r="R15">
        <v>0.23774999999999999</v>
      </c>
      <c r="S15">
        <v>0.30054999999999998</v>
      </c>
      <c r="T15">
        <v>0.45179999999999998</v>
      </c>
      <c r="U15">
        <v>0.75219999999999998</v>
      </c>
      <c r="V15">
        <v>15.45</v>
      </c>
      <c r="W15">
        <v>0.3</v>
      </c>
      <c r="X15">
        <v>0.45</v>
      </c>
      <c r="Y15">
        <v>0.05</v>
      </c>
      <c r="Z15">
        <v>0.25</v>
      </c>
      <c r="AA15">
        <v>0.1</v>
      </c>
      <c r="AB15">
        <v>37.700000000000003</v>
      </c>
      <c r="AC15">
        <v>33.65</v>
      </c>
      <c r="AD15">
        <v>4.2</v>
      </c>
      <c r="AE15">
        <v>8.3000000000000007</v>
      </c>
      <c r="AF15">
        <v>5.35</v>
      </c>
      <c r="AG15">
        <v>1.95</v>
      </c>
      <c r="AH15">
        <v>0</v>
      </c>
      <c r="AI15">
        <v>1</v>
      </c>
      <c r="AJ15">
        <v>4</v>
      </c>
      <c r="AK15">
        <v>1.2</v>
      </c>
      <c r="AL15">
        <v>0.35</v>
      </c>
      <c r="AM15">
        <v>3.2</v>
      </c>
      <c r="AN15">
        <v>8.8000000000000007</v>
      </c>
      <c r="AO15">
        <v>0.23769999999999999</v>
      </c>
      <c r="AP15">
        <v>0.316</v>
      </c>
      <c r="AQ15">
        <v>0.38045000000000001</v>
      </c>
      <c r="AR15">
        <v>0.69650000000000001</v>
      </c>
      <c r="AS15">
        <v>13.25</v>
      </c>
      <c r="AT15">
        <v>0.7</v>
      </c>
      <c r="AU15">
        <v>0.6</v>
      </c>
      <c r="AV15">
        <v>0.1</v>
      </c>
      <c r="AW15">
        <v>0.15</v>
      </c>
      <c r="AX15">
        <v>0.05</v>
      </c>
      <c r="AY15">
        <v>5.4714285714285724</v>
      </c>
      <c r="AZ15">
        <v>2.0952380952380949</v>
      </c>
      <c r="BA15">
        <v>0.14285714285714279</v>
      </c>
      <c r="BB15">
        <v>0.95238095238095233</v>
      </c>
      <c r="BC15">
        <v>2.1428571428571428</v>
      </c>
      <c r="BD15">
        <v>4.2380952380952381</v>
      </c>
      <c r="BE15">
        <v>23.428571428571431</v>
      </c>
      <c r="BF15">
        <v>7.1428571428571432</v>
      </c>
    </row>
    <row r="16" spans="1:58" x14ac:dyDescent="0.3">
      <c r="A16" t="s">
        <v>174</v>
      </c>
      <c r="B16" t="s">
        <v>135</v>
      </c>
      <c r="C16" t="s">
        <v>10</v>
      </c>
      <c r="D16" t="s">
        <v>201</v>
      </c>
      <c r="E16">
        <v>38.15</v>
      </c>
      <c r="F16">
        <v>33.75</v>
      </c>
      <c r="G16">
        <v>4.25</v>
      </c>
      <c r="H16">
        <v>8.9</v>
      </c>
      <c r="I16">
        <v>6</v>
      </c>
      <c r="J16">
        <v>1.55</v>
      </c>
      <c r="K16">
        <v>0.1</v>
      </c>
      <c r="L16">
        <v>1.25</v>
      </c>
      <c r="M16">
        <v>4.1500000000000004</v>
      </c>
      <c r="N16">
        <v>1.1000000000000001</v>
      </c>
      <c r="O16">
        <v>0.25</v>
      </c>
      <c r="P16">
        <v>3.2</v>
      </c>
      <c r="Q16">
        <v>9.3000000000000007</v>
      </c>
      <c r="R16">
        <v>0.26135000000000003</v>
      </c>
      <c r="S16">
        <v>0.32940000000000003</v>
      </c>
      <c r="T16">
        <v>0.42130000000000001</v>
      </c>
      <c r="U16">
        <v>0.75069999999999992</v>
      </c>
      <c r="V16">
        <v>14.4</v>
      </c>
      <c r="W16">
        <v>0.8</v>
      </c>
      <c r="X16">
        <v>0.4</v>
      </c>
      <c r="Y16">
        <v>0.45</v>
      </c>
      <c r="Z16">
        <v>0.3</v>
      </c>
      <c r="AA16">
        <v>0.05</v>
      </c>
      <c r="AB16">
        <v>37.1</v>
      </c>
      <c r="AC16">
        <v>32.9</v>
      </c>
      <c r="AD16">
        <v>4.7</v>
      </c>
      <c r="AE16">
        <v>8.3000000000000007</v>
      </c>
      <c r="AF16">
        <v>5.25</v>
      </c>
      <c r="AG16">
        <v>1.3</v>
      </c>
      <c r="AH16">
        <v>0.25</v>
      </c>
      <c r="AI16">
        <v>1.5</v>
      </c>
      <c r="AJ16">
        <v>4.5999999999999996</v>
      </c>
      <c r="AK16">
        <v>0.95</v>
      </c>
      <c r="AL16">
        <v>0.35</v>
      </c>
      <c r="AM16">
        <v>3.35</v>
      </c>
      <c r="AN16">
        <v>8.6999999999999993</v>
      </c>
      <c r="AO16">
        <v>0.24915000000000001</v>
      </c>
      <c r="AP16">
        <v>0.32150000000000001</v>
      </c>
      <c r="AQ16">
        <v>0.43909999999999999</v>
      </c>
      <c r="AR16">
        <v>0.76050000000000006</v>
      </c>
      <c r="AS16">
        <v>14.6</v>
      </c>
      <c r="AT16">
        <v>0.55000000000000004</v>
      </c>
      <c r="AU16">
        <v>0.4</v>
      </c>
      <c r="AV16">
        <v>0</v>
      </c>
      <c r="AW16">
        <v>0.4</v>
      </c>
      <c r="AX16">
        <v>0.1</v>
      </c>
      <c r="AY16">
        <v>5</v>
      </c>
      <c r="AZ16">
        <v>2.5</v>
      </c>
      <c r="BA16">
        <v>0</v>
      </c>
      <c r="BB16">
        <v>0.5</v>
      </c>
      <c r="BC16">
        <v>0.5</v>
      </c>
      <c r="BD16">
        <v>5</v>
      </c>
      <c r="BE16">
        <v>20.5</v>
      </c>
      <c r="BF16">
        <v>5.5</v>
      </c>
    </row>
    <row r="17" spans="1:58" x14ac:dyDescent="0.3">
      <c r="A17" t="s">
        <v>135</v>
      </c>
      <c r="B17" t="s">
        <v>174</v>
      </c>
      <c r="C17" t="s">
        <v>11</v>
      </c>
      <c r="D17" t="s">
        <v>185</v>
      </c>
      <c r="E17">
        <v>37.25</v>
      </c>
      <c r="F17">
        <v>33.85</v>
      </c>
      <c r="G17">
        <v>4</v>
      </c>
      <c r="H17">
        <v>7.65</v>
      </c>
      <c r="I17">
        <v>4.75</v>
      </c>
      <c r="J17">
        <v>1</v>
      </c>
      <c r="K17">
        <v>0.1</v>
      </c>
      <c r="L17">
        <v>1.8</v>
      </c>
      <c r="M17">
        <v>3.9</v>
      </c>
      <c r="N17">
        <v>0.45</v>
      </c>
      <c r="O17">
        <v>0.1</v>
      </c>
      <c r="P17">
        <v>2.6</v>
      </c>
      <c r="Q17">
        <v>9.85</v>
      </c>
      <c r="R17">
        <v>0.2225</v>
      </c>
      <c r="S17">
        <v>0.28094999999999998</v>
      </c>
      <c r="T17">
        <v>0.41710000000000003</v>
      </c>
      <c r="U17">
        <v>0.69805000000000006</v>
      </c>
      <c r="V17">
        <v>14.25</v>
      </c>
      <c r="W17">
        <v>0.8</v>
      </c>
      <c r="X17">
        <v>0.25</v>
      </c>
      <c r="Y17">
        <v>0.2</v>
      </c>
      <c r="Z17">
        <v>0.35</v>
      </c>
      <c r="AA17">
        <v>0.05</v>
      </c>
      <c r="AB17">
        <v>36.5</v>
      </c>
      <c r="AC17">
        <v>33.200000000000003</v>
      </c>
      <c r="AD17">
        <v>3.9</v>
      </c>
      <c r="AE17">
        <v>7.85</v>
      </c>
      <c r="AF17">
        <v>4.95</v>
      </c>
      <c r="AG17">
        <v>1.45</v>
      </c>
      <c r="AH17">
        <v>0.3</v>
      </c>
      <c r="AI17">
        <v>1.1499999999999999</v>
      </c>
      <c r="AJ17">
        <v>3.8</v>
      </c>
      <c r="AK17">
        <v>0.9</v>
      </c>
      <c r="AL17">
        <v>0.05</v>
      </c>
      <c r="AM17">
        <v>2.4500000000000002</v>
      </c>
      <c r="AN17">
        <v>9.35</v>
      </c>
      <c r="AO17">
        <v>0.23300000000000001</v>
      </c>
      <c r="AP17">
        <v>0.28894999999999998</v>
      </c>
      <c r="AQ17">
        <v>0.39505000000000001</v>
      </c>
      <c r="AR17">
        <v>0.68384999999999996</v>
      </c>
      <c r="AS17">
        <v>13.35</v>
      </c>
      <c r="AT17">
        <v>0.65</v>
      </c>
      <c r="AU17">
        <v>0.35</v>
      </c>
      <c r="AV17">
        <v>0.05</v>
      </c>
      <c r="AW17">
        <v>0.45</v>
      </c>
      <c r="AX17">
        <v>0.15</v>
      </c>
      <c r="AY17">
        <v>5.7200000000000006</v>
      </c>
      <c r="AZ17">
        <v>2.6</v>
      </c>
      <c r="BA17">
        <v>0</v>
      </c>
      <c r="BB17">
        <v>0.7</v>
      </c>
      <c r="BC17">
        <v>1</v>
      </c>
      <c r="BD17">
        <v>6</v>
      </c>
      <c r="BE17">
        <v>23.5</v>
      </c>
      <c r="BF17">
        <v>6.6</v>
      </c>
    </row>
    <row r="18" spans="1:58" x14ac:dyDescent="0.3">
      <c r="A18" t="s">
        <v>188</v>
      </c>
      <c r="B18" t="s">
        <v>219</v>
      </c>
      <c r="C18" t="s">
        <v>10</v>
      </c>
      <c r="D18" t="s">
        <v>187</v>
      </c>
      <c r="E18">
        <v>39.9</v>
      </c>
      <c r="F18">
        <v>36.299999999999997</v>
      </c>
      <c r="G18">
        <v>5.75</v>
      </c>
      <c r="H18">
        <v>10.5</v>
      </c>
      <c r="I18">
        <v>5.7</v>
      </c>
      <c r="J18">
        <v>3</v>
      </c>
      <c r="K18">
        <v>0.2</v>
      </c>
      <c r="L18">
        <v>1.6</v>
      </c>
      <c r="M18">
        <v>5.6</v>
      </c>
      <c r="N18">
        <v>0.65</v>
      </c>
      <c r="O18">
        <v>0.3</v>
      </c>
      <c r="P18">
        <v>2.75</v>
      </c>
      <c r="Q18">
        <v>10</v>
      </c>
      <c r="R18">
        <v>0.28744999999999998</v>
      </c>
      <c r="S18">
        <v>0.34060000000000001</v>
      </c>
      <c r="T18">
        <v>0.5111</v>
      </c>
      <c r="U18">
        <v>0.8516999999999999</v>
      </c>
      <c r="V18">
        <v>18.7</v>
      </c>
      <c r="W18">
        <v>0.7</v>
      </c>
      <c r="X18">
        <v>0.55000000000000004</v>
      </c>
      <c r="Y18">
        <v>0</v>
      </c>
      <c r="Z18">
        <v>0.3</v>
      </c>
      <c r="AA18">
        <v>0.05</v>
      </c>
      <c r="AB18">
        <v>40.6</v>
      </c>
      <c r="AC18">
        <v>35.9</v>
      </c>
      <c r="AD18">
        <v>6.6</v>
      </c>
      <c r="AE18">
        <v>10.1</v>
      </c>
      <c r="AF18">
        <v>6</v>
      </c>
      <c r="AG18">
        <v>2.35</v>
      </c>
      <c r="AH18">
        <v>0</v>
      </c>
      <c r="AI18">
        <v>1.75</v>
      </c>
      <c r="AJ18">
        <v>6.45</v>
      </c>
      <c r="AK18">
        <v>0.7</v>
      </c>
      <c r="AL18">
        <v>0.05</v>
      </c>
      <c r="AM18">
        <v>3.3</v>
      </c>
      <c r="AN18">
        <v>8.1999999999999993</v>
      </c>
      <c r="AO18">
        <v>0.27145000000000002</v>
      </c>
      <c r="AP18">
        <v>0.33110000000000001</v>
      </c>
      <c r="AQ18">
        <v>0.47474999999999989</v>
      </c>
      <c r="AR18">
        <v>0.80585000000000007</v>
      </c>
      <c r="AS18">
        <v>17.7</v>
      </c>
      <c r="AT18">
        <v>0.55000000000000004</v>
      </c>
      <c r="AU18">
        <v>0.45</v>
      </c>
      <c r="AV18">
        <v>0.2</v>
      </c>
      <c r="AW18">
        <v>0.75</v>
      </c>
      <c r="AX18">
        <v>0.4</v>
      </c>
      <c r="AY18">
        <v>5.7142857142857144</v>
      </c>
      <c r="AZ18">
        <v>2.333333333333333</v>
      </c>
      <c r="BA18">
        <v>0.38095238095238088</v>
      </c>
      <c r="BB18">
        <v>1.0476190476190479</v>
      </c>
      <c r="BC18">
        <v>1.3809523809523809</v>
      </c>
      <c r="BD18">
        <v>5.5714285714285712</v>
      </c>
      <c r="BE18">
        <v>23.80952380952381</v>
      </c>
      <c r="BF18">
        <v>6.9523809523809534</v>
      </c>
    </row>
    <row r="19" spans="1:58" x14ac:dyDescent="0.3">
      <c r="A19" t="s">
        <v>219</v>
      </c>
      <c r="B19" t="s">
        <v>188</v>
      </c>
      <c r="C19" t="s">
        <v>11</v>
      </c>
      <c r="D19" t="s">
        <v>218</v>
      </c>
      <c r="E19">
        <v>37.450000000000003</v>
      </c>
      <c r="F19">
        <v>33.549999999999997</v>
      </c>
      <c r="G19">
        <v>4.2</v>
      </c>
      <c r="H19">
        <v>7.9</v>
      </c>
      <c r="I19">
        <v>5.55</v>
      </c>
      <c r="J19">
        <v>1.05</v>
      </c>
      <c r="K19">
        <v>0.1</v>
      </c>
      <c r="L19">
        <v>1.2</v>
      </c>
      <c r="M19">
        <v>4.05</v>
      </c>
      <c r="N19">
        <v>0.55000000000000004</v>
      </c>
      <c r="O19">
        <v>0.2</v>
      </c>
      <c r="P19">
        <v>3.35</v>
      </c>
      <c r="Q19">
        <v>7.45</v>
      </c>
      <c r="R19">
        <v>0.22720000000000001</v>
      </c>
      <c r="S19">
        <v>0.30425000000000002</v>
      </c>
      <c r="T19">
        <v>0.3669</v>
      </c>
      <c r="U19">
        <v>0.67100000000000004</v>
      </c>
      <c r="V19">
        <v>12.75</v>
      </c>
      <c r="W19">
        <v>0.6</v>
      </c>
      <c r="X19">
        <v>0.35</v>
      </c>
      <c r="Y19">
        <v>0.1</v>
      </c>
      <c r="Z19">
        <v>0.1</v>
      </c>
      <c r="AA19">
        <v>0.25</v>
      </c>
      <c r="AB19">
        <v>37.049999999999997</v>
      </c>
      <c r="AC19">
        <v>33.700000000000003</v>
      </c>
      <c r="AD19">
        <v>4.7</v>
      </c>
      <c r="AE19">
        <v>8.4499999999999993</v>
      </c>
      <c r="AF19">
        <v>5.5</v>
      </c>
      <c r="AG19">
        <v>1.55</v>
      </c>
      <c r="AH19">
        <v>0.05</v>
      </c>
      <c r="AI19">
        <v>1.35</v>
      </c>
      <c r="AJ19">
        <v>4.55</v>
      </c>
      <c r="AK19">
        <v>0.65</v>
      </c>
      <c r="AL19">
        <v>0.15</v>
      </c>
      <c r="AM19">
        <v>2.4500000000000002</v>
      </c>
      <c r="AN19">
        <v>8.15</v>
      </c>
      <c r="AO19">
        <v>0.24729999999999999</v>
      </c>
      <c r="AP19">
        <v>0.29820000000000002</v>
      </c>
      <c r="AQ19">
        <v>0.41594999999999988</v>
      </c>
      <c r="AR19">
        <v>0.71404999999999996</v>
      </c>
      <c r="AS19">
        <v>14.15</v>
      </c>
      <c r="AT19">
        <v>0.35</v>
      </c>
      <c r="AU19">
        <v>0.45</v>
      </c>
      <c r="AV19">
        <v>0.15</v>
      </c>
      <c r="AW19">
        <v>0.3</v>
      </c>
      <c r="AX19">
        <v>0.2</v>
      </c>
      <c r="AY19">
        <v>5.083333333333333</v>
      </c>
      <c r="AZ19">
        <v>1.666666666666667</v>
      </c>
      <c r="BA19">
        <v>0.5</v>
      </c>
      <c r="BB19">
        <v>0.83333333333333337</v>
      </c>
      <c r="BC19">
        <v>1.333333333333333</v>
      </c>
      <c r="BD19">
        <v>3.5</v>
      </c>
      <c r="BE19">
        <v>22.333333333333329</v>
      </c>
      <c r="BF19">
        <v>6.666666666666667</v>
      </c>
    </row>
    <row r="20" spans="1:58" x14ac:dyDescent="0.3">
      <c r="A20" t="s">
        <v>191</v>
      </c>
      <c r="B20" t="s">
        <v>36</v>
      </c>
      <c r="C20" t="s">
        <v>10</v>
      </c>
      <c r="D20" t="s">
        <v>190</v>
      </c>
      <c r="E20">
        <v>35.15</v>
      </c>
      <c r="F20">
        <v>32.85</v>
      </c>
      <c r="G20">
        <v>2.5</v>
      </c>
      <c r="H20">
        <v>6.6</v>
      </c>
      <c r="I20">
        <v>4.25</v>
      </c>
      <c r="J20">
        <v>1.6</v>
      </c>
      <c r="K20">
        <v>0.1</v>
      </c>
      <c r="L20">
        <v>0.65</v>
      </c>
      <c r="M20">
        <v>2.25</v>
      </c>
      <c r="N20">
        <v>0.85</v>
      </c>
      <c r="O20">
        <v>0.25</v>
      </c>
      <c r="P20">
        <v>1.8</v>
      </c>
      <c r="Q20">
        <v>9.1</v>
      </c>
      <c r="R20">
        <v>0.19844999999999999</v>
      </c>
      <c r="S20">
        <v>0.24274999999999999</v>
      </c>
      <c r="T20">
        <v>0.31130000000000002</v>
      </c>
      <c r="U20">
        <v>0.55409999999999993</v>
      </c>
      <c r="V20">
        <v>10.35</v>
      </c>
      <c r="W20">
        <v>0.85</v>
      </c>
      <c r="X20">
        <v>0.35</v>
      </c>
      <c r="Y20">
        <v>0.05</v>
      </c>
      <c r="Z20">
        <v>0.1</v>
      </c>
      <c r="AA20">
        <v>0.05</v>
      </c>
      <c r="AB20">
        <v>39.549999999999997</v>
      </c>
      <c r="AC20">
        <v>34.65</v>
      </c>
      <c r="AD20">
        <v>5.9</v>
      </c>
      <c r="AE20">
        <v>9.5500000000000007</v>
      </c>
      <c r="AF20">
        <v>5.9</v>
      </c>
      <c r="AG20">
        <v>1.95</v>
      </c>
      <c r="AH20">
        <v>0.2</v>
      </c>
      <c r="AI20">
        <v>1.5</v>
      </c>
      <c r="AJ20">
        <v>5.75</v>
      </c>
      <c r="AK20">
        <v>0.7</v>
      </c>
      <c r="AL20">
        <v>0.35</v>
      </c>
      <c r="AM20">
        <v>3.95</v>
      </c>
      <c r="AN20">
        <v>6.75</v>
      </c>
      <c r="AO20">
        <v>0.26995000000000002</v>
      </c>
      <c r="AP20">
        <v>0.34905000000000003</v>
      </c>
      <c r="AQ20">
        <v>0.45834999999999998</v>
      </c>
      <c r="AR20">
        <v>0.80730000000000002</v>
      </c>
      <c r="AS20">
        <v>16.399999999999999</v>
      </c>
      <c r="AT20">
        <v>0.6</v>
      </c>
      <c r="AU20">
        <v>0.35</v>
      </c>
      <c r="AV20">
        <v>0.3</v>
      </c>
      <c r="AW20">
        <v>0.3</v>
      </c>
      <c r="AX20">
        <v>0.3</v>
      </c>
      <c r="AY20">
        <v>4.0891108891108896</v>
      </c>
      <c r="AZ20">
        <v>2.5912975912975909</v>
      </c>
      <c r="BA20">
        <v>0.17096792096792099</v>
      </c>
      <c r="BB20">
        <v>0.79187479187479193</v>
      </c>
      <c r="BC20">
        <v>1.8593906093906101</v>
      </c>
      <c r="BD20">
        <v>3.7577145077145082</v>
      </c>
      <c r="BE20">
        <v>18.953324453324448</v>
      </c>
      <c r="BF20">
        <v>6.5828893328893328</v>
      </c>
    </row>
    <row r="21" spans="1:58" x14ac:dyDescent="0.3">
      <c r="A21" t="s">
        <v>36</v>
      </c>
      <c r="B21" t="s">
        <v>191</v>
      </c>
      <c r="C21" t="s">
        <v>11</v>
      </c>
      <c r="D21" t="s">
        <v>204</v>
      </c>
      <c r="E21">
        <v>39.549999999999997</v>
      </c>
      <c r="F21">
        <v>35.299999999999997</v>
      </c>
      <c r="G21">
        <v>4.5999999999999996</v>
      </c>
      <c r="H21">
        <v>9.15</v>
      </c>
      <c r="I21">
        <v>5.9</v>
      </c>
      <c r="J21">
        <v>1.95</v>
      </c>
      <c r="K21">
        <v>0.05</v>
      </c>
      <c r="L21">
        <v>1.25</v>
      </c>
      <c r="M21">
        <v>4.4000000000000004</v>
      </c>
      <c r="N21">
        <v>0.35</v>
      </c>
      <c r="O21">
        <v>0.15</v>
      </c>
      <c r="P21">
        <v>3.3</v>
      </c>
      <c r="Q21">
        <v>8.6</v>
      </c>
      <c r="R21">
        <v>0.25314999999999999</v>
      </c>
      <c r="S21">
        <v>0.32545000000000002</v>
      </c>
      <c r="T21">
        <v>0.41134999999999999</v>
      </c>
      <c r="U21">
        <v>0.73680000000000001</v>
      </c>
      <c r="V21">
        <v>14.95</v>
      </c>
      <c r="W21">
        <v>0.6</v>
      </c>
      <c r="X21">
        <v>0.7</v>
      </c>
      <c r="Y21">
        <v>0.1</v>
      </c>
      <c r="Z21">
        <v>0.15</v>
      </c>
      <c r="AA21">
        <v>0.1</v>
      </c>
      <c r="AB21">
        <v>37.4</v>
      </c>
      <c r="AC21">
        <v>33.299999999999997</v>
      </c>
      <c r="AD21">
        <v>4.8</v>
      </c>
      <c r="AE21">
        <v>7.7</v>
      </c>
      <c r="AF21">
        <v>4.8</v>
      </c>
      <c r="AG21">
        <v>1.8</v>
      </c>
      <c r="AH21">
        <v>0.25</v>
      </c>
      <c r="AI21">
        <v>0.85</v>
      </c>
      <c r="AJ21">
        <v>4.7</v>
      </c>
      <c r="AK21">
        <v>0.65</v>
      </c>
      <c r="AL21">
        <v>0.05</v>
      </c>
      <c r="AM21">
        <v>2.8</v>
      </c>
      <c r="AN21">
        <v>9.1999999999999993</v>
      </c>
      <c r="AO21">
        <v>0.22409999999999999</v>
      </c>
      <c r="AP21">
        <v>0.28489999999999999</v>
      </c>
      <c r="AQ21">
        <v>0.36904999999999999</v>
      </c>
      <c r="AR21">
        <v>0.65395000000000003</v>
      </c>
      <c r="AS21">
        <v>12.55</v>
      </c>
      <c r="AT21">
        <v>0.5</v>
      </c>
      <c r="AU21">
        <v>0.55000000000000004</v>
      </c>
      <c r="AV21">
        <v>0.15</v>
      </c>
      <c r="AW21">
        <v>0.55000000000000004</v>
      </c>
      <c r="AX21">
        <v>0.1</v>
      </c>
      <c r="AY21">
        <v>5.9428571428571431</v>
      </c>
      <c r="AZ21">
        <v>2.4761904761904758</v>
      </c>
      <c r="BA21">
        <v>0.19047619047619049</v>
      </c>
      <c r="BB21">
        <v>0.80952380952380953</v>
      </c>
      <c r="BC21">
        <v>0.95238095238095233</v>
      </c>
      <c r="BD21">
        <v>6.5714285714285712</v>
      </c>
      <c r="BE21">
        <v>24.142857142857139</v>
      </c>
      <c r="BF21">
        <v>6.333333333333333</v>
      </c>
    </row>
    <row r="22" spans="1:58" x14ac:dyDescent="0.3">
      <c r="A22" t="s">
        <v>227</v>
      </c>
      <c r="B22" t="s">
        <v>197</v>
      </c>
      <c r="C22" t="s">
        <v>10</v>
      </c>
      <c r="D22" t="s">
        <v>165</v>
      </c>
      <c r="E22">
        <v>36.700000000000003</v>
      </c>
      <c r="F22">
        <v>32.450000000000003</v>
      </c>
      <c r="G22">
        <v>3.9</v>
      </c>
      <c r="H22">
        <v>7.4</v>
      </c>
      <c r="I22">
        <v>4.25</v>
      </c>
      <c r="J22">
        <v>1.9</v>
      </c>
      <c r="K22">
        <v>0.15</v>
      </c>
      <c r="L22">
        <v>1.1000000000000001</v>
      </c>
      <c r="M22">
        <v>3.6</v>
      </c>
      <c r="N22">
        <v>1.35</v>
      </c>
      <c r="O22">
        <v>0.35</v>
      </c>
      <c r="P22">
        <v>3.35</v>
      </c>
      <c r="Q22">
        <v>9</v>
      </c>
      <c r="R22">
        <v>0.22270000000000001</v>
      </c>
      <c r="S22">
        <v>0.30535000000000001</v>
      </c>
      <c r="T22">
        <v>0.39074999999999999</v>
      </c>
      <c r="U22">
        <v>0.69584999999999997</v>
      </c>
      <c r="V22">
        <v>12.9</v>
      </c>
      <c r="W22">
        <v>0.6</v>
      </c>
      <c r="X22">
        <v>0.7</v>
      </c>
      <c r="Y22">
        <v>0.05</v>
      </c>
      <c r="Z22">
        <v>0.1</v>
      </c>
      <c r="AA22">
        <v>0</v>
      </c>
      <c r="AB22">
        <v>36.35</v>
      </c>
      <c r="AC22">
        <v>33.1</v>
      </c>
      <c r="AD22">
        <v>3.55</v>
      </c>
      <c r="AE22">
        <v>7.6</v>
      </c>
      <c r="AF22">
        <v>5.35</v>
      </c>
      <c r="AG22">
        <v>1.1000000000000001</v>
      </c>
      <c r="AH22">
        <v>0.05</v>
      </c>
      <c r="AI22">
        <v>1.1000000000000001</v>
      </c>
      <c r="AJ22">
        <v>3.4</v>
      </c>
      <c r="AK22">
        <v>0.75</v>
      </c>
      <c r="AL22">
        <v>0.25</v>
      </c>
      <c r="AM22">
        <v>2.6</v>
      </c>
      <c r="AN22">
        <v>8.75</v>
      </c>
      <c r="AO22">
        <v>0.2228</v>
      </c>
      <c r="AP22">
        <v>0.28389999999999999</v>
      </c>
      <c r="AQ22">
        <v>0.35139999999999999</v>
      </c>
      <c r="AR22">
        <v>0.63535000000000008</v>
      </c>
      <c r="AS22">
        <v>12.1</v>
      </c>
      <c r="AT22">
        <v>0.7</v>
      </c>
      <c r="AU22">
        <v>0.35</v>
      </c>
      <c r="AV22">
        <v>0.1</v>
      </c>
      <c r="AW22">
        <v>0.15</v>
      </c>
      <c r="AX22">
        <v>0.05</v>
      </c>
      <c r="AY22">
        <v>4.8</v>
      </c>
      <c r="AZ22">
        <v>2</v>
      </c>
      <c r="BA22">
        <v>0</v>
      </c>
      <c r="BB22">
        <v>0.5</v>
      </c>
      <c r="BC22">
        <v>2.25</v>
      </c>
      <c r="BD22">
        <v>4.75</v>
      </c>
      <c r="BE22">
        <v>21.25</v>
      </c>
      <c r="BF22">
        <v>7.25</v>
      </c>
    </row>
    <row r="23" spans="1:58" x14ac:dyDescent="0.3">
      <c r="A23" t="s">
        <v>197</v>
      </c>
      <c r="B23" t="s">
        <v>227</v>
      </c>
      <c r="C23" t="s">
        <v>11</v>
      </c>
      <c r="D23" t="s">
        <v>167</v>
      </c>
      <c r="E23">
        <v>36.1</v>
      </c>
      <c r="F23">
        <v>33.299999999999997</v>
      </c>
      <c r="G23">
        <v>3.9</v>
      </c>
      <c r="H23">
        <v>8.0500000000000007</v>
      </c>
      <c r="I23">
        <v>5.3</v>
      </c>
      <c r="J23">
        <v>1.6</v>
      </c>
      <c r="K23">
        <v>0.15</v>
      </c>
      <c r="L23">
        <v>1</v>
      </c>
      <c r="M23">
        <v>3.7</v>
      </c>
      <c r="N23">
        <v>0.4</v>
      </c>
      <c r="O23">
        <v>0.15</v>
      </c>
      <c r="P23">
        <v>1.9</v>
      </c>
      <c r="Q23">
        <v>7.9</v>
      </c>
      <c r="R23">
        <v>0.23845</v>
      </c>
      <c r="S23">
        <v>0.28875000000000001</v>
      </c>
      <c r="T23">
        <v>0.38500000000000001</v>
      </c>
      <c r="U23">
        <v>0.67354999999999998</v>
      </c>
      <c r="V23">
        <v>12.95</v>
      </c>
      <c r="W23">
        <v>0.7</v>
      </c>
      <c r="X23">
        <v>0.55000000000000004</v>
      </c>
      <c r="Y23">
        <v>0.1</v>
      </c>
      <c r="Z23">
        <v>0.25</v>
      </c>
      <c r="AA23">
        <v>0.1</v>
      </c>
      <c r="AB23">
        <v>36.799999999999997</v>
      </c>
      <c r="AC23">
        <v>33.1</v>
      </c>
      <c r="AD23">
        <v>3.8</v>
      </c>
      <c r="AE23">
        <v>7.75</v>
      </c>
      <c r="AF23">
        <v>5.3</v>
      </c>
      <c r="AG23">
        <v>0.95</v>
      </c>
      <c r="AH23">
        <v>0.1</v>
      </c>
      <c r="AI23">
        <v>1.4</v>
      </c>
      <c r="AJ23">
        <v>3.65</v>
      </c>
      <c r="AK23">
        <v>0.95</v>
      </c>
      <c r="AL23">
        <v>0.25</v>
      </c>
      <c r="AM23">
        <v>3.25</v>
      </c>
      <c r="AN23">
        <v>10.3</v>
      </c>
      <c r="AO23">
        <v>0.23035</v>
      </c>
      <c r="AP23">
        <v>0.3039</v>
      </c>
      <c r="AQ23">
        <v>0.38929999999999998</v>
      </c>
      <c r="AR23">
        <v>0.69310000000000005</v>
      </c>
      <c r="AS23">
        <v>13.1</v>
      </c>
      <c r="AT23">
        <v>0.8</v>
      </c>
      <c r="AU23">
        <v>0.3</v>
      </c>
      <c r="AV23">
        <v>0</v>
      </c>
      <c r="AW23">
        <v>0.1</v>
      </c>
      <c r="AX23">
        <v>0</v>
      </c>
      <c r="AY23">
        <v>5.1409090909090907</v>
      </c>
      <c r="AZ23">
        <v>2.7727272727272729</v>
      </c>
      <c r="BA23">
        <v>9.0909090909090912E-2</v>
      </c>
      <c r="BB23">
        <v>0.77272727272727271</v>
      </c>
      <c r="BC23">
        <v>1.363636363636364</v>
      </c>
      <c r="BD23">
        <v>5.9090909090909092</v>
      </c>
      <c r="BE23">
        <v>22.59090909090909</v>
      </c>
      <c r="BF23">
        <v>7.1818181818181817</v>
      </c>
    </row>
    <row r="24" spans="1:58" x14ac:dyDescent="0.3">
      <c r="A24" t="s">
        <v>205</v>
      </c>
      <c r="B24" t="s">
        <v>176</v>
      </c>
      <c r="C24" t="s">
        <v>10</v>
      </c>
      <c r="D24" t="s">
        <v>169</v>
      </c>
      <c r="E24">
        <v>38</v>
      </c>
      <c r="F24">
        <v>33.5</v>
      </c>
      <c r="G24">
        <v>5.0999999999999996</v>
      </c>
      <c r="H24">
        <v>8.6</v>
      </c>
      <c r="I24">
        <v>5.3</v>
      </c>
      <c r="J24">
        <v>1.65</v>
      </c>
      <c r="K24">
        <v>0.15</v>
      </c>
      <c r="L24">
        <v>1.5</v>
      </c>
      <c r="M24">
        <v>4.95</v>
      </c>
      <c r="N24">
        <v>0.55000000000000004</v>
      </c>
      <c r="O24">
        <v>0.15</v>
      </c>
      <c r="P24">
        <v>3.6</v>
      </c>
      <c r="Q24">
        <v>9</v>
      </c>
      <c r="R24">
        <v>0.25185000000000002</v>
      </c>
      <c r="S24">
        <v>0.32690000000000002</v>
      </c>
      <c r="T24">
        <v>0.44059999999999999</v>
      </c>
      <c r="U24">
        <v>0.76749999999999996</v>
      </c>
      <c r="V24">
        <v>15.05</v>
      </c>
      <c r="W24">
        <v>0.5</v>
      </c>
      <c r="X24">
        <v>0.55000000000000004</v>
      </c>
      <c r="Y24">
        <v>0</v>
      </c>
      <c r="Z24">
        <v>0.35</v>
      </c>
      <c r="AA24">
        <v>0.05</v>
      </c>
      <c r="AB24">
        <v>37.549999999999997</v>
      </c>
      <c r="AC24">
        <v>32.9</v>
      </c>
      <c r="AD24">
        <v>4</v>
      </c>
      <c r="AE24">
        <v>7.15</v>
      </c>
      <c r="AF24">
        <v>4.05</v>
      </c>
      <c r="AG24">
        <v>1.25</v>
      </c>
      <c r="AH24">
        <v>0</v>
      </c>
      <c r="AI24">
        <v>1.85</v>
      </c>
      <c r="AJ24">
        <v>3.75</v>
      </c>
      <c r="AK24">
        <v>0.65</v>
      </c>
      <c r="AL24">
        <v>0.35</v>
      </c>
      <c r="AM24">
        <v>3.4</v>
      </c>
      <c r="AN24">
        <v>9.9</v>
      </c>
      <c r="AO24">
        <v>0.21579999999999999</v>
      </c>
      <c r="AP24">
        <v>0.30599999999999999</v>
      </c>
      <c r="AQ24">
        <v>0.41704999999999998</v>
      </c>
      <c r="AR24">
        <v>0.72320000000000007</v>
      </c>
      <c r="AS24">
        <v>13.95</v>
      </c>
      <c r="AT24">
        <v>0.35</v>
      </c>
      <c r="AU24">
        <v>0.95</v>
      </c>
      <c r="AV24">
        <v>0.25</v>
      </c>
      <c r="AW24">
        <v>0.05</v>
      </c>
      <c r="AX24">
        <v>0.05</v>
      </c>
      <c r="AY24">
        <v>5.5888888888888886</v>
      </c>
      <c r="AZ24">
        <v>2.7777777777777781</v>
      </c>
      <c r="BA24">
        <v>0</v>
      </c>
      <c r="BB24">
        <v>0.88888888888888884</v>
      </c>
      <c r="BC24">
        <v>1.555555555555556</v>
      </c>
      <c r="BD24">
        <v>4.2222222222222223</v>
      </c>
      <c r="BE24">
        <v>23.111111111111111</v>
      </c>
      <c r="BF24">
        <v>6.8888888888888893</v>
      </c>
    </row>
    <row r="25" spans="1:58" x14ac:dyDescent="0.3">
      <c r="A25" t="s">
        <v>176</v>
      </c>
      <c r="B25" t="s">
        <v>205</v>
      </c>
      <c r="C25" t="s">
        <v>11</v>
      </c>
      <c r="D25" t="s">
        <v>199</v>
      </c>
      <c r="E25">
        <v>36.700000000000003</v>
      </c>
      <c r="F25">
        <v>32.6</v>
      </c>
      <c r="G25">
        <v>4.0999999999999996</v>
      </c>
      <c r="H25">
        <v>7.7</v>
      </c>
      <c r="I25">
        <v>5.4</v>
      </c>
      <c r="J25">
        <v>1.35</v>
      </c>
      <c r="K25">
        <v>0.05</v>
      </c>
      <c r="L25">
        <v>0.9</v>
      </c>
      <c r="M25">
        <v>3.8</v>
      </c>
      <c r="N25">
        <v>1</v>
      </c>
      <c r="O25">
        <v>0.3</v>
      </c>
      <c r="P25">
        <v>3.1</v>
      </c>
      <c r="Q25">
        <v>8.25</v>
      </c>
      <c r="R25">
        <v>0.2306</v>
      </c>
      <c r="S25">
        <v>0.30485000000000001</v>
      </c>
      <c r="T25">
        <v>0.35575000000000001</v>
      </c>
      <c r="U25">
        <v>0.66059999999999997</v>
      </c>
      <c r="V25">
        <v>11.85</v>
      </c>
      <c r="W25">
        <v>0.65</v>
      </c>
      <c r="X25">
        <v>0.65</v>
      </c>
      <c r="Y25">
        <v>0.15</v>
      </c>
      <c r="Z25">
        <v>0.2</v>
      </c>
      <c r="AA25">
        <v>0</v>
      </c>
      <c r="AB25">
        <v>37.75</v>
      </c>
      <c r="AC25">
        <v>33.450000000000003</v>
      </c>
      <c r="AD25">
        <v>4.9000000000000004</v>
      </c>
      <c r="AE25">
        <v>8</v>
      </c>
      <c r="AF25">
        <v>5</v>
      </c>
      <c r="AG25">
        <v>1.55</v>
      </c>
      <c r="AH25">
        <v>0.05</v>
      </c>
      <c r="AI25">
        <v>1.4</v>
      </c>
      <c r="AJ25">
        <v>4.55</v>
      </c>
      <c r="AK25">
        <v>0.75</v>
      </c>
      <c r="AL25">
        <v>0.3</v>
      </c>
      <c r="AM25">
        <v>3.25</v>
      </c>
      <c r="AN25">
        <v>8.4499999999999993</v>
      </c>
      <c r="AO25">
        <v>0.2349</v>
      </c>
      <c r="AP25">
        <v>0.31685000000000002</v>
      </c>
      <c r="AQ25">
        <v>0.40425000000000011</v>
      </c>
      <c r="AR25">
        <v>0.72094999999999998</v>
      </c>
      <c r="AS25">
        <v>13.85</v>
      </c>
      <c r="AT25">
        <v>1.1000000000000001</v>
      </c>
      <c r="AU25">
        <v>0.8</v>
      </c>
      <c r="AV25">
        <v>0.1</v>
      </c>
      <c r="AW25">
        <v>0.15</v>
      </c>
      <c r="AX25">
        <v>0.2</v>
      </c>
      <c r="AY25">
        <v>6.1</v>
      </c>
      <c r="AZ25">
        <v>2.047619047619047</v>
      </c>
      <c r="BA25">
        <v>4.7619047619047623E-2</v>
      </c>
      <c r="BB25">
        <v>0.7142857142857143</v>
      </c>
      <c r="BC25">
        <v>2.333333333333333</v>
      </c>
      <c r="BD25">
        <v>4.7142857142857144</v>
      </c>
      <c r="BE25">
        <v>25.285714285714281</v>
      </c>
      <c r="BF25">
        <v>7.333333333333333</v>
      </c>
    </row>
    <row r="26" spans="1:58" x14ac:dyDescent="0.3">
      <c r="A26" t="s">
        <v>175</v>
      </c>
      <c r="B26" t="s">
        <v>226</v>
      </c>
      <c r="C26" t="s">
        <v>10</v>
      </c>
      <c r="D26" t="s">
        <v>195</v>
      </c>
      <c r="E26">
        <v>37.5</v>
      </c>
      <c r="F26">
        <v>33.700000000000003</v>
      </c>
      <c r="G26">
        <v>4.75</v>
      </c>
      <c r="H26">
        <v>8</v>
      </c>
      <c r="I26">
        <v>4.5</v>
      </c>
      <c r="J26">
        <v>1.65</v>
      </c>
      <c r="K26">
        <v>0.05</v>
      </c>
      <c r="L26">
        <v>1.8</v>
      </c>
      <c r="M26">
        <v>4.6500000000000004</v>
      </c>
      <c r="N26">
        <v>0.25</v>
      </c>
      <c r="O26">
        <v>0.4</v>
      </c>
      <c r="P26">
        <v>2.9</v>
      </c>
      <c r="Q26">
        <v>10.95</v>
      </c>
      <c r="R26">
        <v>0.22770000000000001</v>
      </c>
      <c r="S26">
        <v>0.29509999999999997</v>
      </c>
      <c r="T26">
        <v>0.43090000000000001</v>
      </c>
      <c r="U26">
        <v>0.72609999999999997</v>
      </c>
      <c r="V26">
        <v>15.15</v>
      </c>
      <c r="W26">
        <v>0.95</v>
      </c>
      <c r="X26">
        <v>0.5</v>
      </c>
      <c r="Y26">
        <v>0.1</v>
      </c>
      <c r="Z26">
        <v>0.3</v>
      </c>
      <c r="AA26">
        <v>0.25</v>
      </c>
      <c r="AB26">
        <v>39</v>
      </c>
      <c r="AC26">
        <v>35</v>
      </c>
      <c r="AD26">
        <v>6</v>
      </c>
      <c r="AE26">
        <v>10.050000000000001</v>
      </c>
      <c r="AF26">
        <v>5.4</v>
      </c>
      <c r="AG26">
        <v>2.35</v>
      </c>
      <c r="AH26">
        <v>0.5</v>
      </c>
      <c r="AI26">
        <v>1.8</v>
      </c>
      <c r="AJ26">
        <v>5.65</v>
      </c>
      <c r="AK26">
        <v>0.75</v>
      </c>
      <c r="AL26">
        <v>0.25</v>
      </c>
      <c r="AM26">
        <v>3</v>
      </c>
      <c r="AN26">
        <v>8.5</v>
      </c>
      <c r="AO26">
        <v>0.28355000000000002</v>
      </c>
      <c r="AP26">
        <v>0.34539999999999998</v>
      </c>
      <c r="AQ26">
        <v>0.53165000000000007</v>
      </c>
      <c r="AR26">
        <v>0.87725000000000009</v>
      </c>
      <c r="AS26">
        <v>18.8</v>
      </c>
      <c r="AT26">
        <v>0.7</v>
      </c>
      <c r="AU26">
        <v>0.6</v>
      </c>
      <c r="AV26">
        <v>0.1</v>
      </c>
      <c r="AW26">
        <v>0.3</v>
      </c>
      <c r="AX26">
        <v>0</v>
      </c>
      <c r="AY26">
        <v>5.31</v>
      </c>
      <c r="AZ26">
        <v>2.9</v>
      </c>
      <c r="BA26">
        <v>0.05</v>
      </c>
      <c r="BB26">
        <v>1</v>
      </c>
      <c r="BC26">
        <v>1.35</v>
      </c>
      <c r="BD26">
        <v>3.9</v>
      </c>
      <c r="BE26">
        <v>22.95</v>
      </c>
      <c r="BF26">
        <v>7.25</v>
      </c>
    </row>
    <row r="27" spans="1:58" x14ac:dyDescent="0.3">
      <c r="A27" t="s">
        <v>226</v>
      </c>
      <c r="B27" t="s">
        <v>175</v>
      </c>
      <c r="C27" t="s">
        <v>11</v>
      </c>
      <c r="D27" t="s">
        <v>213</v>
      </c>
      <c r="E27">
        <v>37.9</v>
      </c>
      <c r="F27">
        <v>35.049999999999997</v>
      </c>
      <c r="G27">
        <v>4.6500000000000004</v>
      </c>
      <c r="H27">
        <v>9.65</v>
      </c>
      <c r="I27">
        <v>6.65</v>
      </c>
      <c r="J27">
        <v>1.7</v>
      </c>
      <c r="K27">
        <v>0.15</v>
      </c>
      <c r="L27">
        <v>1.1499999999999999</v>
      </c>
      <c r="M27">
        <v>4.4000000000000004</v>
      </c>
      <c r="N27">
        <v>0.5</v>
      </c>
      <c r="O27">
        <v>0.15</v>
      </c>
      <c r="P27">
        <v>2.25</v>
      </c>
      <c r="Q27">
        <v>6.65</v>
      </c>
      <c r="R27">
        <v>0.26655000000000001</v>
      </c>
      <c r="S27">
        <v>0.31209999999999999</v>
      </c>
      <c r="T27">
        <v>0.41739999999999999</v>
      </c>
      <c r="U27">
        <v>0.72950000000000004</v>
      </c>
      <c r="V27">
        <v>15.1</v>
      </c>
      <c r="W27">
        <v>0.95</v>
      </c>
      <c r="X27">
        <v>0.2</v>
      </c>
      <c r="Y27">
        <v>0.2</v>
      </c>
      <c r="Z27">
        <v>0.2</v>
      </c>
      <c r="AA27">
        <v>0.1</v>
      </c>
      <c r="AB27">
        <v>36</v>
      </c>
      <c r="AC27">
        <v>32.6</v>
      </c>
      <c r="AD27">
        <v>4</v>
      </c>
      <c r="AE27">
        <v>6.9</v>
      </c>
      <c r="AF27">
        <v>4.3</v>
      </c>
      <c r="AG27">
        <v>1.45</v>
      </c>
      <c r="AH27">
        <v>0.2</v>
      </c>
      <c r="AI27">
        <v>0.95</v>
      </c>
      <c r="AJ27">
        <v>3.9</v>
      </c>
      <c r="AK27">
        <v>0.5</v>
      </c>
      <c r="AL27">
        <v>0.1</v>
      </c>
      <c r="AM27">
        <v>2.65</v>
      </c>
      <c r="AN27">
        <v>9.25</v>
      </c>
      <c r="AO27">
        <v>0.20285</v>
      </c>
      <c r="AP27">
        <v>0.26424999999999998</v>
      </c>
      <c r="AQ27">
        <v>0.33839999999999998</v>
      </c>
      <c r="AR27">
        <v>0.60240000000000005</v>
      </c>
      <c r="AS27">
        <v>11.6</v>
      </c>
      <c r="AT27">
        <v>0.85</v>
      </c>
      <c r="AU27">
        <v>0.25</v>
      </c>
      <c r="AV27">
        <v>0.25</v>
      </c>
      <c r="AW27">
        <v>0.2</v>
      </c>
      <c r="AX27">
        <v>0.05</v>
      </c>
      <c r="AY27">
        <v>4.5933333333333337</v>
      </c>
      <c r="AZ27">
        <v>2.5333333333333332</v>
      </c>
      <c r="BA27">
        <v>0.2</v>
      </c>
      <c r="BB27">
        <v>0.73333333333333328</v>
      </c>
      <c r="BC27">
        <v>1.2666666666666671</v>
      </c>
      <c r="BD27">
        <v>3.0666666666666669</v>
      </c>
      <c r="BE27">
        <v>20.733333333333331</v>
      </c>
      <c r="BF27">
        <v>7.6</v>
      </c>
    </row>
    <row r="28" spans="1:58" x14ac:dyDescent="0.3">
      <c r="A28" t="s">
        <v>200</v>
      </c>
      <c r="B28" t="s">
        <v>209</v>
      </c>
      <c r="C28" t="s">
        <v>10</v>
      </c>
      <c r="D28" t="s">
        <v>152</v>
      </c>
      <c r="E28">
        <v>38.25</v>
      </c>
      <c r="F28">
        <v>33.450000000000003</v>
      </c>
      <c r="G28">
        <v>4.1500000000000004</v>
      </c>
      <c r="H28">
        <v>7.8</v>
      </c>
      <c r="I28">
        <v>4.9000000000000004</v>
      </c>
      <c r="J28">
        <v>1.45</v>
      </c>
      <c r="K28">
        <v>0.1</v>
      </c>
      <c r="L28">
        <v>1.35</v>
      </c>
      <c r="M28">
        <v>4.05</v>
      </c>
      <c r="N28">
        <v>0.85</v>
      </c>
      <c r="O28">
        <v>0.2</v>
      </c>
      <c r="P28">
        <v>4.0999999999999996</v>
      </c>
      <c r="Q28">
        <v>10.1</v>
      </c>
      <c r="R28">
        <v>0.22914999999999999</v>
      </c>
      <c r="S28">
        <v>0.31740000000000002</v>
      </c>
      <c r="T28">
        <v>0.39565</v>
      </c>
      <c r="U28">
        <v>0.71294999999999997</v>
      </c>
      <c r="V28">
        <v>13.5</v>
      </c>
      <c r="W28">
        <v>0.35</v>
      </c>
      <c r="X28">
        <v>0.45</v>
      </c>
      <c r="Y28">
        <v>0.05</v>
      </c>
      <c r="Z28">
        <v>0.2</v>
      </c>
      <c r="AA28">
        <v>0.3</v>
      </c>
      <c r="AB28">
        <v>38.950000000000003</v>
      </c>
      <c r="AC28">
        <v>34.450000000000003</v>
      </c>
      <c r="AD28">
        <v>5.3</v>
      </c>
      <c r="AE28">
        <v>9.4</v>
      </c>
      <c r="AF28">
        <v>5.55</v>
      </c>
      <c r="AG28">
        <v>2</v>
      </c>
      <c r="AH28">
        <v>0.3</v>
      </c>
      <c r="AI28">
        <v>1.55</v>
      </c>
      <c r="AJ28">
        <v>5.15</v>
      </c>
      <c r="AK28">
        <v>0.9</v>
      </c>
      <c r="AL28">
        <v>0.15</v>
      </c>
      <c r="AM28">
        <v>3.8</v>
      </c>
      <c r="AN28">
        <v>8.6</v>
      </c>
      <c r="AO28">
        <v>0.26939999999999997</v>
      </c>
      <c r="AP28">
        <v>0.34649999999999997</v>
      </c>
      <c r="AQ28">
        <v>0.47565000000000002</v>
      </c>
      <c r="AR28">
        <v>0.82210000000000005</v>
      </c>
      <c r="AS28">
        <v>16.649999999999999</v>
      </c>
      <c r="AT28">
        <v>0.8</v>
      </c>
      <c r="AU28">
        <v>0.4</v>
      </c>
      <c r="AV28">
        <v>0.15</v>
      </c>
      <c r="AW28">
        <v>0.1</v>
      </c>
      <c r="AX28">
        <v>0.25</v>
      </c>
      <c r="AY28">
        <v>5.5684210526315789</v>
      </c>
      <c r="AZ28">
        <v>2.1052631578947372</v>
      </c>
      <c r="BA28">
        <v>0</v>
      </c>
      <c r="BB28">
        <v>0.57894736842105265</v>
      </c>
      <c r="BC28">
        <v>1.5789473684210531</v>
      </c>
      <c r="BD28">
        <v>4.3157894736842106</v>
      </c>
      <c r="BE28">
        <v>23.631578947368421</v>
      </c>
      <c r="BF28">
        <v>7.2105263157894726</v>
      </c>
    </row>
    <row r="29" spans="1:58" x14ac:dyDescent="0.3">
      <c r="A29" t="s">
        <v>209</v>
      </c>
      <c r="B29" t="s">
        <v>200</v>
      </c>
      <c r="C29" t="s">
        <v>11</v>
      </c>
      <c r="D29" t="s">
        <v>208</v>
      </c>
      <c r="E29">
        <v>38.65</v>
      </c>
      <c r="F29">
        <v>34.65</v>
      </c>
      <c r="G29">
        <v>6.45</v>
      </c>
      <c r="H29">
        <v>9.5500000000000007</v>
      </c>
      <c r="I29">
        <v>5.5</v>
      </c>
      <c r="J29">
        <v>2</v>
      </c>
      <c r="K29">
        <v>0.15</v>
      </c>
      <c r="L29">
        <v>1.9</v>
      </c>
      <c r="M29">
        <v>6.25</v>
      </c>
      <c r="N29">
        <v>0.75</v>
      </c>
      <c r="O29">
        <v>0.35</v>
      </c>
      <c r="P29">
        <v>3.35</v>
      </c>
      <c r="Q29">
        <v>8.25</v>
      </c>
      <c r="R29">
        <v>0.27079999999999999</v>
      </c>
      <c r="S29">
        <v>0.33695000000000003</v>
      </c>
      <c r="T29">
        <v>0.49049999999999999</v>
      </c>
      <c r="U29">
        <v>0.82750000000000001</v>
      </c>
      <c r="V29">
        <v>17.55</v>
      </c>
      <c r="W29">
        <v>0.7</v>
      </c>
      <c r="X29">
        <v>0.35</v>
      </c>
      <c r="Y29">
        <v>0.05</v>
      </c>
      <c r="Z29">
        <v>0.25</v>
      </c>
      <c r="AA29">
        <v>0.05</v>
      </c>
      <c r="AB29">
        <v>37.700000000000003</v>
      </c>
      <c r="AC29">
        <v>33.15</v>
      </c>
      <c r="AD29">
        <v>4.75</v>
      </c>
      <c r="AE29">
        <v>8.5</v>
      </c>
      <c r="AF29">
        <v>5.3</v>
      </c>
      <c r="AG29">
        <v>1.85</v>
      </c>
      <c r="AH29">
        <v>0.1</v>
      </c>
      <c r="AI29">
        <v>1.25</v>
      </c>
      <c r="AJ29">
        <v>4.55</v>
      </c>
      <c r="AK29">
        <v>0.7</v>
      </c>
      <c r="AL29">
        <v>0.3</v>
      </c>
      <c r="AM29">
        <v>3.4</v>
      </c>
      <c r="AN29">
        <v>8.15</v>
      </c>
      <c r="AO29">
        <v>0.25074999999999997</v>
      </c>
      <c r="AP29">
        <v>0.32250000000000001</v>
      </c>
      <c r="AQ29">
        <v>0.42225000000000001</v>
      </c>
      <c r="AR29">
        <v>0.74480000000000002</v>
      </c>
      <c r="AS29">
        <v>14.3</v>
      </c>
      <c r="AT29">
        <v>0.7</v>
      </c>
      <c r="AU29">
        <v>0.6</v>
      </c>
      <c r="AV29">
        <v>0.05</v>
      </c>
      <c r="AW29">
        <v>0.5</v>
      </c>
      <c r="AX29">
        <v>0.05</v>
      </c>
      <c r="AY29">
        <v>5.0846153846153843</v>
      </c>
      <c r="AZ29">
        <v>3</v>
      </c>
      <c r="BA29">
        <v>7.6923076923076927E-2</v>
      </c>
      <c r="BB29">
        <v>0.69230769230769229</v>
      </c>
      <c r="BC29">
        <v>1.3076923076923079</v>
      </c>
      <c r="BD29">
        <v>4.0769230769230766</v>
      </c>
      <c r="BE29">
        <v>22.30769230769231</v>
      </c>
      <c r="BF29">
        <v>7</v>
      </c>
    </row>
    <row r="30" spans="1:58" x14ac:dyDescent="0.3">
      <c r="A30" t="s">
        <v>211</v>
      </c>
      <c r="B30" t="s">
        <v>216</v>
      </c>
      <c r="C30" t="s">
        <v>10</v>
      </c>
      <c r="D30" t="s">
        <v>210</v>
      </c>
      <c r="E30">
        <v>37.950000000000003</v>
      </c>
      <c r="F30">
        <v>33.85</v>
      </c>
      <c r="G30">
        <v>4.3</v>
      </c>
      <c r="H30">
        <v>7.95</v>
      </c>
      <c r="I30">
        <v>5.05</v>
      </c>
      <c r="J30">
        <v>1.35</v>
      </c>
      <c r="K30">
        <v>0.15</v>
      </c>
      <c r="L30">
        <v>1.4</v>
      </c>
      <c r="M30">
        <v>4.1500000000000004</v>
      </c>
      <c r="N30">
        <v>0.75</v>
      </c>
      <c r="O30">
        <v>0.1</v>
      </c>
      <c r="P30">
        <v>3.3</v>
      </c>
      <c r="Q30">
        <v>8.5500000000000007</v>
      </c>
      <c r="R30">
        <v>0.23194999999999999</v>
      </c>
      <c r="S30">
        <v>0.30435000000000001</v>
      </c>
      <c r="T30">
        <v>0.40344999999999998</v>
      </c>
      <c r="U30">
        <v>0.70779999999999998</v>
      </c>
      <c r="V30">
        <v>13.8</v>
      </c>
      <c r="W30">
        <v>0.4</v>
      </c>
      <c r="X30">
        <v>0.5</v>
      </c>
      <c r="Y30">
        <v>0.05</v>
      </c>
      <c r="Z30">
        <v>0.2</v>
      </c>
      <c r="AA30">
        <v>0.25</v>
      </c>
      <c r="AB30">
        <v>38.450000000000003</v>
      </c>
      <c r="AC30">
        <v>34.4</v>
      </c>
      <c r="AD30">
        <v>5.15</v>
      </c>
      <c r="AE30">
        <v>8.9</v>
      </c>
      <c r="AF30">
        <v>5.45</v>
      </c>
      <c r="AG30">
        <v>1.65</v>
      </c>
      <c r="AH30">
        <v>0.15</v>
      </c>
      <c r="AI30">
        <v>1.65</v>
      </c>
      <c r="AJ30">
        <v>5.0999999999999996</v>
      </c>
      <c r="AK30">
        <v>0.65</v>
      </c>
      <c r="AL30">
        <v>0.15</v>
      </c>
      <c r="AM30">
        <v>3.35</v>
      </c>
      <c r="AN30">
        <v>8.4499999999999993</v>
      </c>
      <c r="AO30">
        <v>0.25405</v>
      </c>
      <c r="AP30">
        <v>0.32095000000000001</v>
      </c>
      <c r="AQ30">
        <v>0.44559999999999989</v>
      </c>
      <c r="AR30">
        <v>0.76654999999999995</v>
      </c>
      <c r="AS30">
        <v>15.8</v>
      </c>
      <c r="AT30">
        <v>0.6</v>
      </c>
      <c r="AU30">
        <v>0.3</v>
      </c>
      <c r="AV30">
        <v>0.1</v>
      </c>
      <c r="AW30">
        <v>0.3</v>
      </c>
      <c r="AX30">
        <v>0.05</v>
      </c>
      <c r="AY30">
        <v>7</v>
      </c>
      <c r="AZ30">
        <v>1.333333333333333</v>
      </c>
      <c r="BA30">
        <v>0</v>
      </c>
      <c r="BB30">
        <v>0.66666666666666663</v>
      </c>
      <c r="BC30">
        <v>0.66666666666666663</v>
      </c>
      <c r="BD30">
        <v>4</v>
      </c>
      <c r="BE30">
        <v>24.666666666666671</v>
      </c>
      <c r="BF30">
        <v>5.333333333333333</v>
      </c>
    </row>
    <row r="31" spans="1:58" x14ac:dyDescent="0.3">
      <c r="A31" t="s">
        <v>216</v>
      </c>
      <c r="B31" t="s">
        <v>211</v>
      </c>
      <c r="C31" t="s">
        <v>11</v>
      </c>
      <c r="D31" t="s">
        <v>215</v>
      </c>
      <c r="E31">
        <v>38.950000000000003</v>
      </c>
      <c r="F31">
        <v>34.25</v>
      </c>
      <c r="G31">
        <v>4.45</v>
      </c>
      <c r="H31">
        <v>7.75</v>
      </c>
      <c r="I31">
        <v>4.7</v>
      </c>
      <c r="J31">
        <v>1.5</v>
      </c>
      <c r="K31">
        <v>0.1</v>
      </c>
      <c r="L31">
        <v>1.45</v>
      </c>
      <c r="M31">
        <v>4.05</v>
      </c>
      <c r="N31">
        <v>1.05</v>
      </c>
      <c r="O31">
        <v>0.2</v>
      </c>
      <c r="P31">
        <v>3.55</v>
      </c>
      <c r="Q31">
        <v>9.8000000000000007</v>
      </c>
      <c r="R31">
        <v>0.21925</v>
      </c>
      <c r="S31">
        <v>0.31085000000000002</v>
      </c>
      <c r="T31">
        <v>0.38724999999999998</v>
      </c>
      <c r="U31">
        <v>0.69800000000000006</v>
      </c>
      <c r="V31">
        <v>13.8</v>
      </c>
      <c r="W31">
        <v>0.7</v>
      </c>
      <c r="X31">
        <v>1.05</v>
      </c>
      <c r="Y31">
        <v>0.05</v>
      </c>
      <c r="Z31">
        <v>0.05</v>
      </c>
      <c r="AA31">
        <v>0.15</v>
      </c>
      <c r="AB31">
        <v>36.6</v>
      </c>
      <c r="AC31">
        <v>33.35</v>
      </c>
      <c r="AD31">
        <v>3.7</v>
      </c>
      <c r="AE31">
        <v>7.7</v>
      </c>
      <c r="AF31">
        <v>4.9000000000000004</v>
      </c>
      <c r="AG31">
        <v>2</v>
      </c>
      <c r="AH31">
        <v>0.05</v>
      </c>
      <c r="AI31">
        <v>0.75</v>
      </c>
      <c r="AJ31">
        <v>3.3</v>
      </c>
      <c r="AK31">
        <v>0.6</v>
      </c>
      <c r="AL31">
        <v>0.2</v>
      </c>
      <c r="AM31">
        <v>2.35</v>
      </c>
      <c r="AN31">
        <v>8.8000000000000007</v>
      </c>
      <c r="AO31">
        <v>0.22420000000000001</v>
      </c>
      <c r="AP31">
        <v>0.28515000000000001</v>
      </c>
      <c r="AQ31">
        <v>0.35010000000000002</v>
      </c>
      <c r="AR31">
        <v>0.63519999999999999</v>
      </c>
      <c r="AS31">
        <v>12.05</v>
      </c>
      <c r="AT31">
        <v>0.75</v>
      </c>
      <c r="AU31">
        <v>0.6</v>
      </c>
      <c r="AV31">
        <v>0.1</v>
      </c>
      <c r="AW31">
        <v>0.2</v>
      </c>
      <c r="AX31">
        <v>0.15</v>
      </c>
      <c r="AY31">
        <v>4.7727272727272716</v>
      </c>
      <c r="AZ31">
        <v>1.2727272727272729</v>
      </c>
      <c r="BA31">
        <v>9.0909090909090912E-2</v>
      </c>
      <c r="BB31">
        <v>0.36363636363636359</v>
      </c>
      <c r="BC31">
        <v>0.54545454545454541</v>
      </c>
      <c r="BD31">
        <v>3.3636363636363642</v>
      </c>
      <c r="BE31">
        <v>18.90909090909091</v>
      </c>
      <c r="BF31">
        <v>4.7272727272727284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E24-A71C-4775-BF95-368FB7548AC5}">
  <dimension ref="A1:AY21"/>
  <sheetViews>
    <sheetView workbookViewId="0">
      <selection activeCell="H2" activeCellId="1" sqref="A2:B21 H2:H21"/>
    </sheetView>
  </sheetViews>
  <sheetFormatPr defaultRowHeight="14.4" x14ac:dyDescent="0.3"/>
  <sheetData>
    <row r="1" spans="1:51" x14ac:dyDescent="0.3">
      <c r="A1" s="3" t="s">
        <v>49</v>
      </c>
      <c r="B1" s="3" t="s">
        <v>107</v>
      </c>
      <c r="C1" s="3" t="s">
        <v>125</v>
      </c>
      <c r="D1" s="3" t="s">
        <v>56</v>
      </c>
      <c r="E1" s="3" t="s">
        <v>132</v>
      </c>
      <c r="F1" s="3" t="s">
        <v>66</v>
      </c>
      <c r="G1" s="3" t="s">
        <v>67</v>
      </c>
      <c r="H1" s="3" t="s">
        <v>50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126</v>
      </c>
      <c r="R1" s="3" t="s">
        <v>76</v>
      </c>
      <c r="S1" s="3" t="s">
        <v>77</v>
      </c>
      <c r="T1" s="3" t="s">
        <v>78</v>
      </c>
      <c r="U1" s="3" t="s">
        <v>79</v>
      </c>
      <c r="V1" s="3" t="s">
        <v>80</v>
      </c>
      <c r="W1" s="3" t="s">
        <v>63</v>
      </c>
      <c r="X1" s="3" t="s">
        <v>81</v>
      </c>
      <c r="Y1" s="3" t="s">
        <v>82</v>
      </c>
      <c r="Z1" s="3" t="s">
        <v>83</v>
      </c>
      <c r="AA1" s="3" t="s">
        <v>64</v>
      </c>
      <c r="AB1" s="3" t="s">
        <v>84</v>
      </c>
      <c r="AC1" s="3" t="s">
        <v>85</v>
      </c>
      <c r="AD1" s="3" t="s">
        <v>86</v>
      </c>
      <c r="AE1" s="3" t="s">
        <v>51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  <c r="AO1" s="3" t="s">
        <v>96</v>
      </c>
      <c r="AP1" s="3" t="s">
        <v>97</v>
      </c>
      <c r="AQ1" s="3" t="s">
        <v>98</v>
      </c>
      <c r="AR1" s="3" t="s">
        <v>99</v>
      </c>
      <c r="AS1" s="3" t="s">
        <v>100</v>
      </c>
      <c r="AT1" s="3" t="s">
        <v>101</v>
      </c>
      <c r="AU1" s="3" t="s">
        <v>102</v>
      </c>
      <c r="AV1" s="3" t="s">
        <v>103</v>
      </c>
      <c r="AW1" s="3" t="s">
        <v>104</v>
      </c>
      <c r="AX1" s="3" t="s">
        <v>105</v>
      </c>
      <c r="AY1" s="3" t="s">
        <v>106</v>
      </c>
    </row>
    <row r="2" spans="1:51" x14ac:dyDescent="0.3">
      <c r="A2" t="s">
        <v>164</v>
      </c>
      <c r="B2" t="s">
        <v>142</v>
      </c>
      <c r="C2" t="s">
        <v>10</v>
      </c>
      <c r="D2" t="s">
        <v>217</v>
      </c>
      <c r="E2">
        <v>0</v>
      </c>
      <c r="F2">
        <v>36.6</v>
      </c>
      <c r="G2">
        <v>34.1</v>
      </c>
      <c r="H2">
        <v>4.0999999999999996</v>
      </c>
      <c r="I2">
        <v>9.3000000000000007</v>
      </c>
      <c r="J2">
        <v>6.9</v>
      </c>
      <c r="K2">
        <v>1.3</v>
      </c>
      <c r="L2">
        <v>0.1</v>
      </c>
      <c r="M2">
        <v>1</v>
      </c>
      <c r="N2">
        <v>4</v>
      </c>
      <c r="O2">
        <v>0.7</v>
      </c>
      <c r="P2">
        <v>0.1</v>
      </c>
      <c r="Q2">
        <v>1.9</v>
      </c>
      <c r="R2">
        <v>7.5</v>
      </c>
      <c r="S2">
        <v>0.2676</v>
      </c>
      <c r="T2">
        <v>0.31330000000000002</v>
      </c>
      <c r="U2">
        <v>0.39779999999999999</v>
      </c>
      <c r="V2">
        <v>0.71109999999999995</v>
      </c>
      <c r="W2">
        <v>13.8</v>
      </c>
      <c r="X2">
        <v>0.4</v>
      </c>
      <c r="Y2">
        <v>0.4</v>
      </c>
      <c r="Z2">
        <v>0</v>
      </c>
      <c r="AA2">
        <v>0.2</v>
      </c>
      <c r="AB2">
        <v>0</v>
      </c>
      <c r="AC2">
        <v>37</v>
      </c>
      <c r="AD2">
        <v>34.200000000000003</v>
      </c>
      <c r="AE2">
        <v>4</v>
      </c>
      <c r="AF2">
        <v>8.9</v>
      </c>
      <c r="AG2">
        <v>6.2</v>
      </c>
      <c r="AH2">
        <v>1.3</v>
      </c>
      <c r="AI2">
        <v>0</v>
      </c>
      <c r="AJ2">
        <v>1.4</v>
      </c>
      <c r="AK2">
        <v>4</v>
      </c>
      <c r="AL2">
        <v>0.9</v>
      </c>
      <c r="AM2">
        <v>0.2</v>
      </c>
      <c r="AN2">
        <v>2.4</v>
      </c>
      <c r="AO2">
        <v>7.6</v>
      </c>
      <c r="AP2">
        <v>0.25569999999999998</v>
      </c>
      <c r="AQ2">
        <v>0.30609999999999998</v>
      </c>
      <c r="AR2">
        <v>0.41220000000000001</v>
      </c>
      <c r="AS2">
        <v>0.71829999999999994</v>
      </c>
      <c r="AT2">
        <v>14.4</v>
      </c>
      <c r="AU2">
        <v>1</v>
      </c>
      <c r="AV2">
        <v>0.1</v>
      </c>
      <c r="AW2">
        <v>0.1</v>
      </c>
      <c r="AX2">
        <v>0.2</v>
      </c>
      <c r="AY2">
        <v>0</v>
      </c>
    </row>
    <row r="3" spans="1:51" x14ac:dyDescent="0.3">
      <c r="A3" t="s">
        <v>142</v>
      </c>
      <c r="B3" t="s">
        <v>164</v>
      </c>
      <c r="C3" t="s">
        <v>11</v>
      </c>
      <c r="D3" t="s">
        <v>189</v>
      </c>
      <c r="E3">
        <v>0</v>
      </c>
      <c r="F3">
        <v>37</v>
      </c>
      <c r="G3">
        <v>34.200000000000003</v>
      </c>
      <c r="H3">
        <v>4</v>
      </c>
      <c r="I3">
        <v>8.9</v>
      </c>
      <c r="J3">
        <v>6.2</v>
      </c>
      <c r="K3">
        <v>1.3</v>
      </c>
      <c r="L3">
        <v>0</v>
      </c>
      <c r="M3">
        <v>1.4</v>
      </c>
      <c r="N3">
        <v>4</v>
      </c>
      <c r="O3">
        <v>0.9</v>
      </c>
      <c r="P3">
        <v>0.2</v>
      </c>
      <c r="Q3">
        <v>2.4</v>
      </c>
      <c r="R3">
        <v>7.6</v>
      </c>
      <c r="S3">
        <v>0.25569999999999998</v>
      </c>
      <c r="T3">
        <v>0.30609999999999998</v>
      </c>
      <c r="U3">
        <v>0.41220000000000001</v>
      </c>
      <c r="V3">
        <v>0.71829999999999994</v>
      </c>
      <c r="W3">
        <v>14.4</v>
      </c>
      <c r="X3">
        <v>1</v>
      </c>
      <c r="Y3">
        <v>0.1</v>
      </c>
      <c r="Z3">
        <v>0.1</v>
      </c>
      <c r="AA3">
        <v>0.2</v>
      </c>
      <c r="AB3">
        <v>0</v>
      </c>
      <c r="AC3">
        <v>36.6</v>
      </c>
      <c r="AD3">
        <v>34.1</v>
      </c>
      <c r="AE3">
        <v>4.0999999999999996</v>
      </c>
      <c r="AF3">
        <v>9.3000000000000007</v>
      </c>
      <c r="AG3">
        <v>6.9</v>
      </c>
      <c r="AH3">
        <v>1.3</v>
      </c>
      <c r="AI3">
        <v>0.1</v>
      </c>
      <c r="AJ3">
        <v>1</v>
      </c>
      <c r="AK3">
        <v>4</v>
      </c>
      <c r="AL3">
        <v>0.7</v>
      </c>
      <c r="AM3">
        <v>0.1</v>
      </c>
      <c r="AN3">
        <v>1.9</v>
      </c>
      <c r="AO3">
        <v>7.5</v>
      </c>
      <c r="AP3">
        <v>0.2676</v>
      </c>
      <c r="AQ3">
        <v>0.31330000000000002</v>
      </c>
      <c r="AR3">
        <v>0.39779999999999999</v>
      </c>
      <c r="AS3">
        <v>0.71109999999999995</v>
      </c>
      <c r="AT3">
        <v>13.8</v>
      </c>
      <c r="AU3">
        <v>0.4</v>
      </c>
      <c r="AV3">
        <v>0.4</v>
      </c>
      <c r="AW3">
        <v>0</v>
      </c>
      <c r="AX3">
        <v>0.2</v>
      </c>
      <c r="AY3">
        <v>0</v>
      </c>
    </row>
    <row r="4" spans="1:51" x14ac:dyDescent="0.3">
      <c r="A4" t="s">
        <v>184</v>
      </c>
      <c r="B4" t="s">
        <v>212</v>
      </c>
      <c r="C4" t="s">
        <v>10</v>
      </c>
      <c r="D4" t="s">
        <v>183</v>
      </c>
      <c r="E4">
        <v>0</v>
      </c>
      <c r="F4">
        <v>38.333333333333343</v>
      </c>
      <c r="G4">
        <v>32.333333333333343</v>
      </c>
      <c r="H4">
        <v>6</v>
      </c>
      <c r="I4">
        <v>9</v>
      </c>
      <c r="J4">
        <v>5.333333333333333</v>
      </c>
      <c r="K4">
        <v>0.66666666666666663</v>
      </c>
      <c r="L4">
        <v>1.333333333333333</v>
      </c>
      <c r="M4">
        <v>1.666666666666667</v>
      </c>
      <c r="N4">
        <v>5.666666666666667</v>
      </c>
      <c r="O4">
        <v>0.66666666666666663</v>
      </c>
      <c r="P4">
        <v>0.33333333333333331</v>
      </c>
      <c r="Q4">
        <v>3.666666666666667</v>
      </c>
      <c r="R4">
        <v>6.333333333333333</v>
      </c>
      <c r="S4">
        <v>0.27766666666666667</v>
      </c>
      <c r="T4">
        <v>0.34666666666666668</v>
      </c>
      <c r="U4">
        <v>0.53399999999999992</v>
      </c>
      <c r="V4">
        <v>0.88100000000000012</v>
      </c>
      <c r="W4">
        <v>17.333333333333329</v>
      </c>
      <c r="X4">
        <v>0.33333333333333331</v>
      </c>
      <c r="Y4">
        <v>0.66666666666666663</v>
      </c>
      <c r="Z4">
        <v>0.33333333333333331</v>
      </c>
      <c r="AA4">
        <v>1.333333333333333</v>
      </c>
      <c r="AB4">
        <v>0.33333333333333331</v>
      </c>
      <c r="AC4">
        <v>39</v>
      </c>
      <c r="AD4">
        <v>34</v>
      </c>
      <c r="AE4">
        <v>4.666666666666667</v>
      </c>
      <c r="AF4">
        <v>7.333333333333333</v>
      </c>
      <c r="AG4">
        <v>4.666666666666667</v>
      </c>
      <c r="AH4">
        <v>1.666666666666667</v>
      </c>
      <c r="AI4">
        <v>0.33333333333333331</v>
      </c>
      <c r="AJ4">
        <v>0.66666666666666663</v>
      </c>
      <c r="AK4">
        <v>4.333333333333333</v>
      </c>
      <c r="AL4">
        <v>1</v>
      </c>
      <c r="AM4">
        <v>0</v>
      </c>
      <c r="AN4">
        <v>3.666666666666667</v>
      </c>
      <c r="AO4">
        <v>10.66666666666667</v>
      </c>
      <c r="AP4">
        <v>0.216</v>
      </c>
      <c r="AQ4">
        <v>0.30466666666666659</v>
      </c>
      <c r="AR4">
        <v>0.34399999999999997</v>
      </c>
      <c r="AS4">
        <v>0.64833333333333332</v>
      </c>
      <c r="AT4">
        <v>11.66666666666667</v>
      </c>
      <c r="AU4">
        <v>0.33333333333333331</v>
      </c>
      <c r="AV4">
        <v>1</v>
      </c>
      <c r="AW4">
        <v>0</v>
      </c>
      <c r="AX4">
        <v>0.33333333333333331</v>
      </c>
      <c r="AY4">
        <v>0.33333333333333331</v>
      </c>
    </row>
    <row r="5" spans="1:51" x14ac:dyDescent="0.3">
      <c r="A5" t="s">
        <v>212</v>
      </c>
      <c r="B5" t="s">
        <v>184</v>
      </c>
      <c r="C5" t="s">
        <v>11</v>
      </c>
      <c r="D5" t="s">
        <v>159</v>
      </c>
      <c r="E5">
        <v>0</v>
      </c>
      <c r="F5">
        <v>39</v>
      </c>
      <c r="G5">
        <v>34</v>
      </c>
      <c r="H5">
        <v>4.666666666666667</v>
      </c>
      <c r="I5">
        <v>7.333333333333333</v>
      </c>
      <c r="J5">
        <v>4.666666666666667</v>
      </c>
      <c r="K5">
        <v>1.666666666666667</v>
      </c>
      <c r="L5">
        <v>0.33333333333333331</v>
      </c>
      <c r="M5">
        <v>0.66666666666666663</v>
      </c>
      <c r="N5">
        <v>4.333333333333333</v>
      </c>
      <c r="O5">
        <v>1</v>
      </c>
      <c r="P5">
        <v>0</v>
      </c>
      <c r="Q5">
        <v>3.666666666666667</v>
      </c>
      <c r="R5">
        <v>10.66666666666667</v>
      </c>
      <c r="S5">
        <v>0.216</v>
      </c>
      <c r="T5">
        <v>0.30466666666666659</v>
      </c>
      <c r="U5">
        <v>0.34399999999999997</v>
      </c>
      <c r="V5">
        <v>0.64833333333333332</v>
      </c>
      <c r="W5">
        <v>11.66666666666667</v>
      </c>
      <c r="X5">
        <v>0.33333333333333331</v>
      </c>
      <c r="Y5">
        <v>1</v>
      </c>
      <c r="Z5">
        <v>0</v>
      </c>
      <c r="AA5">
        <v>0.33333333333333331</v>
      </c>
      <c r="AB5">
        <v>0.33333333333333331</v>
      </c>
      <c r="AC5">
        <v>38.333333333333343</v>
      </c>
      <c r="AD5">
        <v>32.333333333333343</v>
      </c>
      <c r="AE5">
        <v>6</v>
      </c>
      <c r="AF5">
        <v>9</v>
      </c>
      <c r="AG5">
        <v>5.333333333333333</v>
      </c>
      <c r="AH5">
        <v>0.66666666666666663</v>
      </c>
      <c r="AI5">
        <v>1.333333333333333</v>
      </c>
      <c r="AJ5">
        <v>1.666666666666667</v>
      </c>
      <c r="AK5">
        <v>5.666666666666667</v>
      </c>
      <c r="AL5">
        <v>0.66666666666666663</v>
      </c>
      <c r="AM5">
        <v>0.33333333333333331</v>
      </c>
      <c r="AN5">
        <v>3.666666666666667</v>
      </c>
      <c r="AO5">
        <v>6.333333333333333</v>
      </c>
      <c r="AP5">
        <v>0.27766666666666667</v>
      </c>
      <c r="AQ5">
        <v>0.34666666666666668</v>
      </c>
      <c r="AR5">
        <v>0.53399999999999992</v>
      </c>
      <c r="AS5">
        <v>0.88100000000000012</v>
      </c>
      <c r="AT5">
        <v>17.333333333333329</v>
      </c>
      <c r="AU5">
        <v>0.33333333333333331</v>
      </c>
      <c r="AV5">
        <v>0.66666666666666663</v>
      </c>
      <c r="AW5">
        <v>0.33333333333333331</v>
      </c>
      <c r="AX5">
        <v>1.333333333333333</v>
      </c>
      <c r="AY5">
        <v>0.33333333333333331</v>
      </c>
    </row>
    <row r="6" spans="1:51" x14ac:dyDescent="0.3">
      <c r="A6" t="s">
        <v>170</v>
      </c>
      <c r="B6" t="s">
        <v>134</v>
      </c>
      <c r="C6" t="s">
        <v>10</v>
      </c>
      <c r="D6" t="s">
        <v>198</v>
      </c>
      <c r="E6">
        <v>0</v>
      </c>
      <c r="F6">
        <v>38.428571428571431</v>
      </c>
      <c r="G6">
        <v>34.714285714285722</v>
      </c>
      <c r="H6">
        <v>6.7142857142857144</v>
      </c>
      <c r="I6">
        <v>9.4285714285714288</v>
      </c>
      <c r="J6">
        <v>6.1428571428571432</v>
      </c>
      <c r="K6">
        <v>1.571428571428571</v>
      </c>
      <c r="L6">
        <v>0.42857142857142849</v>
      </c>
      <c r="M6">
        <v>1.285714285714286</v>
      </c>
      <c r="N6">
        <v>6.5714285714285712</v>
      </c>
      <c r="O6">
        <v>0.8571428571428571</v>
      </c>
      <c r="P6">
        <v>0.14285714285714279</v>
      </c>
      <c r="Q6">
        <v>2.285714285714286</v>
      </c>
      <c r="R6">
        <v>6.7142857142857144</v>
      </c>
      <c r="S6">
        <v>0.26914285714285718</v>
      </c>
      <c r="T6">
        <v>0.32114285714285717</v>
      </c>
      <c r="U6">
        <v>0.4468571428571429</v>
      </c>
      <c r="V6">
        <v>0.76800000000000002</v>
      </c>
      <c r="W6">
        <v>15.71428571428571</v>
      </c>
      <c r="X6">
        <v>0.42857142857142849</v>
      </c>
      <c r="Y6">
        <v>0.7142857142857143</v>
      </c>
      <c r="Z6">
        <v>0</v>
      </c>
      <c r="AA6">
        <v>0.7142857142857143</v>
      </c>
      <c r="AB6">
        <v>0</v>
      </c>
      <c r="AC6">
        <v>36</v>
      </c>
      <c r="AD6">
        <v>32</v>
      </c>
      <c r="AE6">
        <v>2.8571428571428572</v>
      </c>
      <c r="AF6">
        <v>6.5714285714285712</v>
      </c>
      <c r="AG6">
        <v>4.8571428571428568</v>
      </c>
      <c r="AH6">
        <v>0.8571428571428571</v>
      </c>
      <c r="AI6">
        <v>0.2857142857142857</v>
      </c>
      <c r="AJ6">
        <v>0.5714285714285714</v>
      </c>
      <c r="AK6">
        <v>2.8571428571428572</v>
      </c>
      <c r="AL6">
        <v>0</v>
      </c>
      <c r="AM6">
        <v>0</v>
      </c>
      <c r="AN6">
        <v>3.4285714285714279</v>
      </c>
      <c r="AO6">
        <v>7.2857142857142856</v>
      </c>
      <c r="AP6">
        <v>0.20471428571428571</v>
      </c>
      <c r="AQ6">
        <v>0.27885714285714291</v>
      </c>
      <c r="AR6">
        <v>0.30242857142857138</v>
      </c>
      <c r="AS6">
        <v>0.58100000000000007</v>
      </c>
      <c r="AT6">
        <v>9.7142857142857135</v>
      </c>
      <c r="AU6">
        <v>0.42857142857142849</v>
      </c>
      <c r="AV6">
        <v>0.14285714285714279</v>
      </c>
      <c r="AW6">
        <v>0</v>
      </c>
      <c r="AX6">
        <v>0.42857142857142849</v>
      </c>
      <c r="AY6">
        <v>0</v>
      </c>
    </row>
    <row r="7" spans="1:51" x14ac:dyDescent="0.3">
      <c r="A7" t="s">
        <v>134</v>
      </c>
      <c r="B7" t="s">
        <v>170</v>
      </c>
      <c r="C7" t="s">
        <v>11</v>
      </c>
      <c r="D7" t="s">
        <v>196</v>
      </c>
      <c r="E7">
        <v>0</v>
      </c>
      <c r="F7">
        <v>36</v>
      </c>
      <c r="G7">
        <v>32</v>
      </c>
      <c r="H7">
        <v>2.8571428571428572</v>
      </c>
      <c r="I7">
        <v>6.5714285714285712</v>
      </c>
      <c r="J7">
        <v>4.8571428571428568</v>
      </c>
      <c r="K7">
        <v>0.8571428571428571</v>
      </c>
      <c r="L7">
        <v>0.2857142857142857</v>
      </c>
      <c r="M7">
        <v>0.5714285714285714</v>
      </c>
      <c r="N7">
        <v>2.8571428571428572</v>
      </c>
      <c r="O7">
        <v>0</v>
      </c>
      <c r="P7">
        <v>0</v>
      </c>
      <c r="Q7">
        <v>3.4285714285714279</v>
      </c>
      <c r="R7">
        <v>7.2857142857142856</v>
      </c>
      <c r="S7">
        <v>0.20471428571428571</v>
      </c>
      <c r="T7">
        <v>0.27885714285714291</v>
      </c>
      <c r="U7">
        <v>0.30242857142857138</v>
      </c>
      <c r="V7">
        <v>0.58100000000000007</v>
      </c>
      <c r="W7">
        <v>9.7142857142857135</v>
      </c>
      <c r="X7">
        <v>0.42857142857142849</v>
      </c>
      <c r="Y7">
        <v>0.14285714285714279</v>
      </c>
      <c r="Z7">
        <v>0</v>
      </c>
      <c r="AA7">
        <v>0.42857142857142849</v>
      </c>
      <c r="AB7">
        <v>0</v>
      </c>
      <c r="AC7">
        <v>38.428571428571431</v>
      </c>
      <c r="AD7">
        <v>34.714285714285722</v>
      </c>
      <c r="AE7">
        <v>6.7142857142857144</v>
      </c>
      <c r="AF7">
        <v>9.4285714285714288</v>
      </c>
      <c r="AG7">
        <v>6.1428571428571432</v>
      </c>
      <c r="AH7">
        <v>1.571428571428571</v>
      </c>
      <c r="AI7">
        <v>0.42857142857142849</v>
      </c>
      <c r="AJ7">
        <v>1.285714285714286</v>
      </c>
      <c r="AK7">
        <v>6.5714285714285712</v>
      </c>
      <c r="AL7">
        <v>0.8571428571428571</v>
      </c>
      <c r="AM7">
        <v>0.14285714285714279</v>
      </c>
      <c r="AN7">
        <v>2.285714285714286</v>
      </c>
      <c r="AO7">
        <v>6.7142857142857144</v>
      </c>
      <c r="AP7">
        <v>0.26914285714285718</v>
      </c>
      <c r="AQ7">
        <v>0.32114285714285717</v>
      </c>
      <c r="AR7">
        <v>0.4468571428571429</v>
      </c>
      <c r="AS7">
        <v>0.76800000000000002</v>
      </c>
      <c r="AT7">
        <v>15.71428571428571</v>
      </c>
      <c r="AU7">
        <v>0.42857142857142849</v>
      </c>
      <c r="AV7">
        <v>0.7142857142857143</v>
      </c>
      <c r="AW7">
        <v>0</v>
      </c>
      <c r="AX7">
        <v>0.7142857142857143</v>
      </c>
      <c r="AY7">
        <v>0</v>
      </c>
    </row>
    <row r="8" spans="1:51" x14ac:dyDescent="0.3">
      <c r="A8" t="s">
        <v>203</v>
      </c>
      <c r="B8" t="s">
        <v>224</v>
      </c>
      <c r="C8" t="s">
        <v>10</v>
      </c>
      <c r="D8" t="s">
        <v>202</v>
      </c>
      <c r="E8">
        <v>0</v>
      </c>
      <c r="F8">
        <v>38.333333333333343</v>
      </c>
      <c r="G8">
        <v>32.333333333333343</v>
      </c>
      <c r="H8">
        <v>5.333333333333333</v>
      </c>
      <c r="I8">
        <v>7.333333333333333</v>
      </c>
      <c r="J8">
        <v>3.666666666666667</v>
      </c>
      <c r="K8">
        <v>2.666666666666667</v>
      </c>
      <c r="L8">
        <v>0</v>
      </c>
      <c r="M8">
        <v>1</v>
      </c>
      <c r="N8">
        <v>5</v>
      </c>
      <c r="O8">
        <v>1.666666666666667</v>
      </c>
      <c r="P8">
        <v>0.33333333333333331</v>
      </c>
      <c r="Q8">
        <v>5.666666666666667</v>
      </c>
      <c r="R8">
        <v>11.66666666666667</v>
      </c>
      <c r="S8">
        <v>0.2233333333333333</v>
      </c>
      <c r="T8">
        <v>0.34300000000000003</v>
      </c>
      <c r="U8">
        <v>0.39366666666666672</v>
      </c>
      <c r="V8">
        <v>0.73666666666666669</v>
      </c>
      <c r="W8">
        <v>13</v>
      </c>
      <c r="X8">
        <v>0.33333333333333331</v>
      </c>
      <c r="Y8">
        <v>0.33333333333333331</v>
      </c>
      <c r="Z8">
        <v>0</v>
      </c>
      <c r="AA8">
        <v>0</v>
      </c>
      <c r="AB8">
        <v>0</v>
      </c>
      <c r="AC8">
        <v>36.666666666666657</v>
      </c>
      <c r="AD8">
        <v>35</v>
      </c>
      <c r="AE8">
        <v>4.666666666666667</v>
      </c>
      <c r="AF8">
        <v>10.33333333333333</v>
      </c>
      <c r="AG8">
        <v>7</v>
      </c>
      <c r="AH8">
        <v>2</v>
      </c>
      <c r="AI8">
        <v>0.33333333333333331</v>
      </c>
      <c r="AJ8">
        <v>1</v>
      </c>
      <c r="AK8">
        <v>4.666666666666667</v>
      </c>
      <c r="AL8">
        <v>1.666666666666667</v>
      </c>
      <c r="AM8">
        <v>0.33333333333333331</v>
      </c>
      <c r="AN8">
        <v>1.333333333333333</v>
      </c>
      <c r="AO8">
        <v>8.6666666666666661</v>
      </c>
      <c r="AP8">
        <v>0.29266666666666669</v>
      </c>
      <c r="AQ8">
        <v>0.318</v>
      </c>
      <c r="AR8">
        <v>0.45200000000000001</v>
      </c>
      <c r="AS8">
        <v>0.77033333333333331</v>
      </c>
      <c r="AT8">
        <v>16</v>
      </c>
      <c r="AU8">
        <v>1.333333333333333</v>
      </c>
      <c r="AV8">
        <v>0</v>
      </c>
      <c r="AW8">
        <v>0.33333333333333331</v>
      </c>
      <c r="AX8">
        <v>0</v>
      </c>
      <c r="AY8">
        <v>0</v>
      </c>
    </row>
    <row r="9" spans="1:51" x14ac:dyDescent="0.3">
      <c r="A9" t="s">
        <v>224</v>
      </c>
      <c r="B9" t="s">
        <v>203</v>
      </c>
      <c r="C9" t="s">
        <v>11</v>
      </c>
      <c r="D9" t="s">
        <v>222</v>
      </c>
      <c r="E9">
        <v>0</v>
      </c>
      <c r="F9">
        <v>36.666666666666657</v>
      </c>
      <c r="G9">
        <v>35</v>
      </c>
      <c r="H9">
        <v>4.666666666666667</v>
      </c>
      <c r="I9">
        <v>10.33333333333333</v>
      </c>
      <c r="J9">
        <v>7</v>
      </c>
      <c r="K9">
        <v>2</v>
      </c>
      <c r="L9">
        <v>0.33333333333333331</v>
      </c>
      <c r="M9">
        <v>1</v>
      </c>
      <c r="N9">
        <v>4.666666666666667</v>
      </c>
      <c r="O9">
        <v>1.666666666666667</v>
      </c>
      <c r="P9">
        <v>0.33333333333333331</v>
      </c>
      <c r="Q9">
        <v>1.333333333333333</v>
      </c>
      <c r="R9">
        <v>8.6666666666666661</v>
      </c>
      <c r="S9">
        <v>0.29266666666666669</v>
      </c>
      <c r="T9">
        <v>0.318</v>
      </c>
      <c r="U9">
        <v>0.45200000000000001</v>
      </c>
      <c r="V9">
        <v>0.77033333333333331</v>
      </c>
      <c r="W9">
        <v>16</v>
      </c>
      <c r="X9">
        <v>1.333333333333333</v>
      </c>
      <c r="Y9">
        <v>0</v>
      </c>
      <c r="Z9">
        <v>0.33333333333333331</v>
      </c>
      <c r="AA9">
        <v>0</v>
      </c>
      <c r="AB9">
        <v>0</v>
      </c>
      <c r="AC9">
        <v>38.333333333333343</v>
      </c>
      <c r="AD9">
        <v>32.333333333333343</v>
      </c>
      <c r="AE9">
        <v>5.333333333333333</v>
      </c>
      <c r="AF9">
        <v>7.333333333333333</v>
      </c>
      <c r="AG9">
        <v>3.666666666666667</v>
      </c>
      <c r="AH9">
        <v>2.666666666666667</v>
      </c>
      <c r="AI9">
        <v>0</v>
      </c>
      <c r="AJ9">
        <v>1</v>
      </c>
      <c r="AK9">
        <v>5</v>
      </c>
      <c r="AL9">
        <v>1.666666666666667</v>
      </c>
      <c r="AM9">
        <v>0.33333333333333331</v>
      </c>
      <c r="AN9">
        <v>5.666666666666667</v>
      </c>
      <c r="AO9">
        <v>11.66666666666667</v>
      </c>
      <c r="AP9">
        <v>0.2233333333333333</v>
      </c>
      <c r="AQ9">
        <v>0.34300000000000003</v>
      </c>
      <c r="AR9">
        <v>0.39366666666666672</v>
      </c>
      <c r="AS9">
        <v>0.73666666666666669</v>
      </c>
      <c r="AT9">
        <v>13</v>
      </c>
      <c r="AU9">
        <v>0.33333333333333331</v>
      </c>
      <c r="AV9">
        <v>0.33333333333333331</v>
      </c>
      <c r="AW9">
        <v>0</v>
      </c>
      <c r="AX9">
        <v>0</v>
      </c>
      <c r="AY9">
        <v>0</v>
      </c>
    </row>
    <row r="10" spans="1:51" x14ac:dyDescent="0.3">
      <c r="A10" t="s">
        <v>221</v>
      </c>
      <c r="B10" t="s">
        <v>207</v>
      </c>
      <c r="C10" t="s">
        <v>10</v>
      </c>
      <c r="D10" t="s">
        <v>220</v>
      </c>
      <c r="E10">
        <v>0</v>
      </c>
      <c r="F10">
        <v>38.888888888888893</v>
      </c>
      <c r="G10">
        <v>32.777777777777779</v>
      </c>
      <c r="H10">
        <v>5.2222222222222223</v>
      </c>
      <c r="I10">
        <v>8.5555555555555554</v>
      </c>
      <c r="J10">
        <v>5</v>
      </c>
      <c r="K10">
        <v>2.5555555555555549</v>
      </c>
      <c r="L10">
        <v>0</v>
      </c>
      <c r="M10">
        <v>1</v>
      </c>
      <c r="N10">
        <v>5</v>
      </c>
      <c r="O10">
        <v>0.55555555555555558</v>
      </c>
      <c r="P10">
        <v>0.1111111111111111</v>
      </c>
      <c r="Q10">
        <v>4.4444444444444446</v>
      </c>
      <c r="R10">
        <v>8.6666666666666661</v>
      </c>
      <c r="S10">
        <v>0.25422222222222218</v>
      </c>
      <c r="T10">
        <v>0.36122222222222222</v>
      </c>
      <c r="U10">
        <v>0.41588888888888892</v>
      </c>
      <c r="V10">
        <v>0.77711111111111109</v>
      </c>
      <c r="W10">
        <v>14.111111111111111</v>
      </c>
      <c r="X10">
        <v>0.66666666666666663</v>
      </c>
      <c r="Y10">
        <v>1.1111111111111109</v>
      </c>
      <c r="Z10">
        <v>0</v>
      </c>
      <c r="AA10">
        <v>0.44444444444444442</v>
      </c>
      <c r="AB10">
        <v>0</v>
      </c>
      <c r="AC10">
        <v>38.666666666666657</v>
      </c>
      <c r="AD10">
        <v>33.777777777777779</v>
      </c>
      <c r="AE10">
        <v>6.333333333333333</v>
      </c>
      <c r="AF10">
        <v>8.8888888888888893</v>
      </c>
      <c r="AG10">
        <v>5.5555555555555554</v>
      </c>
      <c r="AH10">
        <v>2.1111111111111112</v>
      </c>
      <c r="AI10">
        <v>0</v>
      </c>
      <c r="AJ10">
        <v>1.2222222222222221</v>
      </c>
      <c r="AK10">
        <v>6</v>
      </c>
      <c r="AL10">
        <v>0.66666666666666663</v>
      </c>
      <c r="AM10">
        <v>0.33333333333333331</v>
      </c>
      <c r="AN10">
        <v>3.8888888888888888</v>
      </c>
      <c r="AO10">
        <v>9</v>
      </c>
      <c r="AP10">
        <v>0.25377777777777782</v>
      </c>
      <c r="AQ10">
        <v>0.33411111111111108</v>
      </c>
      <c r="AR10">
        <v>0.41733333333333328</v>
      </c>
      <c r="AS10">
        <v>0.75133333333333341</v>
      </c>
      <c r="AT10">
        <v>14.66666666666667</v>
      </c>
      <c r="AU10">
        <v>0.66666666666666663</v>
      </c>
      <c r="AV10">
        <v>0.44444444444444442</v>
      </c>
      <c r="AW10">
        <v>0</v>
      </c>
      <c r="AX10">
        <v>0.44444444444444442</v>
      </c>
      <c r="AY10">
        <v>0.1111111111111111</v>
      </c>
    </row>
    <row r="11" spans="1:51" x14ac:dyDescent="0.3">
      <c r="A11" t="s">
        <v>207</v>
      </c>
      <c r="B11" t="s">
        <v>221</v>
      </c>
      <c r="C11" t="s">
        <v>11</v>
      </c>
      <c r="D11" t="s">
        <v>206</v>
      </c>
      <c r="E11">
        <v>0</v>
      </c>
      <c r="F11">
        <v>38.200000000000003</v>
      </c>
      <c r="G11">
        <v>33.5</v>
      </c>
      <c r="H11">
        <v>5.7</v>
      </c>
      <c r="I11">
        <v>8.6</v>
      </c>
      <c r="J11">
        <v>5.6</v>
      </c>
      <c r="K11">
        <v>1.9</v>
      </c>
      <c r="L11">
        <v>0</v>
      </c>
      <c r="M11">
        <v>1.1000000000000001</v>
      </c>
      <c r="N11">
        <v>5.4</v>
      </c>
      <c r="O11">
        <v>0.6</v>
      </c>
      <c r="P11">
        <v>0.4</v>
      </c>
      <c r="Q11">
        <v>3.8</v>
      </c>
      <c r="R11">
        <v>9.1999999999999993</v>
      </c>
      <c r="S11">
        <v>0.24779999999999999</v>
      </c>
      <c r="T11">
        <v>0.32719999999999999</v>
      </c>
      <c r="U11">
        <v>0.39500000000000002</v>
      </c>
      <c r="V11">
        <v>0.72199999999999998</v>
      </c>
      <c r="W11">
        <v>13.8</v>
      </c>
      <c r="X11">
        <v>0.7</v>
      </c>
      <c r="Y11">
        <v>0.4</v>
      </c>
      <c r="Z11">
        <v>0</v>
      </c>
      <c r="AA11">
        <v>0.4</v>
      </c>
      <c r="AB11">
        <v>0.1</v>
      </c>
      <c r="AC11">
        <v>38.888888888888893</v>
      </c>
      <c r="AD11">
        <v>32.777777777777779</v>
      </c>
      <c r="AE11">
        <v>5.2222222222222223</v>
      </c>
      <c r="AF11">
        <v>8.5555555555555554</v>
      </c>
      <c r="AG11">
        <v>5</v>
      </c>
      <c r="AH11">
        <v>2.5555555555555549</v>
      </c>
      <c r="AI11">
        <v>0</v>
      </c>
      <c r="AJ11">
        <v>1</v>
      </c>
      <c r="AK11">
        <v>5</v>
      </c>
      <c r="AL11">
        <v>0.55555555555555558</v>
      </c>
      <c r="AM11">
        <v>0.1111111111111111</v>
      </c>
      <c r="AN11">
        <v>4.4444444444444446</v>
      </c>
      <c r="AO11">
        <v>8.6666666666666661</v>
      </c>
      <c r="AP11">
        <v>0.25422222222222218</v>
      </c>
      <c r="AQ11">
        <v>0.36122222222222222</v>
      </c>
      <c r="AR11">
        <v>0.41588888888888892</v>
      </c>
      <c r="AS11">
        <v>0.77711111111111109</v>
      </c>
      <c r="AT11">
        <v>14.111111111111111</v>
      </c>
      <c r="AU11">
        <v>0.66666666666666663</v>
      </c>
      <c r="AV11">
        <v>1.1111111111111109</v>
      </c>
      <c r="AW11">
        <v>0</v>
      </c>
      <c r="AX11">
        <v>0.44444444444444442</v>
      </c>
      <c r="AY11">
        <v>0</v>
      </c>
    </row>
    <row r="12" spans="1:51" x14ac:dyDescent="0.3">
      <c r="A12" t="s">
        <v>137</v>
      </c>
      <c r="B12" t="s">
        <v>133</v>
      </c>
      <c r="C12" t="s">
        <v>10</v>
      </c>
      <c r="D12" t="s">
        <v>186</v>
      </c>
      <c r="E12">
        <v>0</v>
      </c>
      <c r="F12">
        <v>37.25</v>
      </c>
      <c r="G12">
        <v>33.75</v>
      </c>
      <c r="H12">
        <v>4.25</v>
      </c>
      <c r="I12">
        <v>8.75</v>
      </c>
      <c r="J12">
        <v>4.25</v>
      </c>
      <c r="K12">
        <v>2.25</v>
      </c>
      <c r="L12">
        <v>0.25</v>
      </c>
      <c r="M12">
        <v>2</v>
      </c>
      <c r="N12">
        <v>4.25</v>
      </c>
      <c r="O12">
        <v>0</v>
      </c>
      <c r="P12">
        <v>0.5</v>
      </c>
      <c r="Q12">
        <v>3</v>
      </c>
      <c r="R12">
        <v>8.5</v>
      </c>
      <c r="S12">
        <v>0.2505</v>
      </c>
      <c r="T12">
        <v>0.31</v>
      </c>
      <c r="U12">
        <v>0.50024999999999997</v>
      </c>
      <c r="V12">
        <v>0.81</v>
      </c>
      <c r="W12">
        <v>17.5</v>
      </c>
      <c r="X12">
        <v>0.75</v>
      </c>
      <c r="Y12">
        <v>0.25</v>
      </c>
      <c r="Z12">
        <v>0</v>
      </c>
      <c r="AA12">
        <v>0.25</v>
      </c>
      <c r="AB12">
        <v>0</v>
      </c>
      <c r="AC12">
        <v>37.25</v>
      </c>
      <c r="AD12">
        <v>34.25</v>
      </c>
      <c r="AE12">
        <v>6.25</v>
      </c>
      <c r="AF12">
        <v>9.5</v>
      </c>
      <c r="AG12">
        <v>4.25</v>
      </c>
      <c r="AH12">
        <v>3</v>
      </c>
      <c r="AI12">
        <v>0.5</v>
      </c>
      <c r="AJ12">
        <v>1.75</v>
      </c>
      <c r="AK12">
        <v>6.25</v>
      </c>
      <c r="AL12">
        <v>1</v>
      </c>
      <c r="AM12">
        <v>0.5</v>
      </c>
      <c r="AN12">
        <v>2</v>
      </c>
      <c r="AO12">
        <v>7.75</v>
      </c>
      <c r="AP12">
        <v>0.27200000000000002</v>
      </c>
      <c r="AQ12">
        <v>0.31824999999999998</v>
      </c>
      <c r="AR12">
        <v>0.54225000000000001</v>
      </c>
      <c r="AS12">
        <v>0.86050000000000004</v>
      </c>
      <c r="AT12">
        <v>18.75</v>
      </c>
      <c r="AU12">
        <v>0.25</v>
      </c>
      <c r="AV12">
        <v>0.5</v>
      </c>
      <c r="AW12">
        <v>0.25</v>
      </c>
      <c r="AX12">
        <v>0.25</v>
      </c>
      <c r="AY12">
        <v>0</v>
      </c>
    </row>
    <row r="13" spans="1:51" x14ac:dyDescent="0.3">
      <c r="A13" t="s">
        <v>133</v>
      </c>
      <c r="B13" t="s">
        <v>137</v>
      </c>
      <c r="C13" t="s">
        <v>11</v>
      </c>
      <c r="D13" t="s">
        <v>194</v>
      </c>
      <c r="E13">
        <v>0</v>
      </c>
      <c r="F13">
        <v>37.25</v>
      </c>
      <c r="G13">
        <v>34.25</v>
      </c>
      <c r="H13">
        <v>6.25</v>
      </c>
      <c r="I13">
        <v>9.5</v>
      </c>
      <c r="J13">
        <v>4.25</v>
      </c>
      <c r="K13">
        <v>3</v>
      </c>
      <c r="L13">
        <v>0.5</v>
      </c>
      <c r="M13">
        <v>1.75</v>
      </c>
      <c r="N13">
        <v>6.25</v>
      </c>
      <c r="O13">
        <v>1</v>
      </c>
      <c r="P13">
        <v>0.5</v>
      </c>
      <c r="Q13">
        <v>2</v>
      </c>
      <c r="R13">
        <v>7.75</v>
      </c>
      <c r="S13">
        <v>0.27200000000000002</v>
      </c>
      <c r="T13">
        <v>0.31824999999999998</v>
      </c>
      <c r="U13">
        <v>0.54225000000000001</v>
      </c>
      <c r="V13">
        <v>0.86050000000000004</v>
      </c>
      <c r="W13">
        <v>18.75</v>
      </c>
      <c r="X13">
        <v>0.25</v>
      </c>
      <c r="Y13">
        <v>0.5</v>
      </c>
      <c r="Z13">
        <v>0.25</v>
      </c>
      <c r="AA13">
        <v>0.25</v>
      </c>
      <c r="AB13">
        <v>0</v>
      </c>
      <c r="AC13">
        <v>37.25</v>
      </c>
      <c r="AD13">
        <v>33.75</v>
      </c>
      <c r="AE13">
        <v>4.25</v>
      </c>
      <c r="AF13">
        <v>8.75</v>
      </c>
      <c r="AG13">
        <v>4.25</v>
      </c>
      <c r="AH13">
        <v>2.25</v>
      </c>
      <c r="AI13">
        <v>0.25</v>
      </c>
      <c r="AJ13">
        <v>2</v>
      </c>
      <c r="AK13">
        <v>4.25</v>
      </c>
      <c r="AL13">
        <v>0</v>
      </c>
      <c r="AM13">
        <v>0.5</v>
      </c>
      <c r="AN13">
        <v>3</v>
      </c>
      <c r="AO13">
        <v>8.5</v>
      </c>
      <c r="AP13">
        <v>0.2505</v>
      </c>
      <c r="AQ13">
        <v>0.31</v>
      </c>
      <c r="AR13">
        <v>0.50024999999999997</v>
      </c>
      <c r="AS13">
        <v>0.81</v>
      </c>
      <c r="AT13">
        <v>17.5</v>
      </c>
      <c r="AU13">
        <v>0.75</v>
      </c>
      <c r="AV13">
        <v>0.25</v>
      </c>
      <c r="AW13">
        <v>0</v>
      </c>
      <c r="AX13">
        <v>0.25</v>
      </c>
      <c r="AY13">
        <v>0</v>
      </c>
    </row>
    <row r="14" spans="1:51" x14ac:dyDescent="0.3">
      <c r="A14" t="s">
        <v>225</v>
      </c>
      <c r="B14" t="s">
        <v>193</v>
      </c>
      <c r="C14" t="s">
        <v>10</v>
      </c>
      <c r="D14" t="s">
        <v>162</v>
      </c>
      <c r="E14">
        <v>0</v>
      </c>
      <c r="F14">
        <v>38</v>
      </c>
      <c r="G14">
        <v>34.666666666666657</v>
      </c>
      <c r="H14">
        <v>4.333333333333333</v>
      </c>
      <c r="I14">
        <v>7.666666666666667</v>
      </c>
      <c r="J14">
        <v>5</v>
      </c>
      <c r="K14">
        <v>1.666666666666667</v>
      </c>
      <c r="L14">
        <v>0</v>
      </c>
      <c r="M14">
        <v>1</v>
      </c>
      <c r="N14">
        <v>4</v>
      </c>
      <c r="O14">
        <v>0</v>
      </c>
      <c r="P14">
        <v>0</v>
      </c>
      <c r="Q14">
        <v>2</v>
      </c>
      <c r="R14">
        <v>7.666666666666667</v>
      </c>
      <c r="S14">
        <v>0.221</v>
      </c>
      <c r="T14">
        <v>0.27766666666666667</v>
      </c>
      <c r="U14">
        <v>0.35466666666666669</v>
      </c>
      <c r="V14">
        <v>0.63200000000000001</v>
      </c>
      <c r="W14">
        <v>12.33333333333333</v>
      </c>
      <c r="X14">
        <v>0</v>
      </c>
      <c r="Y14">
        <v>1</v>
      </c>
      <c r="Z14">
        <v>0</v>
      </c>
      <c r="AA14">
        <v>0.33333333333333331</v>
      </c>
      <c r="AB14">
        <v>0.33333333333333331</v>
      </c>
      <c r="AC14">
        <v>40.333333333333343</v>
      </c>
      <c r="AD14">
        <v>34.333333333333343</v>
      </c>
      <c r="AE14">
        <v>3.333333333333333</v>
      </c>
      <c r="AF14">
        <v>9</v>
      </c>
      <c r="AG14">
        <v>7</v>
      </c>
      <c r="AH14">
        <v>1</v>
      </c>
      <c r="AI14">
        <v>0</v>
      </c>
      <c r="AJ14">
        <v>1</v>
      </c>
      <c r="AK14">
        <v>3.333333333333333</v>
      </c>
      <c r="AL14">
        <v>2.666666666666667</v>
      </c>
      <c r="AM14">
        <v>0.33333333333333331</v>
      </c>
      <c r="AN14">
        <v>4.666666666666667</v>
      </c>
      <c r="AO14">
        <v>8</v>
      </c>
      <c r="AP14">
        <v>0.26233333333333342</v>
      </c>
      <c r="AQ14">
        <v>0.3706666666666667</v>
      </c>
      <c r="AR14">
        <v>0.3793333333333333</v>
      </c>
      <c r="AS14">
        <v>0.7503333333333333</v>
      </c>
      <c r="AT14">
        <v>13</v>
      </c>
      <c r="AU14">
        <v>1</v>
      </c>
      <c r="AV14">
        <v>1.333333333333333</v>
      </c>
      <c r="AW14">
        <v>0</v>
      </c>
      <c r="AX14">
        <v>0</v>
      </c>
      <c r="AY14">
        <v>0</v>
      </c>
    </row>
    <row r="15" spans="1:51" x14ac:dyDescent="0.3">
      <c r="A15" t="s">
        <v>193</v>
      </c>
      <c r="B15" t="s">
        <v>225</v>
      </c>
      <c r="C15" t="s">
        <v>11</v>
      </c>
      <c r="D15" t="s">
        <v>192</v>
      </c>
      <c r="E15">
        <v>0</v>
      </c>
      <c r="F15">
        <v>40.333333333333343</v>
      </c>
      <c r="G15">
        <v>34.333333333333343</v>
      </c>
      <c r="H15">
        <v>3.333333333333333</v>
      </c>
      <c r="I15">
        <v>9</v>
      </c>
      <c r="J15">
        <v>7</v>
      </c>
      <c r="K15">
        <v>1</v>
      </c>
      <c r="L15">
        <v>0</v>
      </c>
      <c r="M15">
        <v>1</v>
      </c>
      <c r="N15">
        <v>3.333333333333333</v>
      </c>
      <c r="O15">
        <v>2.666666666666667</v>
      </c>
      <c r="P15">
        <v>0.33333333333333331</v>
      </c>
      <c r="Q15">
        <v>4.666666666666667</v>
      </c>
      <c r="R15">
        <v>8</v>
      </c>
      <c r="S15">
        <v>0.26233333333333342</v>
      </c>
      <c r="T15">
        <v>0.3706666666666667</v>
      </c>
      <c r="U15">
        <v>0.3793333333333333</v>
      </c>
      <c r="V15">
        <v>0.7503333333333333</v>
      </c>
      <c r="W15">
        <v>13</v>
      </c>
      <c r="X15">
        <v>1</v>
      </c>
      <c r="Y15">
        <v>1.333333333333333</v>
      </c>
      <c r="Z15">
        <v>0</v>
      </c>
      <c r="AA15">
        <v>0</v>
      </c>
      <c r="AB15">
        <v>0</v>
      </c>
      <c r="AC15">
        <v>38</v>
      </c>
      <c r="AD15">
        <v>34.666666666666657</v>
      </c>
      <c r="AE15">
        <v>4.333333333333333</v>
      </c>
      <c r="AF15">
        <v>7.666666666666667</v>
      </c>
      <c r="AG15">
        <v>5</v>
      </c>
      <c r="AH15">
        <v>1.666666666666667</v>
      </c>
      <c r="AI15">
        <v>0</v>
      </c>
      <c r="AJ15">
        <v>1</v>
      </c>
      <c r="AK15">
        <v>4</v>
      </c>
      <c r="AL15">
        <v>0</v>
      </c>
      <c r="AM15">
        <v>0</v>
      </c>
      <c r="AN15">
        <v>2</v>
      </c>
      <c r="AO15">
        <v>7.666666666666667</v>
      </c>
      <c r="AP15">
        <v>0.221</v>
      </c>
      <c r="AQ15">
        <v>0.27766666666666667</v>
      </c>
      <c r="AR15">
        <v>0.35466666666666669</v>
      </c>
      <c r="AS15">
        <v>0.63200000000000001</v>
      </c>
      <c r="AT15">
        <v>12.33333333333333</v>
      </c>
      <c r="AU15">
        <v>0</v>
      </c>
      <c r="AV15">
        <v>1</v>
      </c>
      <c r="AW15">
        <v>0</v>
      </c>
      <c r="AX15">
        <v>0.33333333333333331</v>
      </c>
      <c r="AY15">
        <v>0.33333333333333331</v>
      </c>
    </row>
    <row r="16" spans="1:51" x14ac:dyDescent="0.3">
      <c r="A16" t="s">
        <v>174</v>
      </c>
      <c r="B16" t="s">
        <v>135</v>
      </c>
      <c r="C16" t="s">
        <v>10</v>
      </c>
      <c r="D16" t="s">
        <v>201</v>
      </c>
      <c r="E16">
        <v>0</v>
      </c>
      <c r="F16">
        <v>34.571428571428569</v>
      </c>
      <c r="G16">
        <v>32.142857142857153</v>
      </c>
      <c r="H16">
        <v>2.5714285714285721</v>
      </c>
      <c r="I16">
        <v>6.7142857142857144</v>
      </c>
      <c r="J16">
        <v>5.2857142857142856</v>
      </c>
      <c r="K16">
        <v>0.8571428571428571</v>
      </c>
      <c r="L16">
        <v>0</v>
      </c>
      <c r="M16">
        <v>0.5714285714285714</v>
      </c>
      <c r="N16">
        <v>2.285714285714286</v>
      </c>
      <c r="O16">
        <v>0.14285714285714279</v>
      </c>
      <c r="P16">
        <v>0</v>
      </c>
      <c r="Q16">
        <v>1.857142857142857</v>
      </c>
      <c r="R16">
        <v>8.5714285714285712</v>
      </c>
      <c r="S16">
        <v>0.2071428571428571</v>
      </c>
      <c r="T16">
        <v>0.25628571428571428</v>
      </c>
      <c r="U16">
        <v>0.28271428571428581</v>
      </c>
      <c r="V16">
        <v>0.53928571428571426</v>
      </c>
      <c r="W16">
        <v>9.2857142857142865</v>
      </c>
      <c r="X16">
        <v>1.571428571428571</v>
      </c>
      <c r="Y16">
        <v>0.42857142857142849</v>
      </c>
      <c r="Z16">
        <v>0</v>
      </c>
      <c r="AA16">
        <v>0.14285714285714279</v>
      </c>
      <c r="AB16">
        <v>0</v>
      </c>
      <c r="AC16">
        <v>37.571428571428569</v>
      </c>
      <c r="AD16">
        <v>33.714285714285722</v>
      </c>
      <c r="AE16">
        <v>4.8571428571428568</v>
      </c>
      <c r="AF16">
        <v>9.5714285714285712</v>
      </c>
      <c r="AG16">
        <v>5.8571428571428568</v>
      </c>
      <c r="AH16">
        <v>2.4285714285714279</v>
      </c>
      <c r="AI16">
        <v>0.14285714285714279</v>
      </c>
      <c r="AJ16">
        <v>1.142857142857143</v>
      </c>
      <c r="AK16">
        <v>4.5714285714285712</v>
      </c>
      <c r="AL16">
        <v>1.285714285714286</v>
      </c>
      <c r="AM16">
        <v>0.14285714285714279</v>
      </c>
      <c r="AN16">
        <v>2.714285714285714</v>
      </c>
      <c r="AO16">
        <v>8</v>
      </c>
      <c r="AP16">
        <v>0.28000000000000003</v>
      </c>
      <c r="AQ16">
        <v>0.33871428571428569</v>
      </c>
      <c r="AR16">
        <v>0.46271428571428569</v>
      </c>
      <c r="AS16">
        <v>0.80128571428571427</v>
      </c>
      <c r="AT16">
        <v>15.71428571428571</v>
      </c>
      <c r="AU16">
        <v>1.285714285714286</v>
      </c>
      <c r="AV16">
        <v>0.7142857142857143</v>
      </c>
      <c r="AW16">
        <v>0</v>
      </c>
      <c r="AX16">
        <v>0.42857142857142849</v>
      </c>
      <c r="AY16">
        <v>0</v>
      </c>
    </row>
    <row r="17" spans="1:51" x14ac:dyDescent="0.3">
      <c r="A17" t="s">
        <v>135</v>
      </c>
      <c r="B17" t="s">
        <v>174</v>
      </c>
      <c r="C17" t="s">
        <v>11</v>
      </c>
      <c r="D17" t="s">
        <v>185</v>
      </c>
      <c r="E17">
        <v>0</v>
      </c>
      <c r="F17">
        <v>37.571428571428569</v>
      </c>
      <c r="G17">
        <v>33.714285714285722</v>
      </c>
      <c r="H17">
        <v>4.8571428571428568</v>
      </c>
      <c r="I17">
        <v>9.5714285714285712</v>
      </c>
      <c r="J17">
        <v>5.8571428571428568</v>
      </c>
      <c r="K17">
        <v>2.4285714285714279</v>
      </c>
      <c r="L17">
        <v>0.14285714285714279</v>
      </c>
      <c r="M17">
        <v>1.142857142857143</v>
      </c>
      <c r="N17">
        <v>4.5714285714285712</v>
      </c>
      <c r="O17">
        <v>1.285714285714286</v>
      </c>
      <c r="P17">
        <v>0.14285714285714279</v>
      </c>
      <c r="Q17">
        <v>2.714285714285714</v>
      </c>
      <c r="R17">
        <v>8</v>
      </c>
      <c r="S17">
        <v>0.28000000000000003</v>
      </c>
      <c r="T17">
        <v>0.33871428571428569</v>
      </c>
      <c r="U17">
        <v>0.46271428571428569</v>
      </c>
      <c r="V17">
        <v>0.80128571428571427</v>
      </c>
      <c r="W17">
        <v>15.71428571428571</v>
      </c>
      <c r="X17">
        <v>1.285714285714286</v>
      </c>
      <c r="Y17">
        <v>0.7142857142857143</v>
      </c>
      <c r="Z17">
        <v>0</v>
      </c>
      <c r="AA17">
        <v>0.42857142857142849</v>
      </c>
      <c r="AB17">
        <v>0</v>
      </c>
      <c r="AC17">
        <v>34.571428571428569</v>
      </c>
      <c r="AD17">
        <v>32.142857142857153</v>
      </c>
      <c r="AE17">
        <v>2.5714285714285721</v>
      </c>
      <c r="AF17">
        <v>6.7142857142857144</v>
      </c>
      <c r="AG17">
        <v>5.2857142857142856</v>
      </c>
      <c r="AH17">
        <v>0.8571428571428571</v>
      </c>
      <c r="AI17">
        <v>0</v>
      </c>
      <c r="AJ17">
        <v>0.5714285714285714</v>
      </c>
      <c r="AK17">
        <v>2.285714285714286</v>
      </c>
      <c r="AL17">
        <v>0.14285714285714279</v>
      </c>
      <c r="AM17">
        <v>0</v>
      </c>
      <c r="AN17">
        <v>1.857142857142857</v>
      </c>
      <c r="AO17">
        <v>8.5714285714285712</v>
      </c>
      <c r="AP17">
        <v>0.2071428571428571</v>
      </c>
      <c r="AQ17">
        <v>0.25628571428571428</v>
      </c>
      <c r="AR17">
        <v>0.28271428571428581</v>
      </c>
      <c r="AS17">
        <v>0.53928571428571426</v>
      </c>
      <c r="AT17">
        <v>9.2857142857142865</v>
      </c>
      <c r="AU17">
        <v>1.571428571428571</v>
      </c>
      <c r="AV17">
        <v>0.42857142857142849</v>
      </c>
      <c r="AW17">
        <v>0</v>
      </c>
      <c r="AX17">
        <v>0.14285714285714279</v>
      </c>
      <c r="AY17">
        <v>0</v>
      </c>
    </row>
    <row r="18" spans="1:51" x14ac:dyDescent="0.3">
      <c r="A18" t="s">
        <v>191</v>
      </c>
      <c r="B18" t="s">
        <v>36</v>
      </c>
      <c r="C18" t="s">
        <v>10</v>
      </c>
      <c r="D18" t="s">
        <v>190</v>
      </c>
      <c r="E18">
        <v>0</v>
      </c>
      <c r="F18">
        <v>36.6</v>
      </c>
      <c r="G18">
        <v>33.700000000000003</v>
      </c>
      <c r="H18">
        <v>3.4</v>
      </c>
      <c r="I18">
        <v>7.1</v>
      </c>
      <c r="J18">
        <v>4.4000000000000004</v>
      </c>
      <c r="K18">
        <v>1.7</v>
      </c>
      <c r="L18">
        <v>0</v>
      </c>
      <c r="M18">
        <v>1</v>
      </c>
      <c r="N18">
        <v>2.9</v>
      </c>
      <c r="O18">
        <v>1</v>
      </c>
      <c r="P18">
        <v>0</v>
      </c>
      <c r="Q18">
        <v>2.1</v>
      </c>
      <c r="R18">
        <v>9</v>
      </c>
      <c r="S18">
        <v>0.20710000000000001</v>
      </c>
      <c r="T18">
        <v>0.25919999999999999</v>
      </c>
      <c r="U18">
        <v>0.34770000000000001</v>
      </c>
      <c r="V18">
        <v>0.60709999999999997</v>
      </c>
      <c r="W18">
        <v>11.8</v>
      </c>
      <c r="X18">
        <v>0.6</v>
      </c>
      <c r="Y18">
        <v>0.5</v>
      </c>
      <c r="Z18">
        <v>0.1</v>
      </c>
      <c r="AA18">
        <v>0.2</v>
      </c>
      <c r="AB18">
        <v>0.1</v>
      </c>
      <c r="AC18">
        <v>38.9</v>
      </c>
      <c r="AD18">
        <v>35.200000000000003</v>
      </c>
      <c r="AE18">
        <v>5.6</v>
      </c>
      <c r="AF18">
        <v>9.5</v>
      </c>
      <c r="AG18">
        <v>5.2</v>
      </c>
      <c r="AH18">
        <v>2.4</v>
      </c>
      <c r="AI18">
        <v>0.2</v>
      </c>
      <c r="AJ18">
        <v>1.7</v>
      </c>
      <c r="AK18">
        <v>5.2</v>
      </c>
      <c r="AL18">
        <v>0.6</v>
      </c>
      <c r="AM18">
        <v>0.3</v>
      </c>
      <c r="AN18">
        <v>2.9</v>
      </c>
      <c r="AO18">
        <v>8.4</v>
      </c>
      <c r="AP18">
        <v>0.26550000000000001</v>
      </c>
      <c r="AQ18">
        <v>0.33119999999999999</v>
      </c>
      <c r="AR18">
        <v>0.48649999999999999</v>
      </c>
      <c r="AS18">
        <v>0.81780000000000008</v>
      </c>
      <c r="AT18">
        <v>17.399999999999999</v>
      </c>
      <c r="AU18">
        <v>0.6</v>
      </c>
      <c r="AV18">
        <v>0.7</v>
      </c>
      <c r="AW18">
        <v>0</v>
      </c>
      <c r="AX18">
        <v>0.1</v>
      </c>
      <c r="AY18">
        <v>0</v>
      </c>
    </row>
    <row r="19" spans="1:51" x14ac:dyDescent="0.3">
      <c r="A19" t="s">
        <v>36</v>
      </c>
      <c r="B19" t="s">
        <v>191</v>
      </c>
      <c r="C19" t="s">
        <v>11</v>
      </c>
      <c r="D19" t="s">
        <v>204</v>
      </c>
      <c r="E19">
        <v>0</v>
      </c>
      <c r="F19">
        <v>38.9</v>
      </c>
      <c r="G19">
        <v>35.200000000000003</v>
      </c>
      <c r="H19">
        <v>5.6</v>
      </c>
      <c r="I19">
        <v>9.5</v>
      </c>
      <c r="J19">
        <v>5.2</v>
      </c>
      <c r="K19">
        <v>2.4</v>
      </c>
      <c r="L19">
        <v>0.2</v>
      </c>
      <c r="M19">
        <v>1.7</v>
      </c>
      <c r="N19">
        <v>5.2</v>
      </c>
      <c r="O19">
        <v>0.6</v>
      </c>
      <c r="P19">
        <v>0.3</v>
      </c>
      <c r="Q19">
        <v>2.9</v>
      </c>
      <c r="R19">
        <v>8.4</v>
      </c>
      <c r="S19">
        <v>0.26550000000000001</v>
      </c>
      <c r="T19">
        <v>0.33119999999999999</v>
      </c>
      <c r="U19">
        <v>0.48649999999999999</v>
      </c>
      <c r="V19">
        <v>0.81780000000000008</v>
      </c>
      <c r="W19">
        <v>17.399999999999999</v>
      </c>
      <c r="X19">
        <v>0.6</v>
      </c>
      <c r="Y19">
        <v>0.7</v>
      </c>
      <c r="Z19">
        <v>0</v>
      </c>
      <c r="AA19">
        <v>0.1</v>
      </c>
      <c r="AB19">
        <v>0</v>
      </c>
      <c r="AC19">
        <v>36.6</v>
      </c>
      <c r="AD19">
        <v>33.700000000000003</v>
      </c>
      <c r="AE19">
        <v>3.4</v>
      </c>
      <c r="AF19">
        <v>7.1</v>
      </c>
      <c r="AG19">
        <v>4.4000000000000004</v>
      </c>
      <c r="AH19">
        <v>1.7</v>
      </c>
      <c r="AI19">
        <v>0</v>
      </c>
      <c r="AJ19">
        <v>1</v>
      </c>
      <c r="AK19">
        <v>2.9</v>
      </c>
      <c r="AL19">
        <v>1</v>
      </c>
      <c r="AM19">
        <v>0</v>
      </c>
      <c r="AN19">
        <v>2.1</v>
      </c>
      <c r="AO19">
        <v>9</v>
      </c>
      <c r="AP19">
        <v>0.20710000000000001</v>
      </c>
      <c r="AQ19">
        <v>0.25919999999999999</v>
      </c>
      <c r="AR19">
        <v>0.34770000000000001</v>
      </c>
      <c r="AS19">
        <v>0.60709999999999997</v>
      </c>
      <c r="AT19">
        <v>11.8</v>
      </c>
      <c r="AU19">
        <v>0.6</v>
      </c>
      <c r="AV19">
        <v>0.5</v>
      </c>
      <c r="AW19">
        <v>0.1</v>
      </c>
      <c r="AX19">
        <v>0.2</v>
      </c>
      <c r="AY19">
        <v>0.1</v>
      </c>
    </row>
    <row r="20" spans="1:51" x14ac:dyDescent="0.3">
      <c r="A20" t="s">
        <v>175</v>
      </c>
      <c r="B20" t="s">
        <v>226</v>
      </c>
      <c r="C20" t="s">
        <v>10</v>
      </c>
      <c r="D20" t="s">
        <v>195</v>
      </c>
      <c r="E20">
        <v>0</v>
      </c>
      <c r="F20">
        <v>37.857142857142847</v>
      </c>
      <c r="G20">
        <v>34.857142857142847</v>
      </c>
      <c r="H20">
        <v>5.5714285714285712</v>
      </c>
      <c r="I20">
        <v>9.5714285714285712</v>
      </c>
      <c r="J20">
        <v>6.2857142857142856</v>
      </c>
      <c r="K20">
        <v>2</v>
      </c>
      <c r="L20">
        <v>0</v>
      </c>
      <c r="M20">
        <v>1.285714285714286</v>
      </c>
      <c r="N20">
        <v>5.4285714285714288</v>
      </c>
      <c r="O20">
        <v>0.8571428571428571</v>
      </c>
      <c r="P20">
        <v>0</v>
      </c>
      <c r="Q20">
        <v>2.285714285714286</v>
      </c>
      <c r="R20">
        <v>9</v>
      </c>
      <c r="S20">
        <v>0.26771428571428568</v>
      </c>
      <c r="T20">
        <v>0.30585714285714288</v>
      </c>
      <c r="U20">
        <v>0.43357142857142861</v>
      </c>
      <c r="V20">
        <v>0.73942857142857144</v>
      </c>
      <c r="W20">
        <v>15.428571428571431</v>
      </c>
      <c r="X20">
        <v>0.42857142857142849</v>
      </c>
      <c r="Y20">
        <v>0</v>
      </c>
      <c r="Z20">
        <v>0.2857142857142857</v>
      </c>
      <c r="AA20">
        <v>0.2857142857142857</v>
      </c>
      <c r="AB20">
        <v>0.14285714285714279</v>
      </c>
      <c r="AC20">
        <v>38.142857142857153</v>
      </c>
      <c r="AD20">
        <v>32.857142857142847</v>
      </c>
      <c r="AE20">
        <v>4</v>
      </c>
      <c r="AF20">
        <v>8.4285714285714288</v>
      </c>
      <c r="AG20">
        <v>6.7142857142857144</v>
      </c>
      <c r="AH20">
        <v>0.8571428571428571</v>
      </c>
      <c r="AI20">
        <v>0.14285714285714279</v>
      </c>
      <c r="AJ20">
        <v>0.7142857142857143</v>
      </c>
      <c r="AK20">
        <v>3.8571428571428572</v>
      </c>
      <c r="AL20">
        <v>0.8571428571428571</v>
      </c>
      <c r="AM20">
        <v>0.42857142857142849</v>
      </c>
      <c r="AN20">
        <v>4.7142857142857144</v>
      </c>
      <c r="AO20">
        <v>5.8571428571428568</v>
      </c>
      <c r="AP20">
        <v>0.251</v>
      </c>
      <c r="AQ20">
        <v>0.34314285714285708</v>
      </c>
      <c r="AR20">
        <v>0.35285714285714292</v>
      </c>
      <c r="AS20">
        <v>0.69628571428571429</v>
      </c>
      <c r="AT20">
        <v>11.71428571428571</v>
      </c>
      <c r="AU20">
        <v>1.285714285714286</v>
      </c>
      <c r="AV20">
        <v>0</v>
      </c>
      <c r="AW20">
        <v>0.14285714285714279</v>
      </c>
      <c r="AX20">
        <v>0.42857142857142849</v>
      </c>
      <c r="AY20">
        <v>0</v>
      </c>
    </row>
    <row r="21" spans="1:51" x14ac:dyDescent="0.3">
      <c r="A21" t="s">
        <v>226</v>
      </c>
      <c r="B21" t="s">
        <v>175</v>
      </c>
      <c r="C21" t="s">
        <v>11</v>
      </c>
      <c r="D21" t="s">
        <v>213</v>
      </c>
      <c r="E21">
        <v>0</v>
      </c>
      <c r="F21">
        <v>38.142857142857153</v>
      </c>
      <c r="G21">
        <v>32.857142857142847</v>
      </c>
      <c r="H21">
        <v>4</v>
      </c>
      <c r="I21">
        <v>8.4285714285714288</v>
      </c>
      <c r="J21">
        <v>6.7142857142857144</v>
      </c>
      <c r="K21">
        <v>0.8571428571428571</v>
      </c>
      <c r="L21">
        <v>0.14285714285714279</v>
      </c>
      <c r="M21">
        <v>0.7142857142857143</v>
      </c>
      <c r="N21">
        <v>3.8571428571428572</v>
      </c>
      <c r="O21">
        <v>0.8571428571428571</v>
      </c>
      <c r="P21">
        <v>0.42857142857142849</v>
      </c>
      <c r="Q21">
        <v>4.7142857142857144</v>
      </c>
      <c r="R21">
        <v>5.8571428571428568</v>
      </c>
      <c r="S21">
        <v>0.251</v>
      </c>
      <c r="T21">
        <v>0.34314285714285708</v>
      </c>
      <c r="U21">
        <v>0.35285714285714292</v>
      </c>
      <c r="V21">
        <v>0.69628571428571429</v>
      </c>
      <c r="W21">
        <v>11.71428571428571</v>
      </c>
      <c r="X21">
        <v>1.285714285714286</v>
      </c>
      <c r="Y21">
        <v>0</v>
      </c>
      <c r="Z21">
        <v>0.14285714285714279</v>
      </c>
      <c r="AA21">
        <v>0.42857142857142849</v>
      </c>
      <c r="AB21">
        <v>0</v>
      </c>
      <c r="AC21">
        <v>37.857142857142847</v>
      </c>
      <c r="AD21">
        <v>34.857142857142847</v>
      </c>
      <c r="AE21">
        <v>5.5714285714285712</v>
      </c>
      <c r="AF21">
        <v>9.5714285714285712</v>
      </c>
      <c r="AG21">
        <v>6.2857142857142856</v>
      </c>
      <c r="AH21">
        <v>2</v>
      </c>
      <c r="AI21">
        <v>0</v>
      </c>
      <c r="AJ21">
        <v>1.285714285714286</v>
      </c>
      <c r="AK21">
        <v>5.4285714285714288</v>
      </c>
      <c r="AL21">
        <v>0.8571428571428571</v>
      </c>
      <c r="AM21">
        <v>0</v>
      </c>
      <c r="AN21">
        <v>2.285714285714286</v>
      </c>
      <c r="AO21">
        <v>9</v>
      </c>
      <c r="AP21">
        <v>0.26771428571428568</v>
      </c>
      <c r="AQ21">
        <v>0.30585714285714288</v>
      </c>
      <c r="AR21">
        <v>0.43357142857142861</v>
      </c>
      <c r="AS21">
        <v>0.73942857142857144</v>
      </c>
      <c r="AT21">
        <v>15.428571428571431</v>
      </c>
      <c r="AU21">
        <v>0.42857142857142849</v>
      </c>
      <c r="AV21">
        <v>0</v>
      </c>
      <c r="AW21">
        <v>0.2857142857142857</v>
      </c>
      <c r="AX21">
        <v>0.2857142857142857</v>
      </c>
      <c r="AY21">
        <v>0.14285714285714279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topLeftCell="A5" workbookViewId="0">
      <selection activeCell="R26" sqref="R26:R30"/>
    </sheetView>
  </sheetViews>
  <sheetFormatPr defaultRowHeight="14.4" x14ac:dyDescent="0.3"/>
  <cols>
    <col min="1" max="1" width="17.21875" bestFit="1" customWidth="1"/>
  </cols>
  <sheetData>
    <row r="1" spans="1:18" x14ac:dyDescent="0.3">
      <c r="A1" t="s">
        <v>136</v>
      </c>
      <c r="B1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8" t="s">
        <v>62</v>
      </c>
    </row>
    <row r="2" spans="1:18" x14ac:dyDescent="0.3">
      <c r="A2" t="s">
        <v>183</v>
      </c>
      <c r="B2" t="s">
        <v>184</v>
      </c>
      <c r="C2">
        <v>5.5</v>
      </c>
      <c r="D2">
        <v>-105</v>
      </c>
      <c r="E2">
        <v>-125</v>
      </c>
      <c r="F2">
        <v>5.5</v>
      </c>
      <c r="G2">
        <v>104</v>
      </c>
      <c r="H2">
        <v>-132</v>
      </c>
      <c r="I2">
        <v>5.5</v>
      </c>
      <c r="J2">
        <v>-110</v>
      </c>
      <c r="K2">
        <v>-120</v>
      </c>
      <c r="L2">
        <v>5.5</v>
      </c>
      <c r="M2">
        <v>-109</v>
      </c>
      <c r="N2">
        <v>-125</v>
      </c>
      <c r="R2" s="12">
        <f t="shared" ref="R2:R28" si="0">MIN(C2,F2,I2,L2,O2)</f>
        <v>5.5</v>
      </c>
    </row>
    <row r="3" spans="1:18" x14ac:dyDescent="0.3">
      <c r="A3" t="s">
        <v>185</v>
      </c>
      <c r="B3" t="s">
        <v>135</v>
      </c>
      <c r="C3">
        <v>5.5</v>
      </c>
      <c r="D3">
        <v>-105</v>
      </c>
      <c r="E3">
        <v>-120</v>
      </c>
      <c r="F3">
        <v>5.5</v>
      </c>
      <c r="G3">
        <v>-106</v>
      </c>
      <c r="H3">
        <v>-122</v>
      </c>
      <c r="I3">
        <v>5.5</v>
      </c>
      <c r="J3">
        <v>100</v>
      </c>
      <c r="K3">
        <v>-135</v>
      </c>
      <c r="L3">
        <v>5.5</v>
      </c>
      <c r="M3">
        <v>-109</v>
      </c>
      <c r="N3">
        <v>-125</v>
      </c>
      <c r="R3" s="12">
        <f t="shared" si="0"/>
        <v>5.5</v>
      </c>
    </row>
    <row r="4" spans="1:18" x14ac:dyDescent="0.3">
      <c r="A4" t="s">
        <v>186</v>
      </c>
      <c r="B4" t="s">
        <v>137</v>
      </c>
      <c r="C4">
        <v>3.5</v>
      </c>
      <c r="D4">
        <v>125</v>
      </c>
      <c r="E4">
        <v>-165</v>
      </c>
      <c r="F4">
        <v>3.5</v>
      </c>
      <c r="G4">
        <v>126</v>
      </c>
      <c r="H4">
        <v>-162</v>
      </c>
      <c r="I4">
        <v>3.5</v>
      </c>
      <c r="J4">
        <v>130</v>
      </c>
      <c r="K4">
        <v>-165</v>
      </c>
      <c r="L4">
        <v>4.5</v>
      </c>
      <c r="M4">
        <v>114</v>
      </c>
      <c r="N4">
        <v>143</v>
      </c>
      <c r="R4" s="12">
        <f t="shared" si="0"/>
        <v>3.5</v>
      </c>
    </row>
    <row r="5" spans="1:18" x14ac:dyDescent="0.3">
      <c r="A5" t="s">
        <v>187</v>
      </c>
      <c r="B5" t="s">
        <v>188</v>
      </c>
      <c r="C5">
        <v>4.5</v>
      </c>
      <c r="D5">
        <v>-105</v>
      </c>
      <c r="E5">
        <v>-125</v>
      </c>
      <c r="F5">
        <v>4.5</v>
      </c>
      <c r="G5">
        <v>-122</v>
      </c>
      <c r="H5">
        <v>-104</v>
      </c>
      <c r="I5">
        <v>4.5</v>
      </c>
      <c r="J5">
        <v>-105</v>
      </c>
      <c r="K5">
        <v>-125</v>
      </c>
      <c r="L5">
        <v>4.5</v>
      </c>
      <c r="M5">
        <v>-127</v>
      </c>
      <c r="N5">
        <v>-107</v>
      </c>
      <c r="R5" s="12">
        <f t="shared" si="0"/>
        <v>4.5</v>
      </c>
    </row>
    <row r="6" spans="1:18" x14ac:dyDescent="0.3">
      <c r="A6" t="s">
        <v>189</v>
      </c>
      <c r="B6" t="s">
        <v>142</v>
      </c>
      <c r="C6">
        <v>4.5</v>
      </c>
      <c r="D6">
        <v>-150</v>
      </c>
      <c r="E6">
        <v>115</v>
      </c>
      <c r="F6">
        <v>4.5</v>
      </c>
      <c r="G6">
        <v>-168</v>
      </c>
      <c r="H6">
        <v>132</v>
      </c>
      <c r="I6">
        <v>4.5</v>
      </c>
      <c r="J6">
        <v>-175</v>
      </c>
      <c r="K6">
        <v>130</v>
      </c>
      <c r="L6">
        <v>4.5</v>
      </c>
      <c r="M6">
        <v>-143</v>
      </c>
      <c r="N6">
        <v>106</v>
      </c>
      <c r="R6" s="12">
        <f t="shared" si="0"/>
        <v>4.5</v>
      </c>
    </row>
    <row r="7" spans="1:18" x14ac:dyDescent="0.3">
      <c r="A7" t="s">
        <v>190</v>
      </c>
      <c r="B7" t="s">
        <v>191</v>
      </c>
      <c r="C7">
        <v>3.5</v>
      </c>
      <c r="D7">
        <v>-140</v>
      </c>
      <c r="E7">
        <v>105</v>
      </c>
      <c r="F7">
        <v>3.5</v>
      </c>
      <c r="G7">
        <v>-140</v>
      </c>
      <c r="H7">
        <v>110</v>
      </c>
      <c r="I7">
        <v>3.5</v>
      </c>
      <c r="J7">
        <v>-145</v>
      </c>
      <c r="K7">
        <v>110</v>
      </c>
      <c r="L7" t="s">
        <v>122</v>
      </c>
      <c r="M7" t="s">
        <v>122</v>
      </c>
      <c r="N7" t="s">
        <v>122</v>
      </c>
      <c r="R7" s="12">
        <f t="shared" si="0"/>
        <v>3.5</v>
      </c>
    </row>
    <row r="8" spans="1:18" x14ac:dyDescent="0.3">
      <c r="A8" t="s">
        <v>192</v>
      </c>
      <c r="B8" t="s">
        <v>193</v>
      </c>
      <c r="C8">
        <v>5.5</v>
      </c>
      <c r="D8">
        <v>-140</v>
      </c>
      <c r="E8">
        <v>105</v>
      </c>
      <c r="F8">
        <v>5.5</v>
      </c>
      <c r="G8">
        <v>-126</v>
      </c>
      <c r="H8">
        <v>-102</v>
      </c>
      <c r="I8">
        <v>5.5</v>
      </c>
      <c r="J8">
        <v>-135</v>
      </c>
      <c r="K8">
        <v>100</v>
      </c>
      <c r="L8" t="s">
        <v>122</v>
      </c>
      <c r="M8" t="s">
        <v>122</v>
      </c>
      <c r="N8" t="s">
        <v>122</v>
      </c>
      <c r="R8" s="12">
        <f t="shared" si="0"/>
        <v>5.5</v>
      </c>
    </row>
    <row r="9" spans="1:18" x14ac:dyDescent="0.3">
      <c r="A9" t="s">
        <v>194</v>
      </c>
      <c r="B9" t="s">
        <v>133</v>
      </c>
      <c r="C9">
        <v>4.5</v>
      </c>
      <c r="D9">
        <v>-170</v>
      </c>
      <c r="E9">
        <v>130</v>
      </c>
      <c r="F9">
        <v>3.5</v>
      </c>
      <c r="G9">
        <v>116</v>
      </c>
      <c r="H9">
        <v>-148</v>
      </c>
      <c r="I9">
        <v>4.5</v>
      </c>
      <c r="J9">
        <v>-165</v>
      </c>
      <c r="K9">
        <v>125</v>
      </c>
      <c r="L9">
        <v>3.5</v>
      </c>
      <c r="M9">
        <v>104</v>
      </c>
      <c r="N9">
        <v>-141</v>
      </c>
      <c r="R9" s="12">
        <f t="shared" si="0"/>
        <v>3.5</v>
      </c>
    </row>
    <row r="10" spans="1:18" x14ac:dyDescent="0.3">
      <c r="A10" t="s">
        <v>195</v>
      </c>
      <c r="B10" t="s">
        <v>175</v>
      </c>
      <c r="C10">
        <v>3.5</v>
      </c>
      <c r="D10">
        <v>-150</v>
      </c>
      <c r="E10">
        <v>115</v>
      </c>
      <c r="F10">
        <v>3.5</v>
      </c>
      <c r="G10">
        <v>-146</v>
      </c>
      <c r="H10">
        <v>114</v>
      </c>
      <c r="I10">
        <v>3.5</v>
      </c>
      <c r="J10">
        <v>-140</v>
      </c>
      <c r="K10">
        <v>105</v>
      </c>
      <c r="L10">
        <v>3.5</v>
      </c>
      <c r="M10">
        <v>-143</v>
      </c>
      <c r="N10">
        <v>107</v>
      </c>
      <c r="R10" s="12">
        <f t="shared" si="0"/>
        <v>3.5</v>
      </c>
    </row>
    <row r="11" spans="1:18" x14ac:dyDescent="0.3">
      <c r="A11" t="s">
        <v>196</v>
      </c>
      <c r="B11" t="s">
        <v>134</v>
      </c>
      <c r="C11">
        <v>6.5</v>
      </c>
      <c r="D11">
        <v>100</v>
      </c>
      <c r="E11">
        <v>-135</v>
      </c>
      <c r="F11">
        <v>6.5</v>
      </c>
      <c r="G11">
        <v>106</v>
      </c>
      <c r="H11">
        <v>-134</v>
      </c>
      <c r="I11">
        <v>6.5</v>
      </c>
      <c r="J11">
        <v>100</v>
      </c>
      <c r="K11">
        <v>-135</v>
      </c>
      <c r="L11">
        <v>6.5</v>
      </c>
      <c r="M11">
        <v>100</v>
      </c>
      <c r="N11">
        <v>-136</v>
      </c>
      <c r="R11" s="12">
        <f t="shared" si="0"/>
        <v>6.5</v>
      </c>
    </row>
    <row r="12" spans="1:18" x14ac:dyDescent="0.3">
      <c r="A12" t="s">
        <v>167</v>
      </c>
      <c r="B12" t="s">
        <v>197</v>
      </c>
      <c r="C12">
        <v>6.5</v>
      </c>
      <c r="D12">
        <v>-110</v>
      </c>
      <c r="E12">
        <v>-120</v>
      </c>
      <c r="F12">
        <v>6.5</v>
      </c>
      <c r="G12">
        <v>-116</v>
      </c>
      <c r="H12">
        <v>-108</v>
      </c>
      <c r="I12">
        <v>6.5</v>
      </c>
      <c r="J12">
        <v>-105</v>
      </c>
      <c r="K12">
        <v>-125</v>
      </c>
      <c r="L12" t="s">
        <v>122</v>
      </c>
      <c r="M12" t="s">
        <v>122</v>
      </c>
      <c r="N12" t="s">
        <v>122</v>
      </c>
      <c r="R12" s="12">
        <f t="shared" si="0"/>
        <v>6.5</v>
      </c>
    </row>
    <row r="13" spans="1:18" x14ac:dyDescent="0.3">
      <c r="A13" t="s">
        <v>198</v>
      </c>
      <c r="B13" t="s">
        <v>150</v>
      </c>
      <c r="C13">
        <v>6.5</v>
      </c>
      <c r="D13">
        <v>130</v>
      </c>
      <c r="E13">
        <v>-175</v>
      </c>
      <c r="F13">
        <v>6.5</v>
      </c>
      <c r="G13">
        <v>122</v>
      </c>
      <c r="H13">
        <v>-156</v>
      </c>
      <c r="I13">
        <v>6.5</v>
      </c>
      <c r="J13">
        <v>115</v>
      </c>
      <c r="K13">
        <v>-155</v>
      </c>
      <c r="L13">
        <v>7.5</v>
      </c>
      <c r="M13">
        <v>120</v>
      </c>
      <c r="N13">
        <v>120</v>
      </c>
      <c r="R13" s="12">
        <f t="shared" si="0"/>
        <v>6.5</v>
      </c>
    </row>
    <row r="14" spans="1:18" x14ac:dyDescent="0.3">
      <c r="A14" t="s">
        <v>199</v>
      </c>
      <c r="B14" t="s">
        <v>176</v>
      </c>
      <c r="C14">
        <v>4.5</v>
      </c>
      <c r="D14">
        <v>105</v>
      </c>
      <c r="E14">
        <v>-135</v>
      </c>
      <c r="F14">
        <v>4.5</v>
      </c>
      <c r="G14">
        <v>106</v>
      </c>
      <c r="H14">
        <v>-134</v>
      </c>
      <c r="I14">
        <v>4.5</v>
      </c>
      <c r="J14">
        <v>105</v>
      </c>
      <c r="K14">
        <v>-135</v>
      </c>
      <c r="L14">
        <v>5.5</v>
      </c>
      <c r="M14">
        <v>108</v>
      </c>
      <c r="N14">
        <v>145</v>
      </c>
      <c r="R14" s="12">
        <f t="shared" si="0"/>
        <v>4.5</v>
      </c>
    </row>
    <row r="15" spans="1:18" x14ac:dyDescent="0.3">
      <c r="A15" t="s">
        <v>152</v>
      </c>
      <c r="B15" t="s">
        <v>200</v>
      </c>
      <c r="C15">
        <v>4.5</v>
      </c>
      <c r="D15">
        <v>120</v>
      </c>
      <c r="E15">
        <v>-155</v>
      </c>
      <c r="F15">
        <v>4.5</v>
      </c>
      <c r="G15">
        <v>104</v>
      </c>
      <c r="H15">
        <v>-132</v>
      </c>
      <c r="I15">
        <v>4.5</v>
      </c>
      <c r="J15">
        <v>120</v>
      </c>
      <c r="K15">
        <v>-155</v>
      </c>
      <c r="L15">
        <v>5.5</v>
      </c>
      <c r="M15">
        <v>110</v>
      </c>
      <c r="N15">
        <v>143</v>
      </c>
      <c r="R15" s="12">
        <f t="shared" si="0"/>
        <v>4.5</v>
      </c>
    </row>
    <row r="16" spans="1:18" x14ac:dyDescent="0.3">
      <c r="A16" t="s">
        <v>201</v>
      </c>
      <c r="B16" t="s">
        <v>174</v>
      </c>
      <c r="C16">
        <v>3.5</v>
      </c>
      <c r="D16">
        <v>110</v>
      </c>
      <c r="E16">
        <v>-140</v>
      </c>
      <c r="F16">
        <v>3.5</v>
      </c>
      <c r="G16">
        <v>130</v>
      </c>
      <c r="H16">
        <v>-166</v>
      </c>
      <c r="I16">
        <v>3.5</v>
      </c>
      <c r="J16">
        <v>115</v>
      </c>
      <c r="K16">
        <v>-155</v>
      </c>
      <c r="L16" t="s">
        <v>122</v>
      </c>
      <c r="M16" t="s">
        <v>122</v>
      </c>
      <c r="N16" t="s">
        <v>122</v>
      </c>
      <c r="R16" s="12">
        <f t="shared" si="0"/>
        <v>3.5</v>
      </c>
    </row>
    <row r="17" spans="1:18" x14ac:dyDescent="0.3">
      <c r="A17" t="s">
        <v>202</v>
      </c>
      <c r="B17" t="s">
        <v>203</v>
      </c>
      <c r="C17">
        <v>3.5</v>
      </c>
      <c r="D17">
        <v>125</v>
      </c>
      <c r="E17">
        <v>-165</v>
      </c>
      <c r="F17">
        <v>3.5</v>
      </c>
      <c r="G17">
        <v>124</v>
      </c>
      <c r="H17">
        <v>-160</v>
      </c>
      <c r="I17">
        <v>3.5</v>
      </c>
      <c r="J17">
        <v>115</v>
      </c>
      <c r="K17">
        <v>-155</v>
      </c>
      <c r="L17">
        <v>4.5</v>
      </c>
      <c r="M17">
        <v>114</v>
      </c>
      <c r="N17">
        <v>145</v>
      </c>
      <c r="R17" s="12">
        <f t="shared" si="0"/>
        <v>3.5</v>
      </c>
    </row>
    <row r="18" spans="1:18" x14ac:dyDescent="0.3">
      <c r="A18" t="s">
        <v>204</v>
      </c>
      <c r="B18" t="s">
        <v>36</v>
      </c>
      <c r="C18">
        <v>6.5</v>
      </c>
      <c r="D18">
        <v>110</v>
      </c>
      <c r="E18">
        <v>-140</v>
      </c>
      <c r="F18">
        <v>6.5</v>
      </c>
      <c r="G18">
        <v>114</v>
      </c>
      <c r="H18">
        <v>-144</v>
      </c>
      <c r="I18">
        <v>6.5</v>
      </c>
      <c r="J18">
        <v>110</v>
      </c>
      <c r="K18">
        <v>-145</v>
      </c>
      <c r="L18">
        <v>6.5</v>
      </c>
      <c r="M18">
        <v>102</v>
      </c>
      <c r="N18">
        <v>-137</v>
      </c>
      <c r="R18" s="12">
        <f t="shared" si="0"/>
        <v>6.5</v>
      </c>
    </row>
    <row r="19" spans="1:18" x14ac:dyDescent="0.3">
      <c r="A19" t="s">
        <v>169</v>
      </c>
      <c r="B19" t="s">
        <v>205</v>
      </c>
      <c r="C19">
        <v>3.5</v>
      </c>
      <c r="D19">
        <v>125</v>
      </c>
      <c r="E19">
        <v>-165</v>
      </c>
      <c r="F19">
        <v>3.5</v>
      </c>
      <c r="G19">
        <v>116</v>
      </c>
      <c r="H19">
        <v>-148</v>
      </c>
      <c r="I19">
        <v>3.5</v>
      </c>
      <c r="J19">
        <v>125</v>
      </c>
      <c r="K19">
        <v>-160</v>
      </c>
      <c r="L19">
        <v>4.5</v>
      </c>
      <c r="M19">
        <v>120</v>
      </c>
      <c r="N19">
        <v>140</v>
      </c>
      <c r="R19" s="12">
        <f t="shared" si="0"/>
        <v>3.5</v>
      </c>
    </row>
    <row r="20" spans="1:18" x14ac:dyDescent="0.3">
      <c r="A20" t="s">
        <v>206</v>
      </c>
      <c r="B20" t="s">
        <v>207</v>
      </c>
      <c r="C20">
        <v>3.5</v>
      </c>
      <c r="D20" t="s">
        <v>122</v>
      </c>
      <c r="E20" t="s">
        <v>122</v>
      </c>
      <c r="F20">
        <v>3.5</v>
      </c>
      <c r="G20">
        <v>-112</v>
      </c>
      <c r="H20">
        <v>-112</v>
      </c>
      <c r="I20">
        <v>3.5</v>
      </c>
      <c r="J20" t="s">
        <v>122</v>
      </c>
      <c r="K20" t="s">
        <v>122</v>
      </c>
      <c r="L20">
        <v>3.5</v>
      </c>
      <c r="M20" t="s">
        <v>122</v>
      </c>
      <c r="N20" t="s">
        <v>122</v>
      </c>
      <c r="R20" s="12">
        <f t="shared" si="0"/>
        <v>3.5</v>
      </c>
    </row>
    <row r="21" spans="1:18" x14ac:dyDescent="0.3">
      <c r="A21" t="s">
        <v>208</v>
      </c>
      <c r="B21" t="s">
        <v>209</v>
      </c>
      <c r="C21">
        <v>4.5</v>
      </c>
      <c r="D21">
        <v>-160</v>
      </c>
      <c r="E21">
        <v>125</v>
      </c>
      <c r="F21">
        <v>4.5</v>
      </c>
      <c r="G21">
        <v>-164</v>
      </c>
      <c r="H21">
        <v>128</v>
      </c>
      <c r="I21">
        <v>4.5</v>
      </c>
      <c r="J21">
        <v>-175</v>
      </c>
      <c r="K21">
        <v>135</v>
      </c>
      <c r="L21">
        <v>4.5</v>
      </c>
      <c r="M21">
        <v>125</v>
      </c>
      <c r="N21">
        <v>130</v>
      </c>
      <c r="R21" s="12">
        <f t="shared" si="0"/>
        <v>4.5</v>
      </c>
    </row>
    <row r="22" spans="1:18" x14ac:dyDescent="0.3">
      <c r="A22" t="s">
        <v>210</v>
      </c>
      <c r="B22" t="s">
        <v>211</v>
      </c>
      <c r="C22">
        <v>4.5</v>
      </c>
      <c r="D22">
        <v>120</v>
      </c>
      <c r="E22">
        <v>-155</v>
      </c>
      <c r="F22">
        <v>4.5</v>
      </c>
      <c r="G22">
        <v>108</v>
      </c>
      <c r="H22">
        <v>-138</v>
      </c>
      <c r="I22">
        <v>4.5</v>
      </c>
      <c r="J22">
        <v>105</v>
      </c>
      <c r="K22">
        <v>-140</v>
      </c>
      <c r="L22">
        <v>5.5</v>
      </c>
      <c r="M22">
        <v>114</v>
      </c>
      <c r="N22">
        <v>135</v>
      </c>
      <c r="R22" s="12">
        <f t="shared" si="0"/>
        <v>4.5</v>
      </c>
    </row>
    <row r="23" spans="1:18" x14ac:dyDescent="0.3">
      <c r="A23" t="s">
        <v>159</v>
      </c>
      <c r="B23" t="s">
        <v>212</v>
      </c>
      <c r="C23" t="s">
        <v>122</v>
      </c>
      <c r="D23" t="s">
        <v>122</v>
      </c>
      <c r="E23" t="s">
        <v>122</v>
      </c>
      <c r="F23">
        <v>3.5</v>
      </c>
      <c r="G23">
        <v>-112</v>
      </c>
      <c r="H23">
        <v>-112</v>
      </c>
      <c r="I23">
        <v>3.5</v>
      </c>
      <c r="J23">
        <v>-110</v>
      </c>
      <c r="K23">
        <v>-120</v>
      </c>
      <c r="L23">
        <v>3.5</v>
      </c>
      <c r="M23">
        <v>-117</v>
      </c>
      <c r="N23">
        <v>-117</v>
      </c>
      <c r="R23" s="12">
        <f t="shared" si="0"/>
        <v>3.5</v>
      </c>
    </row>
    <row r="24" spans="1:18" x14ac:dyDescent="0.3">
      <c r="A24" t="s">
        <v>213</v>
      </c>
      <c r="B24" t="s">
        <v>214</v>
      </c>
      <c r="C24">
        <v>4.5</v>
      </c>
      <c r="D24">
        <v>125</v>
      </c>
      <c r="E24">
        <v>-165</v>
      </c>
      <c r="F24">
        <v>4.5</v>
      </c>
      <c r="G24">
        <v>122</v>
      </c>
      <c r="H24">
        <v>-156</v>
      </c>
      <c r="I24" t="s">
        <v>122</v>
      </c>
      <c r="J24" t="s">
        <v>122</v>
      </c>
      <c r="K24" t="s">
        <v>122</v>
      </c>
      <c r="L24" t="s">
        <v>122</v>
      </c>
      <c r="M24" t="s">
        <v>122</v>
      </c>
      <c r="N24" t="s">
        <v>122</v>
      </c>
      <c r="R24" s="12">
        <f t="shared" si="0"/>
        <v>4.5</v>
      </c>
    </row>
    <row r="25" spans="1:18" x14ac:dyDescent="0.3">
      <c r="A25" t="s">
        <v>215</v>
      </c>
      <c r="B25" t="s">
        <v>216</v>
      </c>
      <c r="C25">
        <v>4.5</v>
      </c>
      <c r="D25">
        <v>-140</v>
      </c>
      <c r="E25">
        <v>105</v>
      </c>
      <c r="F25">
        <v>4.5</v>
      </c>
      <c r="G25">
        <v>-116</v>
      </c>
      <c r="H25">
        <v>-110</v>
      </c>
      <c r="I25">
        <v>4.5</v>
      </c>
      <c r="J25">
        <v>-130</v>
      </c>
      <c r="K25">
        <v>100</v>
      </c>
      <c r="L25">
        <v>4.5</v>
      </c>
      <c r="M25">
        <v>-130</v>
      </c>
      <c r="N25">
        <v>-105</v>
      </c>
      <c r="R25" s="12">
        <f t="shared" si="0"/>
        <v>4.5</v>
      </c>
    </row>
    <row r="26" spans="1:18" x14ac:dyDescent="0.3">
      <c r="A26" t="s">
        <v>217</v>
      </c>
      <c r="B26" t="s">
        <v>164</v>
      </c>
      <c r="C26">
        <v>4.5</v>
      </c>
      <c r="D26">
        <v>125</v>
      </c>
      <c r="E26">
        <v>-165</v>
      </c>
      <c r="F26">
        <v>4.5</v>
      </c>
      <c r="G26">
        <v>118</v>
      </c>
      <c r="H26">
        <v>-150</v>
      </c>
      <c r="I26">
        <v>4.5</v>
      </c>
      <c r="J26">
        <v>120</v>
      </c>
      <c r="K26">
        <v>-155</v>
      </c>
      <c r="L26">
        <v>4.5</v>
      </c>
      <c r="M26">
        <v>105</v>
      </c>
      <c r="N26">
        <v>-143</v>
      </c>
      <c r="R26" s="12">
        <f t="shared" si="0"/>
        <v>4.5</v>
      </c>
    </row>
    <row r="27" spans="1:18" x14ac:dyDescent="0.3">
      <c r="A27" t="s">
        <v>165</v>
      </c>
      <c r="B27" t="s">
        <v>63</v>
      </c>
      <c r="C27">
        <v>4.5</v>
      </c>
      <c r="D27">
        <v>-150</v>
      </c>
      <c r="E27">
        <v>115</v>
      </c>
      <c r="F27">
        <v>4.5</v>
      </c>
      <c r="G27">
        <v>-142</v>
      </c>
      <c r="H27">
        <v>112</v>
      </c>
      <c r="I27">
        <v>4.5</v>
      </c>
      <c r="J27">
        <v>-155</v>
      </c>
      <c r="K27">
        <v>115</v>
      </c>
      <c r="L27">
        <v>4.5</v>
      </c>
      <c r="M27">
        <v>148</v>
      </c>
      <c r="N27">
        <v>110</v>
      </c>
      <c r="R27" s="12">
        <f t="shared" si="0"/>
        <v>4.5</v>
      </c>
    </row>
    <row r="28" spans="1:18" x14ac:dyDescent="0.3">
      <c r="A28" t="s">
        <v>218</v>
      </c>
      <c r="B28" t="s">
        <v>219</v>
      </c>
      <c r="C28">
        <v>3.5</v>
      </c>
      <c r="D28">
        <v>-110</v>
      </c>
      <c r="E28">
        <v>-115</v>
      </c>
      <c r="F28">
        <v>3.5</v>
      </c>
      <c r="G28">
        <v>-122</v>
      </c>
      <c r="H28">
        <v>-106</v>
      </c>
      <c r="I28" t="s">
        <v>122</v>
      </c>
      <c r="J28" t="s">
        <v>122</v>
      </c>
      <c r="K28" t="s">
        <v>122</v>
      </c>
      <c r="L28" t="s">
        <v>122</v>
      </c>
      <c r="M28" t="s">
        <v>122</v>
      </c>
      <c r="N28" t="s">
        <v>122</v>
      </c>
      <c r="R28" s="12">
        <f t="shared" si="0"/>
        <v>3.5</v>
      </c>
    </row>
    <row r="29" spans="1:18" x14ac:dyDescent="0.3">
      <c r="A29" t="s">
        <v>220</v>
      </c>
      <c r="B29" t="s">
        <v>221</v>
      </c>
      <c r="C29">
        <v>5.5</v>
      </c>
      <c r="D29" t="s">
        <v>122</v>
      </c>
      <c r="E29" t="s">
        <v>122</v>
      </c>
      <c r="F29">
        <v>5.5</v>
      </c>
      <c r="G29">
        <v>108</v>
      </c>
      <c r="H29">
        <v>-138</v>
      </c>
      <c r="I29">
        <v>5.5</v>
      </c>
      <c r="J29" t="s">
        <v>122</v>
      </c>
      <c r="K29" t="s">
        <v>122</v>
      </c>
      <c r="L29">
        <v>5.5</v>
      </c>
      <c r="M29" t="s">
        <v>122</v>
      </c>
      <c r="N29" t="s">
        <v>122</v>
      </c>
      <c r="R29" s="12">
        <f>MIN(C29,F29,I29,L29,O29)</f>
        <v>5.5</v>
      </c>
    </row>
    <row r="30" spans="1:18" x14ac:dyDescent="0.3">
      <c r="A30" t="s">
        <v>222</v>
      </c>
      <c r="B30" t="s">
        <v>223</v>
      </c>
      <c r="C30">
        <v>4.5</v>
      </c>
      <c r="D30">
        <v>105</v>
      </c>
      <c r="E30">
        <v>-135</v>
      </c>
      <c r="F30">
        <v>4.5</v>
      </c>
      <c r="G30">
        <v>108</v>
      </c>
      <c r="H30">
        <v>-138</v>
      </c>
      <c r="I30">
        <v>4.5</v>
      </c>
      <c r="J30">
        <v>-105</v>
      </c>
      <c r="K30">
        <v>-125</v>
      </c>
      <c r="L30">
        <v>5.5</v>
      </c>
      <c r="M30">
        <v>108</v>
      </c>
      <c r="N30">
        <v>140</v>
      </c>
      <c r="R30" s="12">
        <f>MIN(C30,F30,I30,L30,O30)</f>
        <v>4.5</v>
      </c>
    </row>
    <row r="31" spans="1:18" x14ac:dyDescent="0.3">
      <c r="R31" s="12">
        <f>MIN(C31,F31,I31,L31,O31)</f>
        <v>0</v>
      </c>
    </row>
    <row r="32" spans="1:18" x14ac:dyDescent="0.3">
      <c r="R32" s="12">
        <f>MIN(C32,F32,I32,L32,O32)</f>
        <v>0</v>
      </c>
    </row>
    <row r="33" spans="18:18" x14ac:dyDescent="0.3">
      <c r="R33" s="12">
        <f>MIN(C33,F33,I33,L33,O33)</f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31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6</v>
      </c>
      <c r="B2" s="1">
        <v>5.05</v>
      </c>
      <c r="C2" s="1">
        <v>5.16</v>
      </c>
      <c r="D2" s="1">
        <v>4.51</v>
      </c>
      <c r="F2" s="1"/>
      <c r="G2" s="1"/>
      <c r="H2" s="1"/>
    </row>
    <row r="3" spans="1:8" ht="15" thickBot="1" x14ac:dyDescent="0.35">
      <c r="A3" s="1">
        <v>5</v>
      </c>
      <c r="B3" s="1">
        <v>4.08</v>
      </c>
      <c r="C3" s="1">
        <v>3</v>
      </c>
      <c r="D3" s="1">
        <v>4.57</v>
      </c>
      <c r="F3" s="1"/>
      <c r="G3" s="1"/>
      <c r="H3" s="1"/>
    </row>
    <row r="4" spans="1:8" ht="15" thickBot="1" x14ac:dyDescent="0.35">
      <c r="A4" s="1">
        <v>12</v>
      </c>
      <c r="B4" s="1">
        <v>6.02</v>
      </c>
      <c r="C4" s="1">
        <v>4</v>
      </c>
      <c r="D4" s="1">
        <v>5.3</v>
      </c>
      <c r="F4" s="1"/>
      <c r="G4" s="1"/>
      <c r="H4" s="1"/>
    </row>
    <row r="5" spans="1:8" ht="15" thickBot="1" x14ac:dyDescent="0.35">
      <c r="A5" s="1">
        <v>20</v>
      </c>
      <c r="B5" s="1">
        <v>4.18</v>
      </c>
      <c r="C5" s="1">
        <v>3</v>
      </c>
      <c r="D5" s="1">
        <v>4.91</v>
      </c>
      <c r="F5" s="1"/>
      <c r="G5" s="1"/>
      <c r="H5" s="1"/>
    </row>
    <row r="6" spans="1:8" ht="15" thickBot="1" x14ac:dyDescent="0.35">
      <c r="A6" s="1">
        <v>10</v>
      </c>
      <c r="B6" s="1">
        <v>6</v>
      </c>
      <c r="C6" s="1">
        <v>4</v>
      </c>
      <c r="D6" s="1">
        <v>5.32</v>
      </c>
      <c r="F6" s="1"/>
      <c r="G6" s="1"/>
      <c r="H6" s="1"/>
    </row>
    <row r="7" spans="1:8" ht="15" thickBot="1" x14ac:dyDescent="0.35">
      <c r="A7" s="1">
        <v>9</v>
      </c>
      <c r="B7" s="1">
        <v>4.12</v>
      </c>
      <c r="C7" s="1">
        <v>4.0199999999999996</v>
      </c>
      <c r="D7" s="1">
        <v>5.61</v>
      </c>
      <c r="F7" s="1"/>
      <c r="G7" s="1"/>
      <c r="H7" s="1"/>
    </row>
    <row r="8" spans="1:8" ht="15" thickBot="1" x14ac:dyDescent="0.35">
      <c r="A8" s="1">
        <v>21</v>
      </c>
      <c r="B8" s="1">
        <v>4.18</v>
      </c>
      <c r="C8" s="1">
        <v>4.04</v>
      </c>
      <c r="D8" s="1">
        <v>5.0599999999999996</v>
      </c>
      <c r="F8" s="1"/>
      <c r="G8" s="1"/>
      <c r="H8" s="1"/>
    </row>
    <row r="9" spans="1:8" ht="15" thickBot="1" x14ac:dyDescent="0.35">
      <c r="A9" s="1">
        <v>13</v>
      </c>
      <c r="B9" s="1">
        <v>4.05</v>
      </c>
      <c r="C9" s="1">
        <v>6.01</v>
      </c>
      <c r="D9" s="1">
        <v>5.05</v>
      </c>
      <c r="F9" s="1"/>
      <c r="G9" s="1"/>
      <c r="H9" s="1"/>
    </row>
    <row r="10" spans="1:8" ht="15" thickBot="1" x14ac:dyDescent="0.35">
      <c r="A10" s="1">
        <v>14</v>
      </c>
      <c r="B10" s="1">
        <v>5</v>
      </c>
      <c r="C10" s="1">
        <v>6.01</v>
      </c>
      <c r="D10" s="1">
        <v>5.21</v>
      </c>
      <c r="F10" s="1"/>
      <c r="G10" s="1"/>
      <c r="H10" s="1"/>
    </row>
    <row r="11" spans="1:8" ht="15" thickBot="1" x14ac:dyDescent="0.35">
      <c r="A11" s="1">
        <v>24</v>
      </c>
      <c r="B11" s="1">
        <v>6.02</v>
      </c>
      <c r="C11" s="1">
        <v>4.04</v>
      </c>
      <c r="D11" s="1">
        <v>5.7</v>
      </c>
      <c r="F11" s="1"/>
      <c r="G11" s="1"/>
      <c r="H11" s="1"/>
    </row>
    <row r="12" spans="1:8" ht="15" thickBot="1" x14ac:dyDescent="0.35">
      <c r="A12" s="1">
        <v>7</v>
      </c>
      <c r="B12" s="1">
        <v>4.03</v>
      </c>
      <c r="C12" s="1">
        <v>5.33</v>
      </c>
      <c r="D12" s="1">
        <v>5.7</v>
      </c>
      <c r="F12" s="1"/>
      <c r="G12" s="1"/>
      <c r="H12" s="1"/>
    </row>
    <row r="13" spans="1:8" ht="15" thickBot="1" x14ac:dyDescent="0.35">
      <c r="A13" s="1">
        <v>8</v>
      </c>
      <c r="B13" s="1">
        <v>3</v>
      </c>
      <c r="C13" s="1">
        <v>3</v>
      </c>
      <c r="D13" s="1">
        <v>4.7699999999999996</v>
      </c>
      <c r="F13" s="1"/>
      <c r="G13" s="1"/>
      <c r="H13" s="1"/>
    </row>
    <row r="14" spans="1:8" ht="15" thickBot="1" x14ac:dyDescent="0.35">
      <c r="A14" s="1">
        <v>29</v>
      </c>
      <c r="B14" s="1">
        <v>4.1100000000000003</v>
      </c>
      <c r="C14" s="1">
        <v>3</v>
      </c>
      <c r="D14" s="1">
        <v>5.86</v>
      </c>
      <c r="F14" s="1"/>
      <c r="G14" s="1"/>
      <c r="H14" s="1"/>
    </row>
    <row r="15" spans="1:8" ht="15" thickBot="1" x14ac:dyDescent="0.35">
      <c r="A15" s="1">
        <v>18</v>
      </c>
      <c r="B15" s="1">
        <v>5.0199999999999996</v>
      </c>
      <c r="C15" s="1">
        <v>4</v>
      </c>
      <c r="D15" s="1">
        <v>5.87</v>
      </c>
      <c r="F15" s="1"/>
      <c r="G15" s="1"/>
      <c r="H15" s="1"/>
    </row>
    <row r="16" spans="1:8" ht="15" thickBot="1" x14ac:dyDescent="0.35">
      <c r="A16" s="1">
        <v>4</v>
      </c>
      <c r="B16" s="1">
        <v>4.1900000000000004</v>
      </c>
      <c r="C16" s="1">
        <v>5.08</v>
      </c>
      <c r="D16" s="1">
        <v>5.17</v>
      </c>
    </row>
    <row r="17" spans="1:4" ht="15" thickBot="1" x14ac:dyDescent="0.35">
      <c r="A17" s="1">
        <v>3</v>
      </c>
      <c r="B17" s="1">
        <v>4.08</v>
      </c>
      <c r="C17" s="1">
        <v>4.03</v>
      </c>
      <c r="D17" s="1">
        <v>5.81</v>
      </c>
    </row>
    <row r="18" spans="1:4" ht="15" thickBot="1" x14ac:dyDescent="0.35">
      <c r="A18" s="1">
        <v>15</v>
      </c>
      <c r="B18" s="1">
        <v>6.01</v>
      </c>
      <c r="C18" s="1">
        <v>6.06</v>
      </c>
      <c r="D18" s="1">
        <v>4.96</v>
      </c>
    </row>
    <row r="19" spans="1:4" ht="15" thickBot="1" x14ac:dyDescent="0.35">
      <c r="A19" s="1">
        <v>30</v>
      </c>
      <c r="B19" s="1">
        <v>4.1100000000000003</v>
      </c>
      <c r="C19" s="1">
        <v>5.05</v>
      </c>
      <c r="D19" s="1">
        <v>4.5199999999999996</v>
      </c>
    </row>
    <row r="20" spans="1:4" ht="15" thickBot="1" x14ac:dyDescent="0.35">
      <c r="A20" s="1">
        <v>17</v>
      </c>
      <c r="B20" s="1">
        <v>2.0299999999999998</v>
      </c>
      <c r="C20" s="1">
        <v>6.46</v>
      </c>
      <c r="D20" s="1">
        <v>3.48</v>
      </c>
    </row>
    <row r="21" spans="1:4" ht="15" thickBot="1" x14ac:dyDescent="0.35">
      <c r="A21" s="1">
        <v>22</v>
      </c>
      <c r="B21" s="1">
        <v>4.12</v>
      </c>
      <c r="C21" s="1">
        <v>5.01</v>
      </c>
      <c r="D21" s="1">
        <v>5.99</v>
      </c>
    </row>
    <row r="22" spans="1:4" ht="15" thickBot="1" x14ac:dyDescent="0.35">
      <c r="A22" s="1">
        <v>11</v>
      </c>
      <c r="B22" s="1">
        <v>4.1500000000000004</v>
      </c>
      <c r="C22" s="1">
        <v>3</v>
      </c>
      <c r="D22" s="1">
        <v>5.2</v>
      </c>
    </row>
    <row r="23" spans="1:4" ht="15" thickBot="1" x14ac:dyDescent="0.35">
      <c r="A23" s="1">
        <v>19</v>
      </c>
      <c r="B23" s="1">
        <v>4.16</v>
      </c>
      <c r="C23" s="1">
        <v>4.0199999999999996</v>
      </c>
      <c r="D23" s="1">
        <v>5.66</v>
      </c>
    </row>
    <row r="24" spans="1:4" ht="15" thickBot="1" x14ac:dyDescent="0.35">
      <c r="A24" s="1">
        <v>23</v>
      </c>
      <c r="B24" s="1">
        <v>5.0599999999999996</v>
      </c>
      <c r="C24" s="1">
        <v>4.01</v>
      </c>
      <c r="D24" s="1">
        <v>6.16</v>
      </c>
    </row>
    <row r="25" spans="1:4" ht="15" thickBot="1" x14ac:dyDescent="0.35">
      <c r="A25" s="1">
        <v>1</v>
      </c>
      <c r="B25" s="1">
        <v>4.1100000000000003</v>
      </c>
      <c r="C25" s="1">
        <v>5.0199999999999996</v>
      </c>
      <c r="D25" s="1">
        <v>5.57</v>
      </c>
    </row>
    <row r="26" spans="1:4" ht="15" thickBot="1" x14ac:dyDescent="0.35">
      <c r="A26" s="1">
        <v>2</v>
      </c>
      <c r="B26" s="1">
        <v>5.05</v>
      </c>
      <c r="C26" s="1">
        <v>6.05</v>
      </c>
      <c r="D26" s="1">
        <v>5.15</v>
      </c>
    </row>
    <row r="27" spans="1:4" ht="15" thickBot="1" x14ac:dyDescent="0.35">
      <c r="A27" s="1">
        <v>27</v>
      </c>
      <c r="B27" s="1">
        <v>4.1500000000000004</v>
      </c>
      <c r="C27" s="1">
        <v>4.05</v>
      </c>
      <c r="D27" s="1">
        <v>4.1900000000000004</v>
      </c>
    </row>
    <row r="28" spans="1:4" ht="15" thickBot="1" x14ac:dyDescent="0.35">
      <c r="A28" s="1">
        <v>26</v>
      </c>
      <c r="B28" s="1">
        <v>4.01</v>
      </c>
      <c r="C28" s="1">
        <v>5.01</v>
      </c>
      <c r="D28" s="1">
        <v>5.53</v>
      </c>
    </row>
    <row r="29" spans="1:4" ht="15" thickBot="1" x14ac:dyDescent="0.35">
      <c r="A29" s="1">
        <v>28</v>
      </c>
      <c r="B29" s="1">
        <v>6.01</v>
      </c>
      <c r="C29" s="1">
        <v>5.01</v>
      </c>
      <c r="D29" s="1">
        <v>4.4400000000000004</v>
      </c>
    </row>
    <row r="30" spans="1:4" ht="15" thickBot="1" x14ac:dyDescent="0.35">
      <c r="A30" s="1">
        <v>25</v>
      </c>
      <c r="B30" s="1">
        <v>4.05</v>
      </c>
      <c r="C30" s="1">
        <v>5</v>
      </c>
      <c r="D30" s="1">
        <v>5.59</v>
      </c>
    </row>
    <row r="31" spans="1:4" ht="15" thickBot="1" x14ac:dyDescent="0.35">
      <c r="A31" s="1">
        <v>16</v>
      </c>
      <c r="B31" s="1">
        <v>4.21</v>
      </c>
      <c r="C31" s="1">
        <v>3</v>
      </c>
      <c r="D31" s="1">
        <v>5.14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6</v>
      </c>
      <c r="B2" s="1">
        <v>4.85366977452846</v>
      </c>
      <c r="C2" s="1">
        <v>4.7510602823145502</v>
      </c>
      <c r="D2" s="1">
        <v>4.6132622682201498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5</v>
      </c>
      <c r="B3" s="1">
        <v>4.5583681706579</v>
      </c>
      <c r="C3" s="1">
        <v>3.4983421975820401</v>
      </c>
      <c r="D3" s="1">
        <v>4.3199991853076396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12</v>
      </c>
      <c r="B4" s="1">
        <v>6.2246233178055199</v>
      </c>
      <c r="C4" s="1">
        <v>3.84821242532783</v>
      </c>
      <c r="D4" s="1">
        <v>4.9972557899038197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20</v>
      </c>
      <c r="B5" s="1">
        <v>4.4213752865254898</v>
      </c>
      <c r="C5" s="1">
        <v>3.3187754080368901</v>
      </c>
      <c r="D5" s="1">
        <v>4.8455318280183102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10</v>
      </c>
      <c r="B6" s="1">
        <v>5.7861058010018596</v>
      </c>
      <c r="C6" s="1">
        <v>3.64961067366754</v>
      </c>
      <c r="D6" s="1">
        <v>5.1264574902409796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9</v>
      </c>
      <c r="B7" s="1">
        <v>4.4194701550575397</v>
      </c>
      <c r="C7" s="1">
        <v>4.4906007053315902</v>
      </c>
      <c r="D7" s="1">
        <v>5.3885523859883504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21</v>
      </c>
      <c r="B8" s="1">
        <v>4.5001685411052597</v>
      </c>
      <c r="C8" s="1">
        <v>4.4615702846897998</v>
      </c>
      <c r="D8" s="1">
        <v>4.52161553418276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13</v>
      </c>
      <c r="B9" s="1">
        <v>4.1428612353494101</v>
      </c>
      <c r="C9" s="1">
        <v>6.3736226051177596</v>
      </c>
      <c r="D9" s="1">
        <v>4.8963483335098301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14</v>
      </c>
      <c r="B10" s="1">
        <v>4.6995446810236103</v>
      </c>
      <c r="C10" s="1">
        <v>6.0174642635799396</v>
      </c>
      <c r="D10" s="1">
        <v>5.1766148509278196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24</v>
      </c>
      <c r="B11" s="1">
        <v>5.9505270470862701</v>
      </c>
      <c r="C11" s="1">
        <v>4.5203764082614297</v>
      </c>
      <c r="D11" s="1">
        <v>5.4679366023140004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7</v>
      </c>
      <c r="B12" s="1">
        <v>4.6890246159140503</v>
      </c>
      <c r="C12" s="1">
        <v>5.8014340652077898</v>
      </c>
      <c r="D12" s="1">
        <v>5.2793733235545703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8</v>
      </c>
      <c r="B13" s="1">
        <v>3.4019855339077201</v>
      </c>
      <c r="C13" s="1">
        <v>3.7260890183021198</v>
      </c>
      <c r="D13" s="1">
        <v>4.3261889293679801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29</v>
      </c>
      <c r="B14" s="1">
        <v>4.0075413859509599</v>
      </c>
      <c r="C14" s="1">
        <v>3.5580305143606199</v>
      </c>
      <c r="D14" s="1">
        <v>5.39733372513329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18</v>
      </c>
      <c r="B15" s="1">
        <v>4.8176557394192896</v>
      </c>
      <c r="C15" s="1">
        <v>4.2196018222155303</v>
      </c>
      <c r="D15" s="1">
        <v>5.3154484240980002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4</v>
      </c>
      <c r="B16" s="1">
        <v>4.5064875771672401</v>
      </c>
      <c r="C16" s="1">
        <v>4.7616263203329501</v>
      </c>
      <c r="D16" s="1">
        <v>4.99608345132319</v>
      </c>
    </row>
    <row r="17" spans="1:4" ht="15" thickBot="1" x14ac:dyDescent="0.35">
      <c r="A17" s="1">
        <v>3</v>
      </c>
      <c r="B17" s="1">
        <v>4.1461578838215596</v>
      </c>
      <c r="C17" s="1">
        <v>3.9922297131787201</v>
      </c>
      <c r="D17" s="1">
        <v>5.8565346788757298</v>
      </c>
    </row>
    <row r="18" spans="1:4" ht="15" thickBot="1" x14ac:dyDescent="0.35">
      <c r="A18" s="1">
        <v>15</v>
      </c>
      <c r="B18" s="1">
        <v>5.8137353787430799</v>
      </c>
      <c r="C18" s="1">
        <v>6.6693890815291299</v>
      </c>
      <c r="D18" s="1">
        <v>5.11789329930411</v>
      </c>
    </row>
    <row r="19" spans="1:4" ht="15" thickBot="1" x14ac:dyDescent="0.35">
      <c r="A19" s="1">
        <v>30</v>
      </c>
      <c r="B19" s="1">
        <v>4.2033856554918296</v>
      </c>
      <c r="C19" s="1">
        <v>4.6560388140695199</v>
      </c>
      <c r="D19" s="1">
        <v>4.8359754314015104</v>
      </c>
    </row>
    <row r="20" spans="1:4" ht="15" thickBot="1" x14ac:dyDescent="0.35">
      <c r="A20" s="1">
        <v>17</v>
      </c>
      <c r="B20" s="1">
        <v>2.38395045311132</v>
      </c>
      <c r="C20" s="1">
        <v>5.9449855871128001</v>
      </c>
      <c r="D20" s="1">
        <v>2.7453703522461201</v>
      </c>
    </row>
    <row r="21" spans="1:4" ht="15" thickBot="1" x14ac:dyDescent="0.35">
      <c r="A21" s="1">
        <v>22</v>
      </c>
      <c r="B21" s="1">
        <v>4.5876101676164502</v>
      </c>
      <c r="C21" s="1">
        <v>4.8095252106472302</v>
      </c>
      <c r="D21" s="1">
        <v>6.0253000380178197</v>
      </c>
    </row>
    <row r="22" spans="1:4" ht="15" thickBot="1" x14ac:dyDescent="0.35">
      <c r="A22" s="1">
        <v>11</v>
      </c>
      <c r="B22" s="1">
        <v>3.88582447371367</v>
      </c>
      <c r="C22" s="1">
        <v>3.4465198757940598</v>
      </c>
      <c r="D22" s="1">
        <v>4.6249959066860997</v>
      </c>
    </row>
    <row r="23" spans="1:4" ht="15" thickBot="1" x14ac:dyDescent="0.35">
      <c r="A23" s="1">
        <v>19</v>
      </c>
      <c r="B23" s="1">
        <v>3.85712504842988</v>
      </c>
      <c r="C23" s="1">
        <v>3.8236319988340099</v>
      </c>
      <c r="D23" s="1">
        <v>5.9452409953360803</v>
      </c>
    </row>
    <row r="24" spans="1:4" ht="15" thickBot="1" x14ac:dyDescent="0.35">
      <c r="A24" s="1">
        <v>23</v>
      </c>
      <c r="B24" s="1">
        <v>5.1438508265516401</v>
      </c>
      <c r="C24" s="1">
        <v>3.93728929516256</v>
      </c>
      <c r="D24" s="1">
        <v>5.91493152892384</v>
      </c>
    </row>
    <row r="25" spans="1:4" ht="15" thickBot="1" x14ac:dyDescent="0.35">
      <c r="A25" s="1">
        <v>1</v>
      </c>
      <c r="B25" s="1">
        <v>4.01328212871831</v>
      </c>
      <c r="C25" s="1">
        <v>4.7829768308740102</v>
      </c>
      <c r="D25" s="1">
        <v>5.7059083877768</v>
      </c>
    </row>
    <row r="26" spans="1:4" ht="15" thickBot="1" x14ac:dyDescent="0.35">
      <c r="A26" s="1">
        <v>2</v>
      </c>
      <c r="B26" s="1">
        <v>4.8684017062587399</v>
      </c>
      <c r="C26" s="1">
        <v>5.9871759501313102</v>
      </c>
      <c r="D26" s="1">
        <v>4.9862379467596503</v>
      </c>
    </row>
    <row r="27" spans="1:4" ht="15" thickBot="1" x14ac:dyDescent="0.35">
      <c r="A27" s="1">
        <v>27</v>
      </c>
      <c r="B27" s="1">
        <v>4.5712314456729501</v>
      </c>
      <c r="C27" s="1">
        <v>3.87222818875702</v>
      </c>
      <c r="D27" s="1">
        <v>4.6811480199396804</v>
      </c>
    </row>
    <row r="28" spans="1:4" ht="15" thickBot="1" x14ac:dyDescent="0.35">
      <c r="A28" s="1">
        <v>26</v>
      </c>
      <c r="B28" s="1">
        <v>4.1756905383632796</v>
      </c>
      <c r="C28" s="1">
        <v>5.3206631264573696</v>
      </c>
      <c r="D28" s="1">
        <v>5.2480933696643799</v>
      </c>
    </row>
    <row r="29" spans="1:4" ht="15" thickBot="1" x14ac:dyDescent="0.35">
      <c r="A29" s="1">
        <v>28</v>
      </c>
      <c r="B29" s="1">
        <v>6.4036133348391102</v>
      </c>
      <c r="C29" s="1">
        <v>4.7321442096387898</v>
      </c>
      <c r="D29" s="1">
        <v>4.6218732986447399</v>
      </c>
    </row>
    <row r="30" spans="1:4" ht="15" thickBot="1" x14ac:dyDescent="0.35">
      <c r="A30" s="1">
        <v>25</v>
      </c>
      <c r="B30" s="1">
        <v>4.3024284382779401</v>
      </c>
      <c r="C30" s="1">
        <v>5.24000196330348</v>
      </c>
      <c r="D30" s="1">
        <v>6.0668042823671398</v>
      </c>
    </row>
    <row r="31" spans="1:4" ht="15" thickBot="1" x14ac:dyDescent="0.35">
      <c r="A31" s="1">
        <v>16</v>
      </c>
      <c r="B31" s="1">
        <v>4.32848162811222</v>
      </c>
      <c r="C31" s="1">
        <v>3.4462582825244699</v>
      </c>
      <c r="D31" s="1">
        <v>4.6308314744869596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activeCell="M37" sqref="M37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6</v>
      </c>
      <c r="B2" s="1">
        <v>4.7952788226156002</v>
      </c>
      <c r="C2" s="1">
        <v>4.7529560014930503</v>
      </c>
      <c r="D2" s="1">
        <v>4.6095891865881597</v>
      </c>
    </row>
    <row r="3" spans="1:4" ht="15" thickBot="1" x14ac:dyDescent="0.35">
      <c r="A3" s="1">
        <v>5</v>
      </c>
      <c r="B3" s="1">
        <v>4.5503313990781198</v>
      </c>
      <c r="C3" s="1">
        <v>3.50874545206675</v>
      </c>
      <c r="D3" s="1">
        <v>4.39214304880739</v>
      </c>
    </row>
    <row r="4" spans="1:4" ht="15" thickBot="1" x14ac:dyDescent="0.35">
      <c r="A4" s="1">
        <v>12</v>
      </c>
      <c r="B4" s="1">
        <v>6.18606747835564</v>
      </c>
      <c r="C4" s="1">
        <v>3.87921946694324</v>
      </c>
      <c r="D4" s="1">
        <v>5.03803628323098</v>
      </c>
    </row>
    <row r="5" spans="1:4" ht="15" thickBot="1" x14ac:dyDescent="0.35">
      <c r="A5" s="1">
        <v>20</v>
      </c>
      <c r="B5" s="1">
        <v>4.4961037820655498</v>
      </c>
      <c r="C5" s="1">
        <v>3.3942654867269799</v>
      </c>
      <c r="D5" s="1">
        <v>4.9388042544503099</v>
      </c>
    </row>
    <row r="6" spans="1:4" ht="15" thickBot="1" x14ac:dyDescent="0.35">
      <c r="A6" s="1">
        <v>10</v>
      </c>
      <c r="B6" s="1">
        <v>5.74819724100412</v>
      </c>
      <c r="C6" s="1">
        <v>3.6657819096392701</v>
      </c>
      <c r="D6" s="1">
        <v>5.0936690100432802</v>
      </c>
    </row>
    <row r="7" spans="1:4" ht="15" thickBot="1" x14ac:dyDescent="0.35">
      <c r="A7" s="1">
        <v>9</v>
      </c>
      <c r="B7" s="1">
        <v>4.4195078746085201</v>
      </c>
      <c r="C7" s="1">
        <v>4.4926960719618796</v>
      </c>
      <c r="D7" s="1">
        <v>5.4286123127660897</v>
      </c>
    </row>
    <row r="8" spans="1:4" ht="15" thickBot="1" x14ac:dyDescent="0.35">
      <c r="A8" s="1">
        <v>21</v>
      </c>
      <c r="B8" s="1">
        <v>4.5143651148455604</v>
      </c>
      <c r="C8" s="1">
        <v>4.4556968801907004</v>
      </c>
      <c r="D8" s="1">
        <v>4.5810089228159496</v>
      </c>
    </row>
    <row r="9" spans="1:4" ht="15" thickBot="1" x14ac:dyDescent="0.35">
      <c r="A9" s="1">
        <v>13</v>
      </c>
      <c r="B9" s="1">
        <v>4.1883964597374197</v>
      </c>
      <c r="C9" s="1">
        <v>6.3218793167630301</v>
      </c>
      <c r="D9" s="1">
        <v>5.0235112260839996</v>
      </c>
    </row>
    <row r="10" spans="1:4" ht="15" thickBot="1" x14ac:dyDescent="0.35">
      <c r="A10" s="1">
        <v>14</v>
      </c>
      <c r="B10" s="1">
        <v>4.70611479022313</v>
      </c>
      <c r="C10" s="1">
        <v>6.0111647841833902</v>
      </c>
      <c r="D10" s="1">
        <v>5.2317631128354902</v>
      </c>
    </row>
    <row r="11" spans="1:4" ht="15" thickBot="1" x14ac:dyDescent="0.35">
      <c r="A11" s="1">
        <v>24</v>
      </c>
      <c r="B11" s="1">
        <v>5.9666574176290998</v>
      </c>
      <c r="C11" s="1">
        <v>4.5546941056691503</v>
      </c>
      <c r="D11" s="1">
        <v>5.5254933886747102</v>
      </c>
    </row>
    <row r="12" spans="1:4" ht="15" thickBot="1" x14ac:dyDescent="0.35">
      <c r="A12" s="1">
        <v>7</v>
      </c>
      <c r="B12" s="1">
        <v>4.6818950236403003</v>
      </c>
      <c r="C12" s="1">
        <v>5.7854398970347001</v>
      </c>
      <c r="D12" s="1">
        <v>5.32380346909944</v>
      </c>
    </row>
    <row r="13" spans="1:4" ht="15" thickBot="1" x14ac:dyDescent="0.35">
      <c r="A13" s="1">
        <v>8</v>
      </c>
      <c r="B13" s="1">
        <v>3.4278482156969501</v>
      </c>
      <c r="C13" s="1">
        <v>3.7398325732841</v>
      </c>
      <c r="D13" s="1">
        <v>4.3773045663256802</v>
      </c>
    </row>
    <row r="14" spans="1:4" ht="15" thickBot="1" x14ac:dyDescent="0.35">
      <c r="A14" s="1">
        <v>29</v>
      </c>
      <c r="B14" s="1">
        <v>4.0303265623645101</v>
      </c>
      <c r="C14" s="1">
        <v>3.6233821161904798</v>
      </c>
      <c r="D14" s="1">
        <v>5.4506580557708402</v>
      </c>
    </row>
    <row r="15" spans="1:4" ht="15" thickBot="1" x14ac:dyDescent="0.35">
      <c r="A15" s="1">
        <v>18</v>
      </c>
      <c r="B15" s="1">
        <v>4.82190086155817</v>
      </c>
      <c r="C15" s="1">
        <v>4.1684846242704099</v>
      </c>
      <c r="D15" s="1">
        <v>5.4633323354633498</v>
      </c>
    </row>
    <row r="16" spans="1:4" ht="15" thickBot="1" x14ac:dyDescent="0.35">
      <c r="A16" s="1">
        <v>4</v>
      </c>
      <c r="B16" s="1">
        <v>4.44317325871015</v>
      </c>
      <c r="C16" s="1">
        <v>4.8549152586987603</v>
      </c>
      <c r="D16" s="1">
        <v>5.03568198340436</v>
      </c>
    </row>
    <row r="17" spans="1:4" ht="15" thickBot="1" x14ac:dyDescent="0.35">
      <c r="A17" s="1">
        <v>3</v>
      </c>
      <c r="B17" s="1">
        <v>4.0951718582089498</v>
      </c>
      <c r="C17" s="1">
        <v>4.0046150299094396</v>
      </c>
      <c r="D17" s="1">
        <v>5.9225392737224301</v>
      </c>
    </row>
    <row r="18" spans="1:4" ht="15" thickBot="1" x14ac:dyDescent="0.35">
      <c r="A18" s="1">
        <v>15</v>
      </c>
      <c r="B18" s="1">
        <v>5.7806172423698499</v>
      </c>
      <c r="C18" s="1">
        <v>6.6485823991408397</v>
      </c>
      <c r="D18" s="1">
        <v>5.2084026082233699</v>
      </c>
    </row>
    <row r="19" spans="1:4" ht="15" thickBot="1" x14ac:dyDescent="0.35">
      <c r="A19" s="1">
        <v>30</v>
      </c>
      <c r="B19" s="1">
        <v>4.2354877661015697</v>
      </c>
      <c r="C19" s="1">
        <v>4.7214372826838504</v>
      </c>
      <c r="D19" s="1">
        <v>4.8211174874202198</v>
      </c>
    </row>
    <row r="20" spans="1:4" ht="15" thickBot="1" x14ac:dyDescent="0.35">
      <c r="A20" s="1">
        <v>17</v>
      </c>
      <c r="B20" s="1">
        <v>2.47381941941756</v>
      </c>
      <c r="C20" s="1">
        <v>6.0020514988599398</v>
      </c>
      <c r="D20" s="1">
        <v>2.8351416365387498</v>
      </c>
    </row>
    <row r="21" spans="1:4" ht="15" thickBot="1" x14ac:dyDescent="0.35">
      <c r="A21" s="1">
        <v>22</v>
      </c>
      <c r="B21" s="1">
        <v>4.6155259852572801</v>
      </c>
      <c r="C21" s="1">
        <v>4.8813715595930898</v>
      </c>
      <c r="D21" s="1">
        <v>6.0876823017255699</v>
      </c>
    </row>
    <row r="22" spans="1:4" ht="15" thickBot="1" x14ac:dyDescent="0.35">
      <c r="A22" s="1">
        <v>11</v>
      </c>
      <c r="B22" s="1">
        <v>3.8578522450105801</v>
      </c>
      <c r="C22" s="1">
        <v>3.4729278908471701</v>
      </c>
      <c r="D22" s="1">
        <v>4.6745965934239999</v>
      </c>
    </row>
    <row r="23" spans="1:4" ht="15" thickBot="1" x14ac:dyDescent="0.35">
      <c r="A23" s="1">
        <v>19</v>
      </c>
      <c r="B23" s="1">
        <v>3.8968409470334602</v>
      </c>
      <c r="C23" s="1">
        <v>3.8537964882185598</v>
      </c>
      <c r="D23" s="1">
        <v>6.0186369078651296</v>
      </c>
    </row>
    <row r="24" spans="1:4" ht="15" thickBot="1" x14ac:dyDescent="0.35">
      <c r="A24" s="1">
        <v>23</v>
      </c>
      <c r="B24" s="1">
        <v>5.1379617979308199</v>
      </c>
      <c r="C24" s="1">
        <v>4.00216717006648</v>
      </c>
      <c r="D24" s="1">
        <v>5.8948279109063302</v>
      </c>
    </row>
    <row r="25" spans="1:4" ht="15" thickBot="1" x14ac:dyDescent="0.35">
      <c r="A25" s="1">
        <v>1</v>
      </c>
      <c r="B25" s="1">
        <v>4.0055018010682799</v>
      </c>
      <c r="C25" s="1">
        <v>4.7042216654498201</v>
      </c>
      <c r="D25" s="1">
        <v>5.8443840314283904</v>
      </c>
    </row>
    <row r="26" spans="1:4" ht="15" thickBot="1" x14ac:dyDescent="0.35">
      <c r="A26" s="1">
        <v>2</v>
      </c>
      <c r="B26" s="1">
        <v>4.7777247039335196</v>
      </c>
      <c r="C26" s="1">
        <v>5.8723471701006202</v>
      </c>
      <c r="D26" s="1">
        <v>5.2330775490249</v>
      </c>
    </row>
    <row r="27" spans="1:4" ht="15" thickBot="1" x14ac:dyDescent="0.35">
      <c r="A27" s="1">
        <v>27</v>
      </c>
      <c r="B27" s="1">
        <v>4.6223311762092898</v>
      </c>
      <c r="C27" s="1">
        <v>3.9439198893811298</v>
      </c>
      <c r="D27" s="1">
        <v>4.6329061528143001</v>
      </c>
    </row>
    <row r="28" spans="1:4" ht="15" thickBot="1" x14ac:dyDescent="0.35">
      <c r="A28" s="1">
        <v>26</v>
      </c>
      <c r="B28" s="1">
        <v>4.2215428287775696</v>
      </c>
      <c r="C28" s="1">
        <v>5.2874360800771303</v>
      </c>
      <c r="D28" s="1">
        <v>5.3481091491764801</v>
      </c>
    </row>
    <row r="29" spans="1:4" ht="15" thickBot="1" x14ac:dyDescent="0.35">
      <c r="A29" s="1">
        <v>28</v>
      </c>
      <c r="B29" s="1">
        <v>6.4128972551352996</v>
      </c>
      <c r="C29" s="1">
        <v>4.769472652958</v>
      </c>
      <c r="D29" s="1">
        <v>4.7669527210918901</v>
      </c>
    </row>
    <row r="30" spans="1:4" ht="15" thickBot="1" x14ac:dyDescent="0.35">
      <c r="A30" s="1">
        <v>25</v>
      </c>
      <c r="B30" s="1">
        <v>4.3175714330581698</v>
      </c>
      <c r="C30" s="1">
        <v>5.2698252473273799</v>
      </c>
      <c r="D30" s="1">
        <v>6.0365495758702199</v>
      </c>
    </row>
    <row r="31" spans="1:4" ht="15" thickBot="1" x14ac:dyDescent="0.35">
      <c r="A31" s="1">
        <v>16</v>
      </c>
      <c r="B31" s="1">
        <v>4.29131099481687</v>
      </c>
      <c r="C31" s="1">
        <v>3.4785252984614798</v>
      </c>
      <c r="D31" s="1">
        <v>4.8066839175262404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31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6</v>
      </c>
      <c r="B2" s="1">
        <v>6.0653188180404296</v>
      </c>
      <c r="C2" s="1">
        <v>5.9622641509433896</v>
      </c>
      <c r="D2" s="1">
        <v>4.2294654498044304</v>
      </c>
    </row>
    <row r="3" spans="1:4" ht="15" thickBot="1" x14ac:dyDescent="0.35">
      <c r="A3" s="1">
        <v>5</v>
      </c>
      <c r="B3" s="1">
        <v>4.6500000000000004</v>
      </c>
      <c r="C3" s="1">
        <v>3.2141706924315598</v>
      </c>
      <c r="D3" s="1">
        <v>4.3396880415944503</v>
      </c>
    </row>
    <row r="4" spans="1:4" ht="15" thickBot="1" x14ac:dyDescent="0.35">
      <c r="A4" s="1">
        <v>12</v>
      </c>
      <c r="B4" s="1">
        <v>6.9342783505154602</v>
      </c>
      <c r="C4" s="1">
        <v>4.5682819383259901</v>
      </c>
      <c r="D4" s="1">
        <v>4.7888707037643199</v>
      </c>
    </row>
    <row r="5" spans="1:4" ht="15" thickBot="1" x14ac:dyDescent="0.35">
      <c r="A5" s="1">
        <v>20</v>
      </c>
      <c r="B5" s="1">
        <v>4.6500000000000004</v>
      </c>
      <c r="C5" s="1">
        <v>3.2141706924315598</v>
      </c>
      <c r="D5" s="1">
        <v>4.7888707037643199</v>
      </c>
    </row>
    <row r="6" spans="1:4" ht="15" thickBot="1" x14ac:dyDescent="0.35">
      <c r="A6" s="1">
        <v>10</v>
      </c>
      <c r="B6" s="1">
        <v>6.9592445328031802</v>
      </c>
      <c r="C6" s="1">
        <v>4.5682819383259901</v>
      </c>
      <c r="D6" s="1">
        <v>4.7888707037643199</v>
      </c>
    </row>
    <row r="7" spans="1:4" ht="15" thickBot="1" x14ac:dyDescent="0.35">
      <c r="A7" s="1">
        <v>9</v>
      </c>
      <c r="B7" s="1">
        <v>4.6500000000000004</v>
      </c>
      <c r="C7" s="1">
        <v>4.5682819383259901</v>
      </c>
      <c r="D7" s="1">
        <v>4.9988623435722399</v>
      </c>
    </row>
    <row r="8" spans="1:4" ht="15" thickBot="1" x14ac:dyDescent="0.35">
      <c r="A8" s="1">
        <v>21</v>
      </c>
      <c r="B8" s="1">
        <v>4.6500000000000004</v>
      </c>
      <c r="C8" s="1">
        <v>4.5682819383259901</v>
      </c>
      <c r="D8" s="1">
        <v>4.5114854517611001</v>
      </c>
    </row>
    <row r="9" spans="1:4" ht="15" thickBot="1" x14ac:dyDescent="0.35">
      <c r="A9" s="1">
        <v>13</v>
      </c>
      <c r="B9" s="1">
        <v>4.6500000000000004</v>
      </c>
      <c r="C9" s="1">
        <v>6.9005291005291003</v>
      </c>
      <c r="D9" s="1">
        <v>4.7888707037643199</v>
      </c>
    </row>
    <row r="10" spans="1:4" ht="15" thickBot="1" x14ac:dyDescent="0.35">
      <c r="A10" s="1">
        <v>14</v>
      </c>
      <c r="B10" s="1">
        <v>6.0522388059701404</v>
      </c>
      <c r="C10" s="1">
        <v>6.7841823056300203</v>
      </c>
      <c r="D10" s="1">
        <v>4.7888707037643199</v>
      </c>
    </row>
    <row r="11" spans="1:4" ht="15" thickBot="1" x14ac:dyDescent="0.35">
      <c r="A11" s="1">
        <v>24</v>
      </c>
      <c r="B11" s="1">
        <v>6.9592445328031802</v>
      </c>
      <c r="C11" s="1">
        <v>4.5682819383259901</v>
      </c>
      <c r="D11" s="1">
        <v>5.8256578947368398</v>
      </c>
    </row>
    <row r="12" spans="1:4" ht="15" thickBot="1" x14ac:dyDescent="0.35">
      <c r="A12" s="1">
        <v>7</v>
      </c>
      <c r="B12" s="1">
        <v>4.6500000000000004</v>
      </c>
      <c r="C12" s="1">
        <v>5.9285714285714199</v>
      </c>
      <c r="D12" s="1">
        <v>5.0646521433591003</v>
      </c>
    </row>
    <row r="13" spans="1:4" ht="15" thickBot="1" x14ac:dyDescent="0.35">
      <c r="A13" s="1">
        <v>8</v>
      </c>
      <c r="B13" s="1">
        <v>3.7354312354312298</v>
      </c>
      <c r="C13" s="1">
        <v>3.2141706924315598</v>
      </c>
      <c r="D13" s="1">
        <v>4.3402471315092601</v>
      </c>
    </row>
    <row r="14" spans="1:4" ht="15" thickBot="1" x14ac:dyDescent="0.35">
      <c r="A14" s="1">
        <v>29</v>
      </c>
      <c r="B14" s="1">
        <v>4.6500000000000004</v>
      </c>
      <c r="C14" s="1">
        <v>3.2141706924315598</v>
      </c>
      <c r="D14" s="1">
        <v>5.0646521433591003</v>
      </c>
    </row>
    <row r="15" spans="1:4" ht="15" thickBot="1" x14ac:dyDescent="0.35">
      <c r="A15" s="1">
        <v>18</v>
      </c>
      <c r="B15" s="1">
        <v>6.0653188180404296</v>
      </c>
      <c r="C15" s="1">
        <v>4.5682819383259901</v>
      </c>
      <c r="D15" s="1">
        <v>5.0646521433591003</v>
      </c>
    </row>
    <row r="16" spans="1:4" ht="15" thickBot="1" x14ac:dyDescent="0.35">
      <c r="A16" s="1">
        <v>4</v>
      </c>
      <c r="B16" s="1">
        <v>4.6500000000000004</v>
      </c>
      <c r="C16" s="1">
        <v>5.9285714285714199</v>
      </c>
      <c r="D16" s="1">
        <v>4.3402471315092601</v>
      </c>
    </row>
    <row r="17" spans="1:4" ht="15" thickBot="1" x14ac:dyDescent="0.35">
      <c r="A17" s="1">
        <v>3</v>
      </c>
      <c r="B17" s="1">
        <v>4.6500000000000004</v>
      </c>
      <c r="C17" s="1">
        <v>4.5682819383259901</v>
      </c>
      <c r="D17" s="1">
        <v>5.0646521433591003</v>
      </c>
    </row>
    <row r="18" spans="1:4" ht="15" thickBot="1" x14ac:dyDescent="0.35">
      <c r="A18" s="1">
        <v>15</v>
      </c>
      <c r="B18" s="1">
        <v>6.9342783505154602</v>
      </c>
      <c r="C18" s="1">
        <v>6.9005291005291003</v>
      </c>
      <c r="D18" s="1">
        <v>4.6942148760330502</v>
      </c>
    </row>
    <row r="19" spans="1:4" ht="15" thickBot="1" x14ac:dyDescent="0.35">
      <c r="A19" s="1">
        <v>30</v>
      </c>
      <c r="B19" s="1">
        <v>4.6500000000000004</v>
      </c>
      <c r="C19" s="1">
        <v>5.9285714285714199</v>
      </c>
      <c r="D19" s="1">
        <v>4.5114854517611001</v>
      </c>
    </row>
    <row r="20" spans="1:4" ht="15" thickBot="1" x14ac:dyDescent="0.35">
      <c r="A20" s="1">
        <v>17</v>
      </c>
      <c r="B20" s="1">
        <v>3.0958737864077599</v>
      </c>
      <c r="C20" s="1">
        <v>6.7841823056300203</v>
      </c>
      <c r="D20" s="1">
        <v>3.6514935988620199</v>
      </c>
    </row>
    <row r="21" spans="1:4" ht="15" thickBot="1" x14ac:dyDescent="0.35">
      <c r="A21" s="1">
        <v>22</v>
      </c>
      <c r="B21" s="1">
        <v>4.6500000000000004</v>
      </c>
      <c r="C21" s="1">
        <v>5.9622641509433896</v>
      </c>
      <c r="D21" s="1">
        <v>5.0646521433591003</v>
      </c>
    </row>
    <row r="22" spans="1:4" ht="15" thickBot="1" x14ac:dyDescent="0.35">
      <c r="A22" s="1">
        <v>11</v>
      </c>
      <c r="B22" s="1">
        <v>4.6500000000000004</v>
      </c>
      <c r="C22" s="1">
        <v>3.2141706924315598</v>
      </c>
      <c r="D22" s="1">
        <v>4.5114854517611001</v>
      </c>
    </row>
    <row r="23" spans="1:4" ht="15" thickBot="1" x14ac:dyDescent="0.35">
      <c r="A23" s="1">
        <v>19</v>
      </c>
      <c r="B23" s="1">
        <v>4.6500000000000004</v>
      </c>
      <c r="C23" s="1">
        <v>4.5682819383259901</v>
      </c>
      <c r="D23" s="1">
        <v>5.6590361445783097</v>
      </c>
    </row>
    <row r="24" spans="1:4" ht="15" thickBot="1" x14ac:dyDescent="0.35">
      <c r="A24" s="1">
        <v>23</v>
      </c>
      <c r="B24" s="1">
        <v>6.1022222222222204</v>
      </c>
      <c r="C24" s="1">
        <v>4.5682819383259901</v>
      </c>
      <c r="D24" s="1">
        <v>5.8256578947368398</v>
      </c>
    </row>
    <row r="25" spans="1:4" ht="15" thickBot="1" x14ac:dyDescent="0.35">
      <c r="A25" s="1">
        <v>1</v>
      </c>
      <c r="B25" s="1">
        <v>4.6500000000000004</v>
      </c>
      <c r="C25" s="1">
        <v>5.9622641509433896</v>
      </c>
      <c r="D25" s="1">
        <v>4.9988623435722399</v>
      </c>
    </row>
    <row r="26" spans="1:4" ht="15" thickBot="1" x14ac:dyDescent="0.35">
      <c r="A26" s="1">
        <v>2</v>
      </c>
      <c r="B26" s="1">
        <v>6.0400516795865604</v>
      </c>
      <c r="C26" s="1">
        <v>6.7841823056300203</v>
      </c>
      <c r="D26" s="1">
        <v>4.7888707037643199</v>
      </c>
    </row>
    <row r="27" spans="1:4" ht="15" thickBot="1" x14ac:dyDescent="0.35">
      <c r="A27" s="1">
        <v>27</v>
      </c>
      <c r="B27" s="1">
        <v>4.6500000000000004</v>
      </c>
      <c r="C27" s="1">
        <v>4.5682819383259901</v>
      </c>
      <c r="D27" s="1">
        <v>4.2514619883040901</v>
      </c>
    </row>
    <row r="28" spans="1:4" ht="15" thickBot="1" x14ac:dyDescent="0.35">
      <c r="A28" s="1">
        <v>26</v>
      </c>
      <c r="B28" s="1">
        <v>4.6500000000000004</v>
      </c>
      <c r="C28" s="1">
        <v>5.9285714285714199</v>
      </c>
      <c r="D28" s="1">
        <v>5.0646521433591003</v>
      </c>
    </row>
    <row r="29" spans="1:4" ht="15" thickBot="1" x14ac:dyDescent="0.35">
      <c r="A29" s="1">
        <v>28</v>
      </c>
      <c r="B29" s="1">
        <v>6.9342783505154602</v>
      </c>
      <c r="C29" s="1">
        <v>5.9285714285714199</v>
      </c>
      <c r="D29" s="1">
        <v>4.5114854517611001</v>
      </c>
    </row>
    <row r="30" spans="1:4" ht="15" thickBot="1" x14ac:dyDescent="0.35">
      <c r="A30" s="1">
        <v>25</v>
      </c>
      <c r="B30" s="1">
        <v>4.6500000000000004</v>
      </c>
      <c r="C30" s="1">
        <v>5.9622641509433896</v>
      </c>
      <c r="D30" s="1">
        <v>5.0812499999999998</v>
      </c>
    </row>
    <row r="31" spans="1:4" ht="15" thickBot="1" x14ac:dyDescent="0.35">
      <c r="A31" s="1">
        <v>16</v>
      </c>
      <c r="B31" s="1">
        <v>4.6500000000000004</v>
      </c>
      <c r="C31" s="1">
        <v>3.2141706924315598</v>
      </c>
      <c r="D31" s="1">
        <v>4.5114854517611001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for delting columns</vt:lpstr>
      <vt:lpstr>Average</vt:lpstr>
      <vt:lpstr>Opponent Averages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2024-08-02T19:56:54Z</dcterms:modified>
</cp:coreProperties>
</file>