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42DE784F-C9D0-46D4-A8EA-9E3444FE4654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Sheet2" sheetId="24" r:id="rId2"/>
    <sheet name="for delting columns" sheetId="23" r:id="rId3"/>
    <sheet name="Average" sheetId="20" r:id="rId4"/>
    <sheet name="Opponent Averages" sheetId="21" r:id="rId5"/>
    <sheet name="Props" sheetId="17" r:id="rId6"/>
    <sheet name="RF" sheetId="2" r:id="rId7"/>
    <sheet name="Neural" sheetId="3" r:id="rId8"/>
    <sheet name="LR" sheetId="4" r:id="rId9"/>
    <sheet name="Adaboost" sheetId="6" r:id="rId10"/>
    <sheet name="XGBR" sheetId="7" r:id="rId11"/>
    <sheet name="Huber" sheetId="12" r:id="rId12"/>
    <sheet name="BayesRidge" sheetId="16" r:id="rId13"/>
    <sheet name="Elastic" sheetId="15" r:id="rId14"/>
    <sheet name="GBR" sheetId="13" r:id="rId15"/>
  </sheets>
  <definedNames>
    <definedName name="_xlnm._FilterDatabase" localSheetId="0" hidden="1">Sheet1!$L$77:$AQ$94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24" l="1"/>
  <c r="R17" i="24"/>
  <c r="S17" i="24"/>
  <c r="Q18" i="24"/>
  <c r="R18" i="24"/>
  <c r="S18" i="24"/>
  <c r="N3" i="24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2" i="24"/>
  <c r="I3" i="24"/>
  <c r="J3" i="24"/>
  <c r="I4" i="24"/>
  <c r="J4" i="24"/>
  <c r="I5" i="24"/>
  <c r="J5" i="24"/>
  <c r="I6" i="24"/>
  <c r="J6" i="24"/>
  <c r="I7" i="24"/>
  <c r="J7" i="24"/>
  <c r="I8" i="24"/>
  <c r="J8" i="24"/>
  <c r="I9" i="24"/>
  <c r="J9" i="24"/>
  <c r="I10" i="24"/>
  <c r="J10" i="24"/>
  <c r="I11" i="24"/>
  <c r="J11" i="24"/>
  <c r="I12" i="24"/>
  <c r="J12" i="24"/>
  <c r="I13" i="24"/>
  <c r="J13" i="24"/>
  <c r="I14" i="24"/>
  <c r="J14" i="24"/>
  <c r="I15" i="24"/>
  <c r="J15" i="24"/>
  <c r="I16" i="24"/>
  <c r="J16" i="24"/>
  <c r="I17" i="24"/>
  <c r="J17" i="24"/>
  <c r="I18" i="24"/>
  <c r="J18" i="24"/>
  <c r="J2" i="24"/>
  <c r="I2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F17" i="24"/>
  <c r="G17" i="24"/>
  <c r="H17" i="24"/>
  <c r="F18" i="24"/>
  <c r="G18" i="24"/>
  <c r="H18" i="24"/>
  <c r="H2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2" i="24"/>
  <c r="B17" i="24"/>
  <c r="C17" i="24"/>
  <c r="B18" i="24"/>
  <c r="C18" i="24"/>
  <c r="AA94" i="1" l="1"/>
  <c r="AN94" i="1"/>
  <c r="U18" i="24" s="1"/>
  <c r="M94" i="1"/>
  <c r="N94" i="1"/>
  <c r="Q94" i="1"/>
  <c r="R94" i="1"/>
  <c r="AF34" i="1"/>
  <c r="AG34" i="1"/>
  <c r="AH34" i="1"/>
  <c r="AI34" i="1"/>
  <c r="AJ34" i="1"/>
  <c r="AK34" i="1"/>
  <c r="AL34" i="1"/>
  <c r="AM34" i="1"/>
  <c r="AF35" i="1"/>
  <c r="AG35" i="1"/>
  <c r="AH35" i="1"/>
  <c r="AI35" i="1"/>
  <c r="AJ35" i="1"/>
  <c r="AK35" i="1"/>
  <c r="AL35" i="1"/>
  <c r="AM35" i="1"/>
  <c r="N93" i="1"/>
  <c r="M93" i="1"/>
  <c r="Q93" i="1"/>
  <c r="R93" i="1"/>
  <c r="AA93" i="1"/>
  <c r="AN93" i="1"/>
  <c r="U17" i="24" s="1"/>
  <c r="N85" i="1"/>
  <c r="C9" i="24" s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R78" i="1"/>
  <c r="G2" i="24" s="1"/>
  <c r="H2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B7" i="24" s="1"/>
  <c r="N79" i="1"/>
  <c r="C3" i="24" s="1"/>
  <c r="R79" i="1"/>
  <c r="G3" i="24" s="1"/>
  <c r="N80" i="1"/>
  <c r="C4" i="24" s="1"/>
  <c r="R80" i="1"/>
  <c r="G4" i="24" s="1"/>
  <c r="N81" i="1"/>
  <c r="C5" i="24" s="1"/>
  <c r="R81" i="1"/>
  <c r="G5" i="24" s="1"/>
  <c r="N82" i="1"/>
  <c r="C6" i="24" s="1"/>
  <c r="R82" i="1"/>
  <c r="G6" i="24" s="1"/>
  <c r="N83" i="1"/>
  <c r="C7" i="24" s="1"/>
  <c r="R83" i="1"/>
  <c r="G7" i="24" s="1"/>
  <c r="N84" i="1"/>
  <c r="C8" i="24" s="1"/>
  <c r="R84" i="1"/>
  <c r="G8" i="24" s="1"/>
  <c r="R85" i="1"/>
  <c r="G9" i="24" s="1"/>
  <c r="N86" i="1"/>
  <c r="C10" i="24" s="1"/>
  <c r="R86" i="1"/>
  <c r="G10" i="24" s="1"/>
  <c r="N87" i="1"/>
  <c r="C11" i="24" s="1"/>
  <c r="R87" i="1"/>
  <c r="G11" i="24" s="1"/>
  <c r="N88" i="1"/>
  <c r="C12" i="24" s="1"/>
  <c r="R88" i="1"/>
  <c r="G12" i="24" s="1"/>
  <c r="N89" i="1"/>
  <c r="C13" i="24" s="1"/>
  <c r="R89" i="1"/>
  <c r="G13" i="24" s="1"/>
  <c r="N90" i="1"/>
  <c r="C14" i="24" s="1"/>
  <c r="R90" i="1"/>
  <c r="G14" i="24" s="1"/>
  <c r="N91" i="1"/>
  <c r="C15" i="24" s="1"/>
  <c r="R91" i="1"/>
  <c r="G15" i="24" s="1"/>
  <c r="N92" i="1"/>
  <c r="C16" i="24" s="1"/>
  <c r="R92" i="1"/>
  <c r="G16" i="24" s="1"/>
  <c r="N78" i="1"/>
  <c r="C2" i="24" s="1"/>
  <c r="Q78" i="1"/>
  <c r="F2" i="24" s="1"/>
  <c r="M79" i="1"/>
  <c r="B3" i="24" s="1"/>
  <c r="M80" i="1"/>
  <c r="B4" i="24" s="1"/>
  <c r="Q80" i="1"/>
  <c r="F4" i="24" s="1"/>
  <c r="M81" i="1"/>
  <c r="B5" i="24" s="1"/>
  <c r="Q81" i="1"/>
  <c r="F5" i="24" s="1"/>
  <c r="M82" i="1"/>
  <c r="B6" i="24" s="1"/>
  <c r="Q82" i="1"/>
  <c r="F6" i="24" s="1"/>
  <c r="Q83" i="1"/>
  <c r="F7" i="24" s="1"/>
  <c r="M84" i="1"/>
  <c r="B8" i="24" s="1"/>
  <c r="Q84" i="1"/>
  <c r="F8" i="24" s="1"/>
  <c r="M85" i="1"/>
  <c r="B9" i="24" s="1"/>
  <c r="Q85" i="1"/>
  <c r="F9" i="24" s="1"/>
  <c r="M86" i="1"/>
  <c r="B10" i="24" s="1"/>
  <c r="Q86" i="1"/>
  <c r="F10" i="24" s="1"/>
  <c r="M87" i="1"/>
  <c r="B11" i="24" s="1"/>
  <c r="Q87" i="1"/>
  <c r="F11" i="24" s="1"/>
  <c r="M88" i="1"/>
  <c r="B12" i="24" s="1"/>
  <c r="Q88" i="1"/>
  <c r="F12" i="24" s="1"/>
  <c r="M89" i="1"/>
  <c r="B13" i="24" s="1"/>
  <c r="Q89" i="1"/>
  <c r="F13" i="24" s="1"/>
  <c r="M90" i="1"/>
  <c r="B14" i="24" s="1"/>
  <c r="Q90" i="1"/>
  <c r="F14" i="24" s="1"/>
  <c r="M91" i="1"/>
  <c r="B15" i="24" s="1"/>
  <c r="Q91" i="1"/>
  <c r="F15" i="24" s="1"/>
  <c r="M92" i="1"/>
  <c r="B16" i="24" s="1"/>
  <c r="Q92" i="1"/>
  <c r="F16" i="24" s="1"/>
  <c r="M78" i="1"/>
  <c r="B2" i="24" s="1"/>
  <c r="Y94" i="1" l="1"/>
  <c r="AL94" i="1"/>
  <c r="T18" i="24" s="1"/>
  <c r="AP34" i="1"/>
  <c r="AO34" i="1"/>
  <c r="AP35" i="1"/>
  <c r="AN34" i="1"/>
  <c r="AN35" i="1"/>
  <c r="AO35" i="1"/>
  <c r="Y78" i="1"/>
  <c r="AL93" i="1"/>
  <c r="T17" i="24" s="1"/>
  <c r="Y93" i="1"/>
  <c r="AN83" i="1"/>
  <c r="U7" i="24" s="1"/>
  <c r="AA87" i="1"/>
  <c r="AA85" i="1"/>
  <c r="AN84" i="1"/>
  <c r="U8" i="24" s="1"/>
  <c r="AA83" i="1"/>
  <c r="AA82" i="1"/>
  <c r="AN81" i="1"/>
  <c r="U5" i="24" s="1"/>
  <c r="AN86" i="1"/>
  <c r="U10" i="24" s="1"/>
  <c r="AA88" i="1"/>
  <c r="AA89" i="1"/>
  <c r="AA90" i="1"/>
  <c r="AA91" i="1"/>
  <c r="AA80" i="1"/>
  <c r="AN92" i="1"/>
  <c r="U16" i="24" s="1"/>
  <c r="AN87" i="1"/>
  <c r="U11" i="24" s="1"/>
  <c r="AA84" i="1"/>
  <c r="AA81" i="1"/>
  <c r="AN80" i="1"/>
  <c r="U4" i="24" s="1"/>
  <c r="AN89" i="1"/>
  <c r="U13" i="24" s="1"/>
  <c r="AA92" i="1"/>
  <c r="AN82" i="1"/>
  <c r="U6" i="24" s="1"/>
  <c r="AA86" i="1"/>
  <c r="AN91" i="1"/>
  <c r="U15" i="24" s="1"/>
  <c r="AN90" i="1"/>
  <c r="U14" i="24" s="1"/>
  <c r="AN88" i="1"/>
  <c r="U12" i="24" s="1"/>
  <c r="AN85" i="1"/>
  <c r="U9" i="24" s="1"/>
  <c r="AA79" i="1"/>
  <c r="AN79" i="1"/>
  <c r="U3" i="24" s="1"/>
  <c r="AN78" i="1"/>
  <c r="U2" i="24" s="1"/>
  <c r="AA78" i="1"/>
  <c r="AL89" i="1"/>
  <c r="T13" i="24" s="1"/>
  <c r="AL82" i="1"/>
  <c r="T6" i="24" s="1"/>
  <c r="AL83" i="1"/>
  <c r="T7" i="24" s="1"/>
  <c r="AL87" i="1"/>
  <c r="T11" i="24" s="1"/>
  <c r="AL88" i="1"/>
  <c r="T12" i="24" s="1"/>
  <c r="AL86" i="1"/>
  <c r="T10" i="24" s="1"/>
  <c r="AL91" i="1"/>
  <c r="T15" i="24" s="1"/>
  <c r="AL92" i="1"/>
  <c r="T16" i="24" s="1"/>
  <c r="AL90" i="1"/>
  <c r="T14" i="24" s="1"/>
  <c r="AL80" i="1"/>
  <c r="T4" i="24" s="1"/>
  <c r="AL81" i="1"/>
  <c r="T5" i="24" s="1"/>
  <c r="AL84" i="1"/>
  <c r="T8" i="24" s="1"/>
  <c r="AL85" i="1"/>
  <c r="T9" i="24" s="1"/>
  <c r="AL78" i="1"/>
  <c r="T2" i="24" s="1"/>
  <c r="Y84" i="1"/>
  <c r="Y80" i="1"/>
  <c r="Y90" i="1"/>
  <c r="Y92" i="1"/>
  <c r="Y91" i="1"/>
  <c r="Y81" i="1"/>
  <c r="Y86" i="1"/>
  <c r="Y82" i="1"/>
  <c r="Y87" i="1"/>
  <c r="Y85" i="1"/>
  <c r="Y83" i="1"/>
  <c r="Y88" i="1"/>
  <c r="Y89" i="1"/>
  <c r="Q79" i="1"/>
  <c r="R20" i="17"/>
  <c r="R21" i="17"/>
  <c r="R22" i="17"/>
  <c r="R23" i="17"/>
  <c r="R24" i="17"/>
  <c r="R25" i="17"/>
  <c r="R26" i="17"/>
  <c r="R27" i="17"/>
  <c r="R28" i="17"/>
  <c r="Y79" i="1" l="1"/>
  <c r="F3" i="24"/>
  <c r="AL79" i="1"/>
  <c r="T3" i="24" s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9" i="17"/>
  <c r="R30" i="17"/>
  <c r="R31" i="17"/>
  <c r="AG32" i="1"/>
  <c r="AH32" i="1"/>
  <c r="AI32" i="1"/>
  <c r="AJ32" i="1"/>
  <c r="AK32" i="1"/>
  <c r="AL32" i="1"/>
  <c r="AM32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G3" i="1" l="1"/>
  <c r="AH3" i="1"/>
  <c r="AI3" i="1"/>
  <c r="AJ3" i="1"/>
  <c r="AK3" i="1"/>
  <c r="AL3" i="1"/>
  <c r="AM3" i="1"/>
  <c r="AG4" i="1"/>
  <c r="AH4" i="1"/>
  <c r="AI4" i="1"/>
  <c r="AJ4" i="1"/>
  <c r="AK4" i="1"/>
  <c r="AL4" i="1"/>
  <c r="AM4" i="1"/>
  <c r="AG5" i="1"/>
  <c r="AH5" i="1"/>
  <c r="AI5" i="1"/>
  <c r="AJ5" i="1"/>
  <c r="AK5" i="1"/>
  <c r="AL5" i="1"/>
  <c r="AM5" i="1"/>
  <c r="AG6" i="1"/>
  <c r="AH6" i="1"/>
  <c r="AI6" i="1"/>
  <c r="AJ6" i="1"/>
  <c r="AK6" i="1"/>
  <c r="AL6" i="1"/>
  <c r="AM6" i="1"/>
  <c r="AG7" i="1"/>
  <c r="AH7" i="1"/>
  <c r="AI7" i="1"/>
  <c r="AJ7" i="1"/>
  <c r="AK7" i="1"/>
  <c r="AL7" i="1"/>
  <c r="AM7" i="1"/>
  <c r="AG8" i="1"/>
  <c r="AH8" i="1"/>
  <c r="AI8" i="1"/>
  <c r="AJ8" i="1"/>
  <c r="AK8" i="1"/>
  <c r="AL8" i="1"/>
  <c r="AM8" i="1"/>
  <c r="AG9" i="1"/>
  <c r="AH9" i="1"/>
  <c r="AI9" i="1"/>
  <c r="AJ9" i="1"/>
  <c r="AK9" i="1"/>
  <c r="AL9" i="1"/>
  <c r="AM9" i="1"/>
  <c r="AG10" i="1"/>
  <c r="AH10" i="1"/>
  <c r="AI10" i="1"/>
  <c r="AJ10" i="1"/>
  <c r="AK10" i="1"/>
  <c r="AL10" i="1"/>
  <c r="AM10" i="1"/>
  <c r="AG11" i="1"/>
  <c r="AH11" i="1"/>
  <c r="AI11" i="1"/>
  <c r="AJ11" i="1"/>
  <c r="AK11" i="1"/>
  <c r="AL11" i="1"/>
  <c r="AM11" i="1"/>
  <c r="AG12" i="1"/>
  <c r="AH12" i="1"/>
  <c r="AI12" i="1"/>
  <c r="AJ12" i="1"/>
  <c r="AK12" i="1"/>
  <c r="AL12" i="1"/>
  <c r="AM12" i="1"/>
  <c r="AG13" i="1"/>
  <c r="AH13" i="1"/>
  <c r="AI13" i="1"/>
  <c r="AJ13" i="1"/>
  <c r="AK13" i="1"/>
  <c r="AL13" i="1"/>
  <c r="AM13" i="1"/>
  <c r="AG14" i="1"/>
  <c r="AH14" i="1"/>
  <c r="AI14" i="1"/>
  <c r="AJ14" i="1"/>
  <c r="AK14" i="1"/>
  <c r="AL14" i="1"/>
  <c r="AM14" i="1"/>
  <c r="AG15" i="1"/>
  <c r="AH15" i="1"/>
  <c r="AI15" i="1"/>
  <c r="AJ15" i="1"/>
  <c r="AK15" i="1"/>
  <c r="AL15" i="1"/>
  <c r="AM15" i="1"/>
  <c r="AG16" i="1"/>
  <c r="AH16" i="1"/>
  <c r="AI16" i="1"/>
  <c r="AJ16" i="1"/>
  <c r="AK16" i="1"/>
  <c r="AL16" i="1"/>
  <c r="AM16" i="1"/>
  <c r="AG17" i="1"/>
  <c r="AH17" i="1"/>
  <c r="AI17" i="1"/>
  <c r="AJ17" i="1"/>
  <c r="AK17" i="1"/>
  <c r="AL17" i="1"/>
  <c r="AM17" i="1"/>
  <c r="AG18" i="1"/>
  <c r="AH18" i="1"/>
  <c r="AI18" i="1"/>
  <c r="AJ18" i="1"/>
  <c r="AK18" i="1"/>
  <c r="AL18" i="1"/>
  <c r="AM18" i="1"/>
  <c r="AG19" i="1"/>
  <c r="AH19" i="1"/>
  <c r="AI19" i="1"/>
  <c r="AJ19" i="1"/>
  <c r="AK19" i="1"/>
  <c r="AL19" i="1"/>
  <c r="AM19" i="1"/>
  <c r="AG20" i="1"/>
  <c r="AH20" i="1"/>
  <c r="AI20" i="1"/>
  <c r="AJ20" i="1"/>
  <c r="AK20" i="1"/>
  <c r="AL20" i="1"/>
  <c r="AM20" i="1"/>
  <c r="AG21" i="1"/>
  <c r="AH21" i="1"/>
  <c r="AI21" i="1"/>
  <c r="AJ21" i="1"/>
  <c r="AK21" i="1"/>
  <c r="AL21" i="1"/>
  <c r="AM21" i="1"/>
  <c r="AG22" i="1"/>
  <c r="AH22" i="1"/>
  <c r="AI22" i="1"/>
  <c r="AJ22" i="1"/>
  <c r="AK22" i="1"/>
  <c r="AL22" i="1"/>
  <c r="AM22" i="1"/>
  <c r="AG23" i="1"/>
  <c r="AH23" i="1"/>
  <c r="AI23" i="1"/>
  <c r="AJ23" i="1"/>
  <c r="AK23" i="1"/>
  <c r="AL23" i="1"/>
  <c r="AM23" i="1"/>
  <c r="AG24" i="1"/>
  <c r="AH24" i="1"/>
  <c r="AI24" i="1"/>
  <c r="AJ24" i="1"/>
  <c r="AK24" i="1"/>
  <c r="AL24" i="1"/>
  <c r="AM24" i="1"/>
  <c r="AG25" i="1"/>
  <c r="AH25" i="1"/>
  <c r="AI25" i="1"/>
  <c r="AJ25" i="1"/>
  <c r="AK25" i="1"/>
  <c r="AL25" i="1"/>
  <c r="AM25" i="1"/>
  <c r="AG26" i="1"/>
  <c r="AH26" i="1"/>
  <c r="AI26" i="1"/>
  <c r="AJ26" i="1"/>
  <c r="AK26" i="1"/>
  <c r="AL26" i="1"/>
  <c r="AM26" i="1"/>
  <c r="AG27" i="1"/>
  <c r="AH27" i="1"/>
  <c r="AI27" i="1"/>
  <c r="AJ27" i="1"/>
  <c r="AK27" i="1"/>
  <c r="AL27" i="1"/>
  <c r="AM27" i="1"/>
  <c r="AG28" i="1"/>
  <c r="AH28" i="1"/>
  <c r="AI28" i="1"/>
  <c r="AJ28" i="1"/>
  <c r="AK28" i="1"/>
  <c r="AL28" i="1"/>
  <c r="AM28" i="1"/>
  <c r="AG29" i="1"/>
  <c r="AH29" i="1"/>
  <c r="AI29" i="1"/>
  <c r="AJ29" i="1"/>
  <c r="AK29" i="1"/>
  <c r="AL29" i="1"/>
  <c r="AM29" i="1"/>
  <c r="AG30" i="1"/>
  <c r="AH30" i="1"/>
  <c r="AI30" i="1"/>
  <c r="AJ30" i="1"/>
  <c r="AK30" i="1"/>
  <c r="AL30" i="1"/>
  <c r="AM30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P81" i="1" s="1"/>
  <c r="E5" i="24" s="1"/>
  <c r="D41" i="1"/>
  <c r="D61" i="1" s="1"/>
  <c r="E39" i="1"/>
  <c r="E59" i="1" s="1"/>
  <c r="D39" i="1"/>
  <c r="D59" i="1" s="1"/>
  <c r="D54" i="1"/>
  <c r="D74" i="1" s="1"/>
  <c r="D94" i="1" s="1"/>
  <c r="L94" i="1" s="1"/>
  <c r="A18" i="24" s="1"/>
  <c r="E54" i="1"/>
  <c r="E74" i="1" s="1"/>
  <c r="E94" i="1" s="1"/>
  <c r="P94" i="1" s="1"/>
  <c r="E18" i="24" s="1"/>
  <c r="E53" i="1"/>
  <c r="E73" i="1" s="1"/>
  <c r="E93" i="1" s="1"/>
  <c r="P93" i="1" s="1"/>
  <c r="E17" i="24" s="1"/>
  <c r="D53" i="1"/>
  <c r="D73" i="1" s="1"/>
  <c r="D93" i="1" s="1"/>
  <c r="L93" i="1" s="1"/>
  <c r="A17" i="24" s="1"/>
  <c r="A72" i="1"/>
  <c r="A71" i="1"/>
  <c r="A67" i="1"/>
  <c r="A68" i="1"/>
  <c r="A69" i="1"/>
  <c r="A70" i="1"/>
  <c r="E52" i="1"/>
  <c r="E72" i="1" s="1"/>
  <c r="E92" i="1" s="1"/>
  <c r="P92" i="1" s="1"/>
  <c r="E16" i="24" s="1"/>
  <c r="D52" i="1"/>
  <c r="D72" i="1" s="1"/>
  <c r="D92" i="1" s="1"/>
  <c r="L92" i="1" s="1"/>
  <c r="A16" i="24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P87" i="1" s="1"/>
  <c r="E11" i="24" s="1"/>
  <c r="D47" i="1"/>
  <c r="D67" i="1" s="1"/>
  <c r="E46" i="1"/>
  <c r="E66" i="1" s="1"/>
  <c r="D46" i="1"/>
  <c r="D66" i="1" s="1"/>
  <c r="E45" i="1"/>
  <c r="E85" i="1" s="1"/>
  <c r="P85" i="1" s="1"/>
  <c r="E9" i="24" s="1"/>
  <c r="D45" i="1"/>
  <c r="D65" i="1" s="1"/>
  <c r="E44" i="1"/>
  <c r="E64" i="1" s="1"/>
  <c r="D44" i="1"/>
  <c r="D64" i="1" s="1"/>
  <c r="E43" i="1"/>
  <c r="E83" i="1" s="1"/>
  <c r="P83" i="1" s="1"/>
  <c r="E7" i="24" s="1"/>
  <c r="D43" i="1"/>
  <c r="D83" i="1" s="1"/>
  <c r="L83" i="1" s="1"/>
  <c r="A7" i="24" s="1"/>
  <c r="E42" i="1"/>
  <c r="E82" i="1" s="1"/>
  <c r="P82" i="1" s="1"/>
  <c r="E6" i="24" s="1"/>
  <c r="D42" i="1"/>
  <c r="D82" i="1" s="1"/>
  <c r="L82" i="1" s="1"/>
  <c r="A6" i="24" s="1"/>
  <c r="E40" i="1"/>
  <c r="E80" i="1" s="1"/>
  <c r="P80" i="1" s="1"/>
  <c r="E4" i="24" s="1"/>
  <c r="D40" i="1"/>
  <c r="D80" i="1" s="1"/>
  <c r="L80" i="1" s="1"/>
  <c r="A4" i="24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P78" i="1" s="1"/>
  <c r="E2" i="24" s="1"/>
  <c r="D38" i="1"/>
  <c r="D78" i="1" s="1"/>
  <c r="L78" i="1" s="1"/>
  <c r="A2" i="24" s="1"/>
  <c r="A39" i="1"/>
  <c r="G76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P79" i="1" s="1"/>
  <c r="E3" i="24" s="1"/>
  <c r="E67" i="1"/>
  <c r="D63" i="1"/>
  <c r="D86" i="1"/>
  <c r="L86" i="1" s="1"/>
  <c r="A10" i="24" s="1"/>
  <c r="E61" i="1"/>
  <c r="E60" i="1"/>
  <c r="D60" i="1"/>
  <c r="E65" i="1"/>
  <c r="E63" i="1"/>
  <c r="D58" i="1"/>
  <c r="E58" i="1"/>
  <c r="E62" i="1"/>
  <c r="D62" i="1"/>
  <c r="D89" i="1"/>
  <c r="L89" i="1" s="1"/>
  <c r="A13" i="24" s="1"/>
  <c r="E91" i="1"/>
  <c r="P91" i="1" s="1"/>
  <c r="E15" i="24" s="1"/>
  <c r="E90" i="1"/>
  <c r="P90" i="1" s="1"/>
  <c r="E14" i="24" s="1"/>
  <c r="D90" i="1"/>
  <c r="L90" i="1" s="1"/>
  <c r="A14" i="24" s="1"/>
  <c r="D91" i="1"/>
  <c r="L91" i="1" s="1"/>
  <c r="A15" i="24" s="1"/>
  <c r="E89" i="1"/>
  <c r="P89" i="1" s="1"/>
  <c r="E13" i="24" s="1"/>
  <c r="E88" i="1"/>
  <c r="P88" i="1" s="1"/>
  <c r="E12" i="24" s="1"/>
  <c r="D88" i="1"/>
  <c r="L88" i="1" s="1"/>
  <c r="A12" i="24" s="1"/>
  <c r="D87" i="1"/>
  <c r="L87" i="1" s="1"/>
  <c r="A11" i="24" s="1"/>
  <c r="E86" i="1"/>
  <c r="P86" i="1" s="1"/>
  <c r="E10" i="24" s="1"/>
  <c r="E84" i="1"/>
  <c r="D81" i="1"/>
  <c r="D84" i="1"/>
  <c r="L84" i="1" s="1"/>
  <c r="A8" i="24" s="1"/>
  <c r="D85" i="1"/>
  <c r="L85" i="1" s="1"/>
  <c r="A9" i="24" s="1"/>
  <c r="D79" i="1"/>
  <c r="L79" i="1" s="1"/>
  <c r="A3" i="24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A5" i="24" s="1"/>
  <c r="P84" i="1"/>
  <c r="E8" i="24" s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AI93" i="1" s="1"/>
  <c r="I54" i="1"/>
  <c r="N53" i="1"/>
  <c r="F73" i="1"/>
  <c r="F93" i="1"/>
  <c r="G94" i="1"/>
  <c r="O54" i="1"/>
  <c r="G74" i="1"/>
  <c r="O53" i="1"/>
  <c r="G93" i="1"/>
  <c r="G73" i="1"/>
  <c r="H53" i="1"/>
  <c r="J53" i="1"/>
  <c r="AH93" i="1" s="1"/>
  <c r="I53" i="1"/>
  <c r="N74" i="1"/>
  <c r="P74" i="1"/>
  <c r="AJ94" i="1" s="1"/>
  <c r="J54" i="1"/>
  <c r="AH94" i="1" s="1"/>
  <c r="H54" i="1"/>
  <c r="F94" i="1"/>
  <c r="F74" i="1"/>
  <c r="N54" i="1"/>
  <c r="P54" i="1"/>
  <c r="AI94" i="1" s="1"/>
  <c r="P73" i="1"/>
  <c r="AJ93" i="1" s="1"/>
  <c r="O73" i="1"/>
  <c r="O74" i="1"/>
  <c r="J52" i="1"/>
  <c r="AH92" i="1" s="1"/>
  <c r="Q16" i="24" s="1"/>
  <c r="I52" i="1"/>
  <c r="G92" i="1"/>
  <c r="O52" i="1"/>
  <c r="G72" i="1"/>
  <c r="O72" i="1"/>
  <c r="H52" i="1"/>
  <c r="F92" i="1"/>
  <c r="P52" i="1"/>
  <c r="AI92" i="1" s="1"/>
  <c r="R16" i="24" s="1"/>
  <c r="N52" i="1"/>
  <c r="F72" i="1"/>
  <c r="P72" i="1"/>
  <c r="AJ92" i="1" s="1"/>
  <c r="S16" i="24" s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AH90" i="1" s="1"/>
  <c r="Q14" i="24" s="1"/>
  <c r="N51" i="1"/>
  <c r="F71" i="1"/>
  <c r="P51" i="1"/>
  <c r="AI91" i="1" s="1"/>
  <c r="R15" i="24" s="1"/>
  <c r="P71" i="1"/>
  <c r="AJ91" i="1" s="1"/>
  <c r="S15" i="24" s="1"/>
  <c r="J51" i="1"/>
  <c r="AH91" i="1" s="1"/>
  <c r="Q15" i="24" s="1"/>
  <c r="H51" i="1"/>
  <c r="H50" i="1"/>
  <c r="G70" i="1"/>
  <c r="N50" i="1"/>
  <c r="F70" i="1"/>
  <c r="P50" i="1"/>
  <c r="AI90" i="1" s="1"/>
  <c r="R14" i="24" s="1"/>
  <c r="N70" i="1"/>
  <c r="P70" i="1"/>
  <c r="AJ90" i="1" s="1"/>
  <c r="S14" i="24" s="1"/>
  <c r="F89" i="1"/>
  <c r="G69" i="1"/>
  <c r="G89" i="1"/>
  <c r="N49" i="1"/>
  <c r="P49" i="1"/>
  <c r="AI89" i="1" s="1"/>
  <c r="R13" i="24" s="1"/>
  <c r="J49" i="1"/>
  <c r="AH89" i="1" s="1"/>
  <c r="Q13" i="24" s="1"/>
  <c r="H49" i="1"/>
  <c r="F69" i="1"/>
  <c r="P69" i="1"/>
  <c r="AJ89" i="1" s="1"/>
  <c r="S13" i="24" s="1"/>
  <c r="N69" i="1"/>
  <c r="J47" i="1"/>
  <c r="AH87" i="1" s="1"/>
  <c r="Q11" i="24" s="1"/>
  <c r="F85" i="1"/>
  <c r="G66" i="1"/>
  <c r="G88" i="1"/>
  <c r="G65" i="1"/>
  <c r="G85" i="1"/>
  <c r="F65" i="1"/>
  <c r="F86" i="1"/>
  <c r="F66" i="1"/>
  <c r="P66" i="1"/>
  <c r="AJ86" i="1" s="1"/>
  <c r="S10" i="24" s="1"/>
  <c r="N66" i="1"/>
  <c r="N46" i="1"/>
  <c r="G86" i="1"/>
  <c r="F84" i="1"/>
  <c r="F64" i="1"/>
  <c r="G87" i="1"/>
  <c r="G67" i="1"/>
  <c r="F87" i="1"/>
  <c r="F67" i="1"/>
  <c r="P68" i="1"/>
  <c r="AJ88" i="1" s="1"/>
  <c r="S12" i="24" s="1"/>
  <c r="N68" i="1"/>
  <c r="G64" i="1"/>
  <c r="G84" i="1"/>
  <c r="F88" i="1"/>
  <c r="F68" i="1"/>
  <c r="G68" i="1"/>
  <c r="P67" i="1"/>
  <c r="AJ87" i="1" s="1"/>
  <c r="S11" i="24" s="1"/>
  <c r="N67" i="1"/>
  <c r="P46" i="1"/>
  <c r="AI86" i="1" s="1"/>
  <c r="R10" i="24" s="1"/>
  <c r="P48" i="1"/>
  <c r="AI88" i="1" s="1"/>
  <c r="R12" i="24" s="1"/>
  <c r="N48" i="1"/>
  <c r="J48" i="1"/>
  <c r="AH88" i="1" s="1"/>
  <c r="Q12" i="24" s="1"/>
  <c r="H48" i="1"/>
  <c r="P47" i="1"/>
  <c r="AI87" i="1" s="1"/>
  <c r="R11" i="24" s="1"/>
  <c r="N47" i="1"/>
  <c r="H47" i="1"/>
  <c r="H46" i="1"/>
  <c r="P64" i="1"/>
  <c r="AJ84" i="1" s="1"/>
  <c r="S8" i="24" s="1"/>
  <c r="N64" i="1"/>
  <c r="N65" i="1"/>
  <c r="P65" i="1"/>
  <c r="AJ85" i="1" s="1"/>
  <c r="S9" i="24" s="1"/>
  <c r="P45" i="1"/>
  <c r="AI85" i="1" s="1"/>
  <c r="R9" i="24" s="1"/>
  <c r="N45" i="1"/>
  <c r="N44" i="1"/>
  <c r="P44" i="1"/>
  <c r="AI84" i="1" s="1"/>
  <c r="R8" i="24" s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AH85" i="1" s="1"/>
  <c r="Q9" i="24" s="1"/>
  <c r="H45" i="1"/>
  <c r="J44" i="1"/>
  <c r="AH84" i="1" s="1"/>
  <c r="Q8" i="24" s="1"/>
  <c r="J46" i="1"/>
  <c r="AH86" i="1" s="1"/>
  <c r="Q10" i="24" s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AF94" i="1" s="1"/>
  <c r="O18" i="24" s="1"/>
  <c r="I94" i="1"/>
  <c r="V94" i="1" s="1"/>
  <c r="K18" i="24" s="1"/>
  <c r="J72" i="1"/>
  <c r="H72" i="1"/>
  <c r="H92" i="1"/>
  <c r="J92" i="1"/>
  <c r="I72" i="1"/>
  <c r="I92" i="1"/>
  <c r="I71" i="1"/>
  <c r="I91" i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AJ79" i="1" s="1"/>
  <c r="S3" i="24" s="1"/>
  <c r="N62" i="1"/>
  <c r="P62" i="1"/>
  <c r="AJ82" i="1" s="1"/>
  <c r="S6" i="24" s="1"/>
  <c r="P63" i="1"/>
  <c r="AJ83" i="1" s="1"/>
  <c r="S7" i="24" s="1"/>
  <c r="N63" i="1"/>
  <c r="P61" i="1"/>
  <c r="AJ81" i="1" s="1"/>
  <c r="S5" i="24" s="1"/>
  <c r="N61" i="1"/>
  <c r="N60" i="1"/>
  <c r="P60" i="1"/>
  <c r="AJ80" i="1" s="1"/>
  <c r="S4" i="24" s="1"/>
  <c r="N58" i="1"/>
  <c r="P58" i="1"/>
  <c r="AJ78" i="1" s="1"/>
  <c r="S2" i="24" s="1"/>
  <c r="J65" i="1"/>
  <c r="P40" i="1"/>
  <c r="AI80" i="1" s="1"/>
  <c r="R4" i="24" s="1"/>
  <c r="N40" i="1"/>
  <c r="P39" i="1"/>
  <c r="AI79" i="1" s="1"/>
  <c r="R3" i="24" s="1"/>
  <c r="N39" i="1"/>
  <c r="P43" i="1"/>
  <c r="AI83" i="1" s="1"/>
  <c r="R7" i="24" s="1"/>
  <c r="P38" i="1"/>
  <c r="AI78" i="1" s="1"/>
  <c r="R2" i="24" s="1"/>
  <c r="N43" i="1"/>
  <c r="N41" i="1"/>
  <c r="P41" i="1"/>
  <c r="AI81" i="1" s="1"/>
  <c r="R5" i="24" s="1"/>
  <c r="N38" i="1"/>
  <c r="P42" i="1"/>
  <c r="AI82" i="1" s="1"/>
  <c r="R6" i="24" s="1"/>
  <c r="N42" i="1"/>
  <c r="J41" i="1"/>
  <c r="AH81" i="1" s="1"/>
  <c r="Q5" i="24" s="1"/>
  <c r="J39" i="1"/>
  <c r="AH79" i="1" s="1"/>
  <c r="Q3" i="24" s="1"/>
  <c r="J38" i="1"/>
  <c r="AH78" i="1" s="1"/>
  <c r="Q2" i="24" s="1"/>
  <c r="J43" i="1"/>
  <c r="AH83" i="1" s="1"/>
  <c r="Q7" i="24" s="1"/>
  <c r="J42" i="1"/>
  <c r="AH82" i="1" s="1"/>
  <c r="Q6" i="24" s="1"/>
  <c r="J40" i="1"/>
  <c r="AH80" i="1" s="1"/>
  <c r="Q4" i="24" s="1"/>
  <c r="H41" i="1"/>
  <c r="H42" i="1"/>
  <c r="H39" i="1"/>
  <c r="H43" i="1"/>
  <c r="H40" i="1"/>
  <c r="H38" i="1"/>
  <c r="AF93" i="1" l="1"/>
  <c r="W94" i="1"/>
  <c r="Z94" i="1"/>
  <c r="AB94" i="1"/>
  <c r="AM94" i="1"/>
  <c r="AO94" i="1"/>
  <c r="AG94" i="1"/>
  <c r="V93" i="1"/>
  <c r="V91" i="1"/>
  <c r="K15" i="24" s="1"/>
  <c r="V87" i="1"/>
  <c r="K11" i="24" s="1"/>
  <c r="V88" i="1"/>
  <c r="K12" i="24" s="1"/>
  <c r="V89" i="1"/>
  <c r="K13" i="24" s="1"/>
  <c r="V85" i="1"/>
  <c r="K9" i="24" s="1"/>
  <c r="V92" i="1"/>
  <c r="K16" i="24" s="1"/>
  <c r="V90" i="1"/>
  <c r="K14" i="24" s="1"/>
  <c r="V86" i="1"/>
  <c r="K10" i="24" s="1"/>
  <c r="V84" i="1"/>
  <c r="K8" i="24" s="1"/>
  <c r="AF90" i="1"/>
  <c r="O14" i="24" s="1"/>
  <c r="AF92" i="1"/>
  <c r="O16" i="24" s="1"/>
  <c r="AF89" i="1"/>
  <c r="O13" i="24" s="1"/>
  <c r="AF88" i="1"/>
  <c r="O12" i="24" s="1"/>
  <c r="AF85" i="1"/>
  <c r="O9" i="24" s="1"/>
  <c r="AF86" i="1"/>
  <c r="O10" i="24" s="1"/>
  <c r="AF91" i="1"/>
  <c r="O15" i="24" s="1"/>
  <c r="AF87" i="1"/>
  <c r="O11" i="24" s="1"/>
  <c r="AF84" i="1"/>
  <c r="O8" i="24" s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W93" i="1" l="1"/>
  <c r="K17" i="24"/>
  <c r="AK94" i="1"/>
  <c r="P18" i="24"/>
  <c r="X94" i="1"/>
  <c r="L18" i="24"/>
  <c r="AG93" i="1"/>
  <c r="O17" i="24"/>
  <c r="AM93" i="1"/>
  <c r="AO93" i="1"/>
  <c r="AC94" i="1"/>
  <c r="M18" i="24" s="1"/>
  <c r="AP94" i="1"/>
  <c r="V18" i="24" s="1"/>
  <c r="Z93" i="1"/>
  <c r="AB93" i="1"/>
  <c r="AO92" i="1"/>
  <c r="AM92" i="1"/>
  <c r="Z90" i="1"/>
  <c r="AB90" i="1"/>
  <c r="Z92" i="1"/>
  <c r="AB92" i="1"/>
  <c r="Z91" i="1"/>
  <c r="AB91" i="1"/>
  <c r="AM90" i="1"/>
  <c r="AO90" i="1"/>
  <c r="AO91" i="1"/>
  <c r="AM91" i="1"/>
  <c r="AO89" i="1"/>
  <c r="AM89" i="1"/>
  <c r="AO85" i="1"/>
  <c r="AM85" i="1"/>
  <c r="AO88" i="1"/>
  <c r="AM88" i="1"/>
  <c r="AO86" i="1"/>
  <c r="AM86" i="1"/>
  <c r="AB86" i="1"/>
  <c r="Z86" i="1"/>
  <c r="AB84" i="1"/>
  <c r="Z84" i="1"/>
  <c r="AM84" i="1"/>
  <c r="AO84" i="1"/>
  <c r="AB85" i="1"/>
  <c r="Z85" i="1"/>
  <c r="AO87" i="1"/>
  <c r="AM87" i="1"/>
  <c r="Z89" i="1"/>
  <c r="AB89" i="1"/>
  <c r="AB87" i="1"/>
  <c r="Z87" i="1"/>
  <c r="AB88" i="1"/>
  <c r="Z88" i="1"/>
  <c r="W91" i="1"/>
  <c r="W88" i="1"/>
  <c r="V83" i="1"/>
  <c r="K7" i="24" s="1"/>
  <c r="V80" i="1"/>
  <c r="K4" i="24" s="1"/>
  <c r="W85" i="1"/>
  <c r="W92" i="1"/>
  <c r="W84" i="1"/>
  <c r="W86" i="1"/>
  <c r="V79" i="1"/>
  <c r="K3" i="24" s="1"/>
  <c r="V81" i="1"/>
  <c r="K5" i="24" s="1"/>
  <c r="V78" i="1"/>
  <c r="K2" i="24" s="1"/>
  <c r="V82" i="1"/>
  <c r="K6" i="24" s="1"/>
  <c r="W87" i="1"/>
  <c r="AG90" i="1"/>
  <c r="AG92" i="1"/>
  <c r="AG88" i="1"/>
  <c r="AG89" i="1"/>
  <c r="AG91" i="1"/>
  <c r="AF82" i="1"/>
  <c r="O6" i="24" s="1"/>
  <c r="AG86" i="1"/>
  <c r="AG85" i="1"/>
  <c r="AG87" i="1"/>
  <c r="AF79" i="1"/>
  <c r="O3" i="24" s="1"/>
  <c r="AF81" i="1"/>
  <c r="O5" i="24" s="1"/>
  <c r="AF78" i="1"/>
  <c r="O2" i="24" s="1"/>
  <c r="AG84" i="1"/>
  <c r="AF80" i="1"/>
  <c r="O4" i="24" s="1"/>
  <c r="AF83" i="1"/>
  <c r="O7" i="24" s="1"/>
  <c r="W90" i="1"/>
  <c r="W89" i="1"/>
  <c r="AK93" i="1" l="1"/>
  <c r="AP93" i="1" s="1"/>
  <c r="V17" i="24" s="1"/>
  <c r="P17" i="24"/>
  <c r="X93" i="1"/>
  <c r="AC93" i="1" s="1"/>
  <c r="M17" i="24" s="1"/>
  <c r="L17" i="24"/>
  <c r="AK89" i="1"/>
  <c r="AP89" i="1" s="1"/>
  <c r="V13" i="24" s="1"/>
  <c r="P13" i="24"/>
  <c r="X89" i="1"/>
  <c r="AC89" i="1" s="1"/>
  <c r="M13" i="24" s="1"/>
  <c r="L13" i="24"/>
  <c r="AK91" i="1"/>
  <c r="AP91" i="1" s="1"/>
  <c r="V15" i="24" s="1"/>
  <c r="P15" i="24"/>
  <c r="X92" i="1"/>
  <c r="AC92" i="1" s="1"/>
  <c r="M16" i="24" s="1"/>
  <c r="L16" i="24"/>
  <c r="AK90" i="1"/>
  <c r="AP90" i="1" s="1"/>
  <c r="V14" i="24" s="1"/>
  <c r="P14" i="24"/>
  <c r="X91" i="1"/>
  <c r="AC91" i="1" s="1"/>
  <c r="M15" i="24" s="1"/>
  <c r="L15" i="24"/>
  <c r="AK92" i="1"/>
  <c r="AP92" i="1" s="1"/>
  <c r="V16" i="24" s="1"/>
  <c r="P16" i="24"/>
  <c r="X90" i="1"/>
  <c r="AC90" i="1" s="1"/>
  <c r="M14" i="24" s="1"/>
  <c r="L14" i="24"/>
  <c r="AK86" i="1"/>
  <c r="AP86" i="1" s="1"/>
  <c r="V10" i="24" s="1"/>
  <c r="P10" i="24"/>
  <c r="AK85" i="1"/>
  <c r="AP85" i="1" s="1"/>
  <c r="V9" i="24" s="1"/>
  <c r="P9" i="24"/>
  <c r="AK84" i="1"/>
  <c r="AP84" i="1" s="1"/>
  <c r="V8" i="24" s="1"/>
  <c r="P8" i="24"/>
  <c r="X88" i="1"/>
  <c r="AC88" i="1" s="1"/>
  <c r="M12" i="24" s="1"/>
  <c r="L12" i="24"/>
  <c r="X87" i="1"/>
  <c r="AC87" i="1" s="1"/>
  <c r="M11" i="24" s="1"/>
  <c r="L11" i="24"/>
  <c r="X86" i="1"/>
  <c r="AC86" i="1" s="1"/>
  <c r="M10" i="24" s="1"/>
  <c r="L10" i="24"/>
  <c r="AK88" i="1"/>
  <c r="AP88" i="1" s="1"/>
  <c r="V12" i="24" s="1"/>
  <c r="P12" i="24"/>
  <c r="AK87" i="1"/>
  <c r="AP87" i="1" s="1"/>
  <c r="V11" i="24" s="1"/>
  <c r="P11" i="24"/>
  <c r="X85" i="1"/>
  <c r="AC85" i="1" s="1"/>
  <c r="M9" i="24" s="1"/>
  <c r="L9" i="24"/>
  <c r="X84" i="1"/>
  <c r="AC84" i="1" s="1"/>
  <c r="M8" i="24" s="1"/>
  <c r="L8" i="24"/>
  <c r="AO80" i="1"/>
  <c r="AM80" i="1"/>
  <c r="AO79" i="1"/>
  <c r="AM79" i="1"/>
  <c r="AB82" i="1"/>
  <c r="Z82" i="1"/>
  <c r="AB81" i="1"/>
  <c r="Z81" i="1"/>
  <c r="Z79" i="1"/>
  <c r="AB79" i="1"/>
  <c r="AO82" i="1"/>
  <c r="AM82" i="1"/>
  <c r="AB78" i="1"/>
  <c r="Z78" i="1"/>
  <c r="AM83" i="1"/>
  <c r="AO83" i="1"/>
  <c r="AB80" i="1"/>
  <c r="Z80" i="1"/>
  <c r="AB83" i="1"/>
  <c r="Z83" i="1"/>
  <c r="AO78" i="1"/>
  <c r="AM78" i="1"/>
  <c r="AO81" i="1"/>
  <c r="AM81" i="1"/>
  <c r="W83" i="1"/>
  <c r="W82" i="1"/>
  <c r="W81" i="1"/>
  <c r="W78" i="1"/>
  <c r="AG82" i="1"/>
  <c r="W79" i="1"/>
  <c r="AG81" i="1"/>
  <c r="AG79" i="1"/>
  <c r="AG78" i="1"/>
  <c r="AG80" i="1"/>
  <c r="AG83" i="1"/>
  <c r="W80" i="1"/>
  <c r="X78" i="1" l="1"/>
  <c r="AC78" i="1" s="1"/>
  <c r="M2" i="24" s="1"/>
  <c r="L2" i="24"/>
  <c r="X79" i="1"/>
  <c r="AC79" i="1" s="1"/>
  <c r="M3" i="24" s="1"/>
  <c r="L3" i="24"/>
  <c r="AK82" i="1"/>
  <c r="AP82" i="1" s="1"/>
  <c r="V6" i="24" s="1"/>
  <c r="P6" i="24"/>
  <c r="X81" i="1"/>
  <c r="AC81" i="1" s="1"/>
  <c r="M5" i="24" s="1"/>
  <c r="L5" i="24"/>
  <c r="AK83" i="1"/>
  <c r="AP83" i="1" s="1"/>
  <c r="V7" i="24" s="1"/>
  <c r="P7" i="24"/>
  <c r="AK81" i="1"/>
  <c r="AP81" i="1" s="1"/>
  <c r="V5" i="24" s="1"/>
  <c r="P5" i="24"/>
  <c r="AK80" i="1"/>
  <c r="AP80" i="1" s="1"/>
  <c r="V4" i="24" s="1"/>
  <c r="P4" i="24"/>
  <c r="AK79" i="1"/>
  <c r="AP79" i="1" s="1"/>
  <c r="V3" i="24" s="1"/>
  <c r="P3" i="24"/>
  <c r="AK78" i="1"/>
  <c r="AP78" i="1" s="1"/>
  <c r="V2" i="24" s="1"/>
  <c r="P2" i="24"/>
  <c r="X83" i="1"/>
  <c r="AC83" i="1" s="1"/>
  <c r="M7" i="24" s="1"/>
  <c r="L7" i="24"/>
  <c r="X82" i="1"/>
  <c r="AC82" i="1" s="1"/>
  <c r="M6" i="24" s="1"/>
  <c r="L6" i="24"/>
  <c r="X80" i="1"/>
  <c r="AC80" i="1" s="1"/>
  <c r="M4" i="24" s="1"/>
  <c r="L4" i="24"/>
</calcChain>
</file>

<file path=xl/sharedStrings.xml><?xml version="1.0" encoding="utf-8"?>
<sst xmlns="http://schemas.openxmlformats.org/spreadsheetml/2006/main" count="1053" uniqueCount="239">
  <si>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</si>
  <si>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</si>
  <si>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</si>
  <si>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</si>
  <si>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</si>
  <si>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</si>
  <si>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</si>
  <si>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</si>
  <si>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</si>
  <si>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</si>
  <si>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</si>
  <si>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</si>
  <si>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</si>
  <si>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</si>
  <si>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</si>
  <si>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</si>
  <si>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</si>
  <si>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</si>
  <si>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</si>
  <si>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</si>
  <si>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</si>
  <si>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</si>
  <si>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</si>
  <si>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</si>
  <si>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</si>
  <si>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</si>
  <si>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</si>
  <si>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</si>
  <si>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</si>
  <si>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</si>
  <si>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</si>
  <si>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</si>
  <si>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</si>
  <si>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</si>
  <si>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</si>
  <si>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</si>
  <si>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</si>
  <si>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</si>
  <si>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</si>
  <si>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</si>
  <si>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</si>
  <si>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</si>
  <si>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</si>
  <si>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</si>
  <si>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</si>
  <si>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</si>
  <si>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</si>
  <si>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</si>
  <si>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</si>
  <si>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</si>
  <si>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</si>
  <si>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</si>
  <si>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</si>
  <si>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</si>
  <si>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</si>
  <si>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</si>
  <si>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</si>
  <si>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</si>
  <si>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</si>
  <si>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</si>
  <si>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</si>
  <si>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</si>
  <si>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</si>
  <si>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</si>
  <si>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</si>
  <si>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</si>
  <si>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</si>
  <si>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</si>
  <si>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</si>
  <si>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</si>
  <si>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</si>
  <si>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</si>
  <si>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</si>
  <si>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</si>
  <si>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</si>
  <si>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</si>
  <si>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</si>
  <si>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</si>
  <si>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</si>
  <si>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</si>
  <si>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</si>
  <si>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</si>
  <si>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</si>
  <si>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</si>
  <si>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</si>
  <si>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</si>
  <si>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</si>
  <si>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</si>
  <si>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</si>
  <si>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</si>
  <si>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</si>
  <si>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</si>
  <si>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</si>
  <si>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</si>
  <si>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</si>
  <si>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</si>
  <si>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</si>
  <si>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</si>
  <si>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</si>
  <si>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</si>
  <si>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</si>
  <si>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</si>
  <si>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</si>
  <si>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</si>
  <si>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</si>
  <si>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</si>
  <si>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</si>
  <si>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</si>
  <si>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</si>
  <si>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</si>
  <si>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</si>
  <si>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</si>
  <si>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</si>
  <si>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</si>
  <si>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</si>
  <si>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</si>
  <si>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</si>
  <si>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</si>
  <si>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</si>
  <si>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Average Home Team Score</t>
  </si>
  <si>
    <t>Additional Stars</t>
  </si>
  <si>
    <t>Average Combined Score Difference</t>
  </si>
  <si>
    <t/>
  </si>
  <si>
    <t>L10 All OPP Avg</t>
  </si>
  <si>
    <t>Average Runs against Opp this Seaon</t>
  </si>
  <si>
    <t>Home/Away_x</t>
  </si>
  <si>
    <t>BB</t>
  </si>
  <si>
    <t>Opp Games Stars</t>
  </si>
  <si>
    <t>Games against OPP total</t>
  </si>
  <si>
    <t>Opp total Stars</t>
  </si>
  <si>
    <t>Games Against OPP Difference Home Team</t>
  </si>
  <si>
    <t>Average Game Stars</t>
  </si>
  <si>
    <t>Home/Away_y</t>
  </si>
  <si>
    <t>DET</t>
  </si>
  <si>
    <t>ATL</t>
  </si>
  <si>
    <t>Player</t>
  </si>
  <si>
    <t>STL</t>
  </si>
  <si>
    <t>-120</t>
  </si>
  <si>
    <t>Even</t>
  </si>
  <si>
    <t>MIA</t>
  </si>
  <si>
    <t>COL</t>
  </si>
  <si>
    <t>LAA</t>
  </si>
  <si>
    <t>ARI</t>
  </si>
  <si>
    <t>CHW</t>
  </si>
  <si>
    <t>CIN</t>
  </si>
  <si>
    <t>HOU</t>
  </si>
  <si>
    <t>LAD</t>
  </si>
  <si>
    <t>MIL</t>
  </si>
  <si>
    <t>NYM</t>
  </si>
  <si>
    <t>NYY</t>
  </si>
  <si>
    <t>OAK</t>
  </si>
  <si>
    <t>PHI</t>
  </si>
  <si>
    <t>PIT</t>
  </si>
  <si>
    <t>SEA</t>
  </si>
  <si>
    <t>TEX</t>
  </si>
  <si>
    <t>TOR</t>
  </si>
  <si>
    <t>WSN</t>
  </si>
  <si>
    <t>SFG</t>
  </si>
  <si>
    <t>-135</t>
  </si>
  <si>
    <t>+115</t>
  </si>
  <si>
    <t>Average Model Run Total</t>
  </si>
  <si>
    <t>Max Model Run Total</t>
  </si>
  <si>
    <t>Min Model Run Total</t>
  </si>
  <si>
    <t>opponent_Starter</t>
  </si>
  <si>
    <t>opponent_IP</t>
  </si>
  <si>
    <t>opponent_ER</t>
  </si>
  <si>
    <t>opponent_UER</t>
  </si>
  <si>
    <t>opponent_HR_Given</t>
  </si>
  <si>
    <t>opponent_BB_y</t>
  </si>
  <si>
    <t>opponent_K</t>
  </si>
  <si>
    <t>opponent_BF</t>
  </si>
  <si>
    <t>opponent_BR</t>
  </si>
  <si>
    <t>+140</t>
  </si>
  <si>
    <t>SDP</t>
  </si>
  <si>
    <t>TBR</t>
  </si>
  <si>
    <t>+235</t>
  </si>
  <si>
    <t>-290</t>
  </si>
  <si>
    <t>-110</t>
  </si>
  <si>
    <t>-130</t>
  </si>
  <si>
    <t>+120</t>
  </si>
  <si>
    <t>+160</t>
  </si>
  <si>
    <t>-190</t>
  </si>
  <si>
    <t>-165</t>
  </si>
  <si>
    <t>-160</t>
  </si>
  <si>
    <t>+135</t>
  </si>
  <si>
    <t>+200</t>
  </si>
  <si>
    <t>-265</t>
  </si>
  <si>
    <t>-140</t>
  </si>
  <si>
    <t>BOS</t>
  </si>
  <si>
    <t>CHC</t>
  </si>
  <si>
    <t>KC</t>
  </si>
  <si>
    <t>CLE</t>
  </si>
  <si>
    <t>KCR</t>
  </si>
  <si>
    <t>1st Game</t>
  </si>
  <si>
    <t>+105</t>
  </si>
  <si>
    <t>+110</t>
  </si>
  <si>
    <t>Eduardo Rodriguez</t>
  </si>
  <si>
    <t>Charlie Morton</t>
  </si>
  <si>
    <t>Trevor Rogers</t>
  </si>
  <si>
    <t>BAL</t>
  </si>
  <si>
    <t>Kutter Crawford</t>
  </si>
  <si>
    <t>Javier Assad</t>
  </si>
  <si>
    <t>Jonathan Cannon</t>
  </si>
  <si>
    <t>Hunter Greene</t>
  </si>
  <si>
    <t>Matthew Boyd</t>
  </si>
  <si>
    <t>Austin Gomber</t>
  </si>
  <si>
    <t>Tarik Skubal</t>
  </si>
  <si>
    <t>Yusei Kikuchi</t>
  </si>
  <si>
    <t>Seth Lugo</t>
  </si>
  <si>
    <t>Carson Fulmer</t>
  </si>
  <si>
    <t>Gavin Stone</t>
  </si>
  <si>
    <t>Colin Rea</t>
  </si>
  <si>
    <t>Paul Blackburn</t>
  </si>
  <si>
    <t>Nestor Cortes</t>
  </si>
  <si>
    <t>Joe Boyle</t>
  </si>
  <si>
    <t>Taijuan Walker</t>
  </si>
  <si>
    <t>Luis Ortiz</t>
  </si>
  <si>
    <t>Michael King</t>
  </si>
  <si>
    <t>SD</t>
  </si>
  <si>
    <t>George Kirby</t>
  </si>
  <si>
    <t>Kyle Harrison</t>
  </si>
  <si>
    <t>Erick Fedde</t>
  </si>
  <si>
    <t>Shane Baz</t>
  </si>
  <si>
    <t>Jose Urena</t>
  </si>
  <si>
    <t>Kevin Gausman</t>
  </si>
  <si>
    <t>Jake Irvin</t>
  </si>
  <si>
    <t>WSH</t>
  </si>
  <si>
    <t>Valente Bellozo</t>
  </si>
  <si>
    <t>Zebby Matthews</t>
  </si>
  <si>
    <t>+150</t>
  </si>
  <si>
    <t>-180</t>
  </si>
  <si>
    <t>+125</t>
  </si>
  <si>
    <t>+185</t>
  </si>
  <si>
    <t>+165</t>
  </si>
  <si>
    <t>-200</t>
  </si>
  <si>
    <t>-145</t>
  </si>
  <si>
    <t>-150</t>
  </si>
  <si>
    <t>-125</t>
  </si>
  <si>
    <t>-225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</si>
</sst>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  <family val="2"/>
    </font>
    <font>
      <sz val="8"/>
      <name val="Aptos Narrow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0" borderId="2" xfId="0" applyNumberFormat="1" applyBorder="1"/>
    <xf numFmtId="0" fontId="10" fillId="0" borderId="2" xfId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1" fillId="0" borderId="2" xfId="0" applyFont="1" applyBorder="1" applyAlignment="1">
      <alignment horizontal="center" vertical="top"/>
    </xf>
    <xf numFmtId="0" fontId="2" fillId="4" borderId="2" xfId="0" applyFont="1" applyFill="1" applyBorder="1" applyAlignment="1">
      <alignment vertical="center" wrapText="1"/>
    </xf>
    <xf numFmtId="49" fontId="0" fillId="4" borderId="2" xfId="0" applyNumberFormat="1" applyFill="1" applyBorder="1"/>
    <xf numFmtId="2" fontId="0" fillId="3" borderId="2" xfId="0" quotePrefix="1" applyNumberFormat="1" applyFill="1" applyBorder="1"/>
    <xf numFmtId="2" fontId="0" fillId="3" borderId="2" xfId="0" applyNumberFormat="1" applyFill="1" applyBorder="1"/>
    <xf numFmtId="2" fontId="0" fillId="4" borderId="2" xfId="0" quotePrefix="1" applyNumberFormat="1" applyFill="1" applyBorder="1"/>
    <xf numFmtId="0" fontId="0" fillId="4" borderId="2" xfId="0" applyFill="1" applyBorder="1"/>
    <xf numFmtId="49" fontId="0" fillId="0" borderId="0" xfId="0" applyNumberFormat="1"/>
    <xf numFmtId="2" fontId="0" fillId="0" borderId="0" xfId="0" applyNumberFormat="1"/>
    <xf numFmtId="0" fontId="13" fillId="0" borderId="2" xfId="0" applyFont="1" applyBorder="1" applyAlignment="1">
      <alignment horizontal="center" vertical="top"/>
    </xf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T128"/>
  <sheetViews>
    <sheetView tabSelected="1" topLeftCell="R57" zoomScale="80" zoomScaleNormal="80" workbookViewId="0">
      <selection activeCell="AF92" sqref="AF92:AQ92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2" width="12.21875" style="6" customWidth="1"/>
    <col min="13" max="13" width="8.6640625" style="6" customWidth="1"/>
    <col min="14" max="14" width="12.88671875" style="6" customWidth="1"/>
    <col min="15" max="15" width="14.6640625" style="6" customWidth="1"/>
    <col min="16" max="16" width="12.6640625" style="6" bestFit="1" customWidth="1"/>
    <col min="17" max="17" width="11.21875" style="6" customWidth="1"/>
    <col min="18" max="18" width="15.21875" style="6" customWidth="1"/>
    <col min="19" max="19" width="20.33203125" style="6" customWidth="1"/>
    <col min="20" max="20" width="16" style="6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32" width="10.109375" style="6" customWidth="1"/>
    <col min="33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117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3" t="s">
        <v>51</v>
      </c>
      <c r="AA1" s="4" t="s">
        <v>42</v>
      </c>
      <c r="AB1" s="4" t="s">
        <v>43</v>
      </c>
      <c r="AE1" s="16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156</v>
      </c>
      <c r="B2" t="s">
        <v>199</v>
      </c>
      <c r="C2" s="5">
        <f>RF!B2</f>
        <v>5.03</v>
      </c>
      <c r="D2" s="5">
        <f>LR!B2</f>
        <v>4.7456596256299601</v>
      </c>
      <c r="E2" s="5">
        <f>Adaboost!B2</f>
        <v>5.82550335570469</v>
      </c>
      <c r="F2" s="5">
        <f>XGBR!B2</f>
        <v>4.0762499999999999</v>
      </c>
      <c r="G2" s="5">
        <f>Huber!B2</f>
        <v>4.5864165012363003</v>
      </c>
      <c r="H2" s="5">
        <f>BayesRidge!B2</f>
        <v>4.7449941943874903</v>
      </c>
      <c r="I2" s="5">
        <f>Elastic!B2</f>
        <v>4.5738017749246502</v>
      </c>
      <c r="J2" s="5">
        <f>GBR!B2</f>
        <v>5.1010353365383896</v>
      </c>
      <c r="K2" s="6">
        <f t="shared" ref="K2:K24" si="0">AVERAGE(C2:J2,B39)</f>
        <v>4.8342415473237157</v>
      </c>
      <c r="L2">
        <f>MAX(C2:J2)</f>
        <v>5.82550335570469</v>
      </c>
      <c r="M2">
        <f>MIN(C2:J2)</f>
        <v>4.0762499999999999</v>
      </c>
      <c r="N2">
        <v>4.6500000000000004</v>
      </c>
      <c r="O2" s="5">
        <f>RF!C2</f>
        <v>6.04</v>
      </c>
      <c r="P2" s="5">
        <f>LR!C2</f>
        <v>5.92586594752746</v>
      </c>
      <c r="Q2" s="5">
        <f>Adaboost!C2</f>
        <v>6.8968565815324103</v>
      </c>
      <c r="R2" s="5">
        <f>XGBR!C2</f>
        <v>5.1962995999999997</v>
      </c>
      <c r="S2" s="5">
        <f>Huber!C2</f>
        <v>5.6750043448327503</v>
      </c>
      <c r="T2" s="5">
        <f>BayesRidge!C2</f>
        <v>5.91972806914427</v>
      </c>
      <c r="U2" s="5">
        <f>Elastic!C2</f>
        <v>5.4935257218266296</v>
      </c>
      <c r="V2" s="5">
        <f>GBR!C2</f>
        <v>6.1241407925700999</v>
      </c>
      <c r="W2" s="6">
        <f t="shared" ref="W2:W35" si="1">AVERAGE(O2:V2,C39)</f>
        <v>5.9238533045441679</v>
      </c>
      <c r="X2" s="6">
        <f>MAX(O2:V2)</f>
        <v>6.8968565815324103</v>
      </c>
      <c r="Y2" s="6">
        <f>MIN(O2:V2)</f>
        <v>5.1962995999999997</v>
      </c>
      <c r="Z2">
        <v>5.95</v>
      </c>
      <c r="AA2" s="6">
        <f>MAX(L2,M2,X3,Y3)-MIN(L3,M3,X2,Y2)</f>
        <v>0.97385245901639017</v>
      </c>
      <c r="AB2" s="6">
        <f>MIN(L2,M2,X3,Y3)-MAX(L3,M3,X2,Y2)</f>
        <v>-2.8206065815324104</v>
      </c>
      <c r="AC2" s="6"/>
      <c r="AE2" t="s">
        <v>225</v>
      </c>
      <c r="AF2" s="6">
        <f>RF!D2</f>
        <v>4.8600000000000003</v>
      </c>
      <c r="AG2" s="6">
        <f>LR!D2</f>
        <v>4.4824657867309297</v>
      </c>
      <c r="AH2" s="6">
        <f>Adaboost!D2</f>
        <v>3.9484536082474202</v>
      </c>
      <c r="AI2" s="6">
        <f>XGBR!D2</f>
        <v>4.3102393000000001</v>
      </c>
      <c r="AJ2" s="6">
        <f>Huber!D2</f>
        <v>4.4790960774976201</v>
      </c>
      <c r="AK2" s="6">
        <f>BayesRidge!D2</f>
        <v>4.4719390686278198</v>
      </c>
      <c r="AL2" s="6">
        <f>Elastic!D2</f>
        <v>4.65958193708674</v>
      </c>
      <c r="AM2" s="6">
        <f>GBR!D2</f>
        <v>4.4586104059315899</v>
      </c>
      <c r="AN2" s="6">
        <f>AVERAGE(AF2:AM2,Neural!D2)</f>
        <v>4.4735539371345583</v>
      </c>
      <c r="AO2" s="6">
        <f>MAX(AF2:AM2,Neural!D2)</f>
        <v>4.8600000000000003</v>
      </c>
      <c r="AP2" s="6">
        <f>MIN(AF2:AM2,Neural!D2)</f>
        <v>3.9484536082474202</v>
      </c>
    </row>
    <row r="3" spans="1:42" ht="15" thickBot="1" x14ac:dyDescent="0.35">
      <c r="A3" t="s">
        <v>199</v>
      </c>
      <c r="B3" t="s">
        <v>156</v>
      </c>
      <c r="C3" s="5">
        <f>RF!B3</f>
        <v>5.0199999999999996</v>
      </c>
      <c r="D3" s="5">
        <f>LR!B3</f>
        <v>5.6708574317112799</v>
      </c>
      <c r="E3" s="5">
        <f>Adaboost!B3</f>
        <v>6.8679245283018799</v>
      </c>
      <c r="F3" s="5">
        <f>XGBR!B3</f>
        <v>5.0265700000000004</v>
      </c>
      <c r="G3" s="5">
        <f>Huber!B3</f>
        <v>5.5291480500203596</v>
      </c>
      <c r="H3" s="5">
        <f>BayesRidge!B3</f>
        <v>5.6718824322354804</v>
      </c>
      <c r="I3" s="5">
        <f>Elastic!B3</f>
        <v>5.2074971250861504</v>
      </c>
      <c r="J3" s="5">
        <f>GBR!B3</f>
        <v>6.0965677564639398</v>
      </c>
      <c r="K3" s="6">
        <f t="shared" si="0"/>
        <v>5.6417075436720516</v>
      </c>
      <c r="L3">
        <f t="shared" ref="L3:L35" si="2">MAX(C3:J3)</f>
        <v>6.8679245283018799</v>
      </c>
      <c r="M3">
        <f t="shared" ref="M3:M35" si="3">MIN(C3:J3)</f>
        <v>5.0199999999999996</v>
      </c>
      <c r="N3">
        <v>5.5</v>
      </c>
      <c r="O3" s="5">
        <f>RF!C3</f>
        <v>5.05</v>
      </c>
      <c r="P3" s="5">
        <f>LR!C3</f>
        <v>5.0737951709018203</v>
      </c>
      <c r="Q3" s="5">
        <f>Adaboost!C3</f>
        <v>5.9938524590163897</v>
      </c>
      <c r="R3" s="5">
        <f>XGBR!C3</f>
        <v>4.0910992999999998</v>
      </c>
      <c r="S3" s="5">
        <f>Huber!C3</f>
        <v>4.9313738962660398</v>
      </c>
      <c r="T3" s="5">
        <f>BayesRidge!C3</f>
        <v>5.0747811710485404</v>
      </c>
      <c r="U3" s="5">
        <f>Elastic!C3</f>
        <v>4.9002794848734501</v>
      </c>
      <c r="V3" s="5">
        <f>GBR!C3</f>
        <v>5.0839315911545704</v>
      </c>
      <c r="W3" s="6">
        <f t="shared" si="1"/>
        <v>5.0321926663237209</v>
      </c>
      <c r="X3" s="6">
        <f t="shared" ref="X3:X35" si="4">MAX(O3:V3)</f>
        <v>5.9938524590163897</v>
      </c>
      <c r="Y3" s="6">
        <f t="shared" ref="Y3:Y35" si="5">MIN(O3:V3)</f>
        <v>4.0910992999999998</v>
      </c>
      <c r="Z3">
        <v>5.4</v>
      </c>
      <c r="AC3" s="6"/>
      <c r="AE3" t="s">
        <v>198</v>
      </c>
      <c r="AF3" s="6">
        <f>RF!D3</f>
        <v>4.6100000000000003</v>
      </c>
      <c r="AG3" s="6">
        <f>LR!D3</f>
        <v>4.1706240847094502</v>
      </c>
      <c r="AH3" s="6">
        <f>Adaboost!D3</f>
        <v>4.3650075414781204</v>
      </c>
      <c r="AI3" s="6">
        <f>XGBR!D3</f>
        <v>3.1641889000000001</v>
      </c>
      <c r="AJ3" s="6">
        <f>Huber!D3</f>
        <v>4.2053142109289503</v>
      </c>
      <c r="AK3" s="6">
        <f>BayesRidge!D3</f>
        <v>4.1867611244076901</v>
      </c>
      <c r="AL3" s="6">
        <f>Elastic!D3</f>
        <v>4.6334404363908499</v>
      </c>
      <c r="AM3" s="6">
        <f>GBR!D3</f>
        <v>4.4440906837365404</v>
      </c>
      <c r="AN3" s="6">
        <f>AVERAGE(AF3:AM3,Neural!D3)</f>
        <v>4.2141384064823137</v>
      </c>
      <c r="AO3" s="6">
        <f>MAX(AF3:AM3,Neural!D3)</f>
        <v>4.6334404363908499</v>
      </c>
      <c r="AP3" s="6">
        <f>MIN(AF3:AM3,Neural!D3)</f>
        <v>3.1641889000000001</v>
      </c>
    </row>
    <row r="4" spans="1:42" ht="15" thickBot="1" x14ac:dyDescent="0.35">
      <c r="A4" t="s">
        <v>189</v>
      </c>
      <c r="B4" t="s">
        <v>191</v>
      </c>
      <c r="C4" s="5">
        <f>RF!B4</f>
        <v>4.0599999999999996</v>
      </c>
      <c r="D4" s="5">
        <f>LR!B4</f>
        <v>4.5631904996668897</v>
      </c>
      <c r="E4" s="5">
        <f>Adaboost!B4</f>
        <v>4.5985185185185102</v>
      </c>
      <c r="F4" s="5">
        <f>XGBR!B4</f>
        <v>4.0751289999999996</v>
      </c>
      <c r="G4" s="5">
        <f>Huber!B4</f>
        <v>4.4234142148880604</v>
      </c>
      <c r="H4" s="5">
        <f>BayesRidge!B4</f>
        <v>4.5606261184231496</v>
      </c>
      <c r="I4" s="5">
        <f>Elastic!B4</f>
        <v>4.5563488443384603</v>
      </c>
      <c r="J4" s="5">
        <f>GBR!B4</f>
        <v>4.1339636763943597</v>
      </c>
      <c r="K4" s="6">
        <f t="shared" si="0"/>
        <v>4.3901949540342811</v>
      </c>
      <c r="L4">
        <f t="shared" si="2"/>
        <v>4.5985185185185102</v>
      </c>
      <c r="M4">
        <f t="shared" si="3"/>
        <v>4.0599999999999996</v>
      </c>
      <c r="N4">
        <v>4.7</v>
      </c>
      <c r="O4" s="5">
        <f>RF!C4</f>
        <v>4.09</v>
      </c>
      <c r="P4" s="5">
        <f>LR!C4</f>
        <v>3.6080289283265499</v>
      </c>
      <c r="Q4" s="5">
        <f>Adaboost!C4</f>
        <v>4.3651026392961798</v>
      </c>
      <c r="R4" s="5">
        <f>XGBR!C4</f>
        <v>2.9491076000000001</v>
      </c>
      <c r="S4" s="5">
        <f>Huber!C4</f>
        <v>3.5614295142034802</v>
      </c>
      <c r="T4" s="5">
        <f>BayesRidge!C4</f>
        <v>3.6108282294283298</v>
      </c>
      <c r="U4" s="5">
        <f>Elastic!C4</f>
        <v>3.9423767520474402</v>
      </c>
      <c r="V4" s="5">
        <f>GBR!C4</f>
        <v>4.0834185385929702</v>
      </c>
      <c r="W4" s="6">
        <f t="shared" si="1"/>
        <v>3.7566324110147309</v>
      </c>
      <c r="X4" s="6">
        <f t="shared" si="4"/>
        <v>4.3651026392961798</v>
      </c>
      <c r="Y4" s="6">
        <f t="shared" si="5"/>
        <v>2.9491076000000001</v>
      </c>
      <c r="Z4">
        <v>3.7</v>
      </c>
      <c r="AA4" s="6">
        <f>MAX(L4,M4,X5,Y5)-MIN(L5,M5,X4,Y4)</f>
        <v>1.6494109185185102</v>
      </c>
      <c r="AB4" s="6">
        <f>MIN(L4,M4,X5,Y5)-MAX(L5,M5,X4,Y4)</f>
        <v>-0.5585185185185102</v>
      </c>
      <c r="AC4" s="6"/>
      <c r="AE4" t="s">
        <v>201</v>
      </c>
      <c r="AF4" s="6">
        <f>RF!D4</f>
        <v>4.79</v>
      </c>
      <c r="AG4" s="6">
        <f>LR!D4</f>
        <v>4.3300643732400097</v>
      </c>
      <c r="AH4" s="6">
        <f>Adaboost!D4</f>
        <v>4.3650075414781204</v>
      </c>
      <c r="AI4" s="6">
        <f>XGBR!D4</f>
        <v>4.5199160000000003</v>
      </c>
      <c r="AJ4" s="6">
        <f>Huber!D4</f>
        <v>4.3510975501590101</v>
      </c>
      <c r="AK4" s="6">
        <f>BayesRidge!D4</f>
        <v>4.3068229584122504</v>
      </c>
      <c r="AL4" s="6">
        <f>Elastic!D4</f>
        <v>4.5963274223298196</v>
      </c>
      <c r="AM4" s="6">
        <f>GBR!D4</f>
        <v>4.4402945686464204</v>
      </c>
      <c r="AN4" s="6">
        <f>AVERAGE(AF4:AM4,Neural!D4)</f>
        <v>4.4338620407749865</v>
      </c>
      <c r="AO4" s="6">
        <f>MAX(AF4:AM4,Neural!D4)</f>
        <v>4.79</v>
      </c>
      <c r="AP4" s="6">
        <f>MIN(AF4:AM4,Neural!D4)</f>
        <v>4.20522795270925</v>
      </c>
    </row>
    <row r="5" spans="1:42" ht="15" thickBot="1" x14ac:dyDescent="0.35">
      <c r="A5" t="s">
        <v>191</v>
      </c>
      <c r="B5" t="s">
        <v>189</v>
      </c>
      <c r="C5" s="5">
        <f>RF!B5</f>
        <v>4.04</v>
      </c>
      <c r="D5" s="5">
        <f>LR!B5</f>
        <v>4.3205198067512498</v>
      </c>
      <c r="E5" s="5">
        <f>Adaboost!B5</f>
        <v>4.5985185185185102</v>
      </c>
      <c r="F5" s="5">
        <f>XGBR!B5</f>
        <v>4.0177044999999998</v>
      </c>
      <c r="G5" s="5">
        <f>Huber!B5</f>
        <v>4.2632937734463496</v>
      </c>
      <c r="H5" s="5">
        <f>BayesRidge!B5</f>
        <v>4.3215386705198897</v>
      </c>
      <c r="I5" s="5">
        <f>Elastic!B5</f>
        <v>4.2864274558161704</v>
      </c>
      <c r="J5" s="5">
        <f>GBR!B5</f>
        <v>4.0774524971391202</v>
      </c>
      <c r="K5" s="6">
        <f t="shared" si="0"/>
        <v>4.2505348041999031</v>
      </c>
      <c r="L5">
        <f t="shared" si="2"/>
        <v>4.5985185185185102</v>
      </c>
      <c r="M5">
        <f t="shared" si="3"/>
        <v>4.0177044999999998</v>
      </c>
      <c r="N5">
        <v>4.3499999999999996</v>
      </c>
      <c r="O5" s="5">
        <f>RF!C5</f>
        <v>4.04</v>
      </c>
      <c r="P5" s="5">
        <f>LR!C5</f>
        <v>4.3359426456899701</v>
      </c>
      <c r="Q5" s="5">
        <f>Adaboost!C5</f>
        <v>4.3651026392961798</v>
      </c>
      <c r="R5" s="5">
        <f>XGBR!C5</f>
        <v>4.1118379999999997</v>
      </c>
      <c r="S5" s="5">
        <f>Huber!C5</f>
        <v>4.2201309531095896</v>
      </c>
      <c r="T5" s="5">
        <f>BayesRidge!C5</f>
        <v>4.3313151556981504</v>
      </c>
      <c r="U5" s="5">
        <f>Elastic!C5</f>
        <v>4.4777662888973504</v>
      </c>
      <c r="V5" s="5">
        <f>GBR!C5</f>
        <v>4.1043813236312401</v>
      </c>
      <c r="W5" s="6">
        <f t="shared" si="1"/>
        <v>4.263987337254239</v>
      </c>
      <c r="X5" s="6">
        <f t="shared" si="4"/>
        <v>4.4777662888973504</v>
      </c>
      <c r="Y5" s="6">
        <f t="shared" si="5"/>
        <v>4.04</v>
      </c>
      <c r="Z5">
        <v>4.4000000000000004</v>
      </c>
      <c r="AC5" s="6"/>
      <c r="AE5" t="s">
        <v>204</v>
      </c>
      <c r="AF5" s="6">
        <f>RF!D5</f>
        <v>5.12</v>
      </c>
      <c r="AG5" s="6">
        <f>LR!D5</f>
        <v>4.2489534200975703</v>
      </c>
      <c r="AH5" s="6">
        <f>Adaboost!D5</f>
        <v>4.3650075414781204</v>
      </c>
      <c r="AI5" s="6">
        <f>XGBR!D5</f>
        <v>4.3988557000000004</v>
      </c>
      <c r="AJ5" s="6">
        <f>Huber!D5</f>
        <v>4.2487654800307597</v>
      </c>
      <c r="AK5" s="6">
        <f>BayesRidge!D5</f>
        <v>4.2695019277800803</v>
      </c>
      <c r="AL5" s="6">
        <f>Elastic!D5</f>
        <v>4.5700878870870403</v>
      </c>
      <c r="AM5" s="6">
        <f>GBR!D5</f>
        <v>4.6438330516386896</v>
      </c>
      <c r="AN5" s="6">
        <f>AVERAGE(AF5:AM5,Neural!D5)</f>
        <v>4.4489207454588389</v>
      </c>
      <c r="AO5" s="6">
        <f>MAX(AF5:AM5,Neural!D5)</f>
        <v>5.12</v>
      </c>
      <c r="AP5" s="6">
        <f>MIN(AF5:AM5,Neural!D5)</f>
        <v>4.1752817010173002</v>
      </c>
    </row>
    <row r="6" spans="1:42" ht="15" thickBot="1" x14ac:dyDescent="0.35">
      <c r="A6" t="s">
        <v>139</v>
      </c>
      <c r="B6" t="s">
        <v>151</v>
      </c>
      <c r="C6" s="5">
        <f>RF!B6</f>
        <v>4.0199999999999996</v>
      </c>
      <c r="D6" s="5">
        <f>LR!B6</f>
        <v>4.74184660807326</v>
      </c>
      <c r="E6" s="5">
        <f>Adaboost!B6</f>
        <v>4.60093896713615</v>
      </c>
      <c r="F6" s="5">
        <f>XGBR!B6</f>
        <v>3.9884515</v>
      </c>
      <c r="G6" s="5">
        <f>Huber!B6</f>
        <v>4.5139841952397797</v>
      </c>
      <c r="H6" s="5">
        <f>BayesRidge!B6</f>
        <v>4.7431517520115403</v>
      </c>
      <c r="I6" s="5">
        <f>Elastic!B6</f>
        <v>4.81605166527316</v>
      </c>
      <c r="J6" s="5">
        <f>GBR!B6</f>
        <v>4.1739672041266402</v>
      </c>
      <c r="K6" s="6">
        <f t="shared" si="0"/>
        <v>4.4885973646974433</v>
      </c>
      <c r="L6">
        <f t="shared" si="2"/>
        <v>4.81605166527316</v>
      </c>
      <c r="M6">
        <f t="shared" si="3"/>
        <v>3.9884515</v>
      </c>
      <c r="N6">
        <v>4.7</v>
      </c>
      <c r="O6" s="5">
        <f>RF!C6</f>
        <v>5.0599999999999996</v>
      </c>
      <c r="P6" s="5">
        <f>LR!C6</f>
        <v>5.3217421853171603</v>
      </c>
      <c r="Q6" s="5">
        <f>Adaboost!C6</f>
        <v>6.0383631713554902</v>
      </c>
      <c r="R6" s="5">
        <f>XGBR!C6</f>
        <v>5.1002296999999999</v>
      </c>
      <c r="S6" s="5">
        <f>Huber!C6</f>
        <v>5.1500122591193804</v>
      </c>
      <c r="T6" s="5">
        <f>BayesRidge!C6</f>
        <v>5.3229741554303498</v>
      </c>
      <c r="U6" s="5">
        <f>Elastic!C6</f>
        <v>5.0457328106177899</v>
      </c>
      <c r="V6" s="5">
        <f>GBR!C6</f>
        <v>5.1081323323480703</v>
      </c>
      <c r="W6" s="6">
        <f t="shared" si="1"/>
        <v>5.2855485211731192</v>
      </c>
      <c r="X6" s="6">
        <f t="shared" si="4"/>
        <v>6.0383631713554902</v>
      </c>
      <c r="Y6" s="6">
        <f t="shared" si="5"/>
        <v>5.0457328106177899</v>
      </c>
      <c r="Z6">
        <v>5.3</v>
      </c>
      <c r="AA6" s="6">
        <f>MAX(L6,M6,X7,Y7)-MIN(L7,M7,X6,Y6)</f>
        <v>2.0183631713554906</v>
      </c>
      <c r="AB6" s="6">
        <f>MIN(L6,M6,X7,Y7)-MAX(L7,M7,X6,Y6)</f>
        <v>-2.0499116713554901</v>
      </c>
      <c r="AC6" s="6"/>
      <c r="AE6" t="s">
        <v>227</v>
      </c>
      <c r="AF6" s="6">
        <f>RF!D6</f>
        <v>5.62</v>
      </c>
      <c r="AG6" s="6">
        <f>LR!D6</f>
        <v>5.2536401706217397</v>
      </c>
      <c r="AH6" s="6">
        <f>Adaboost!D6</f>
        <v>4.4572680788897001</v>
      </c>
      <c r="AI6" s="6">
        <f>XGBR!D6</f>
        <v>4.1501760000000001</v>
      </c>
      <c r="AJ6" s="6">
        <f>Huber!D6</f>
        <v>5.2118265748521297</v>
      </c>
      <c r="AK6" s="6">
        <f>BayesRidge!D6</f>
        <v>5.2456229890544401</v>
      </c>
      <c r="AL6" s="6">
        <f>Elastic!D6</f>
        <v>4.9393349041787102</v>
      </c>
      <c r="AM6" s="6">
        <f>GBR!D6</f>
        <v>4.9352026050359896</v>
      </c>
      <c r="AN6" s="6">
        <f>AVERAGE(AF6:AM6,Neural!D6)</f>
        <v>5.0135044373490292</v>
      </c>
      <c r="AO6" s="6">
        <f>MAX(AF6:AM6,Neural!D6)</f>
        <v>5.62</v>
      </c>
      <c r="AP6" s="6">
        <f>MIN(AF6:AM6,Neural!D6)</f>
        <v>4.1501760000000001</v>
      </c>
    </row>
    <row r="7" spans="1:42" ht="15" thickBot="1" x14ac:dyDescent="0.35">
      <c r="A7" t="s">
        <v>151</v>
      </c>
      <c r="B7" t="s">
        <v>139</v>
      </c>
      <c r="C7" s="5">
        <f>RF!B7</f>
        <v>4.0199999999999996</v>
      </c>
      <c r="D7" s="5">
        <f>LR!B7</f>
        <v>4.3351002472329698</v>
      </c>
      <c r="E7" s="5">
        <f>Adaboost!B7</f>
        <v>4.5985185185185102</v>
      </c>
      <c r="F7" s="5">
        <f>XGBR!B7</f>
        <v>4.0897207</v>
      </c>
      <c r="G7" s="5">
        <f>Huber!B7</f>
        <v>4.1500006904896596</v>
      </c>
      <c r="H7" s="5">
        <f>BayesRidge!B7</f>
        <v>4.3263920803253999</v>
      </c>
      <c r="I7" s="5">
        <f>Elastic!B7</f>
        <v>4.4146280157793703</v>
      </c>
      <c r="J7" s="5">
        <f>GBR!B7</f>
        <v>4.1329189029163196</v>
      </c>
      <c r="K7" s="6">
        <f t="shared" si="0"/>
        <v>4.2716892419198569</v>
      </c>
      <c r="L7">
        <f t="shared" si="2"/>
        <v>4.5985185185185102</v>
      </c>
      <c r="M7">
        <f t="shared" si="3"/>
        <v>4.0199999999999996</v>
      </c>
      <c r="N7">
        <v>4.3499999999999996</v>
      </c>
      <c r="O7" s="5">
        <f>RF!C7</f>
        <v>5.01</v>
      </c>
      <c r="P7" s="5">
        <f>LR!C7</f>
        <v>5.1740176203969401</v>
      </c>
      <c r="Q7" s="5">
        <f>Adaboost!C7</f>
        <v>6.0383631713554902</v>
      </c>
      <c r="R7" s="5">
        <f>XGBR!C7</f>
        <v>5.0128060000000003</v>
      </c>
      <c r="S7" s="5">
        <f>Huber!C7</f>
        <v>5.0120021099025696</v>
      </c>
      <c r="T7" s="5">
        <f>BayesRidge!C7</f>
        <v>5.18423430285993</v>
      </c>
      <c r="U7" s="5">
        <f>Elastic!C7</f>
        <v>5.0671401262840998</v>
      </c>
      <c r="V7" s="5">
        <f>GBR!C7</f>
        <v>5.0778589844378299</v>
      </c>
      <c r="W7" s="6">
        <f t="shared" si="1"/>
        <v>5.2034104045194178</v>
      </c>
      <c r="X7" s="6">
        <f t="shared" si="4"/>
        <v>6.0383631713554902</v>
      </c>
      <c r="Y7" s="6">
        <f t="shared" si="5"/>
        <v>5.01</v>
      </c>
      <c r="Z7">
        <v>5.15</v>
      </c>
      <c r="AC7" s="6"/>
      <c r="AE7" t="s">
        <v>215</v>
      </c>
      <c r="AF7" s="6">
        <f>RF!D7</f>
        <v>4.76</v>
      </c>
      <c r="AG7" s="6">
        <f>LR!D7</f>
        <v>4.3948804359228504</v>
      </c>
      <c r="AH7" s="6">
        <f>Adaboost!D7</f>
        <v>4.79201680672268</v>
      </c>
      <c r="AI7" s="6">
        <f>XGBR!D7</f>
        <v>5.4783140000000001</v>
      </c>
      <c r="AJ7" s="6">
        <f>Huber!D7</f>
        <v>4.43694193827237</v>
      </c>
      <c r="AK7" s="6">
        <f>BayesRidge!D7</f>
        <v>4.3790098201068703</v>
      </c>
      <c r="AL7" s="6">
        <f>Elastic!D7</f>
        <v>4.7351677628032096</v>
      </c>
      <c r="AM7" s="6">
        <f>GBR!D7</f>
        <v>4.8149046279073398</v>
      </c>
      <c r="AN7" s="6">
        <f>AVERAGE(AF7:AM7,Neural!D7)</f>
        <v>4.6775454311179132</v>
      </c>
      <c r="AO7" s="6">
        <f>MAX(AF7:AM7,Neural!D7)</f>
        <v>5.4783140000000001</v>
      </c>
      <c r="AP7" s="6">
        <f>MIN(AF7:AM7,Neural!D7)</f>
        <v>4.3066734883258997</v>
      </c>
    </row>
    <row r="8" spans="1:42" ht="15" thickBot="1" x14ac:dyDescent="0.35">
      <c r="A8" t="s">
        <v>153</v>
      </c>
      <c r="B8" t="s">
        <v>133</v>
      </c>
      <c r="C8" s="5">
        <f>RF!B8</f>
        <v>5.01</v>
      </c>
      <c r="D8" s="5">
        <f>LR!B8</f>
        <v>4.7488206474967098</v>
      </c>
      <c r="E8" s="5">
        <f>Adaboost!B8</f>
        <v>5.82550335570469</v>
      </c>
      <c r="F8" s="5">
        <f>XGBR!B8</f>
        <v>4.1460036999999996</v>
      </c>
      <c r="G8" s="5">
        <f>Huber!B8</f>
        <v>4.5682086170999003</v>
      </c>
      <c r="H8" s="5">
        <f>BayesRidge!B8</f>
        <v>4.7491893148912201</v>
      </c>
      <c r="I8" s="5">
        <f>Elastic!B8</f>
        <v>4.4078518921484697</v>
      </c>
      <c r="J8" s="5">
        <f>GBR!B8</f>
        <v>5.0879719281705604</v>
      </c>
      <c r="K8" s="6">
        <f t="shared" si="0"/>
        <v>4.8099246805985825</v>
      </c>
      <c r="L8">
        <f t="shared" si="2"/>
        <v>5.82550335570469</v>
      </c>
      <c r="M8">
        <f t="shared" si="3"/>
        <v>4.1460036999999996</v>
      </c>
      <c r="N8">
        <v>4.9000000000000004</v>
      </c>
      <c r="O8" s="5">
        <f>RF!C8</f>
        <v>3</v>
      </c>
      <c r="P8" s="5">
        <f>LR!C8</f>
        <v>3.5152635784191899</v>
      </c>
      <c r="Q8" s="5">
        <f>Adaboost!C8</f>
        <v>3.8280193236714899</v>
      </c>
      <c r="R8" s="5">
        <f>XGBR!C8</f>
        <v>3.1574518999999999</v>
      </c>
      <c r="S8" s="5">
        <f>Huber!C8</f>
        <v>3.36000131035986</v>
      </c>
      <c r="T8" s="5">
        <f>BayesRidge!C8</f>
        <v>3.5245467461858202</v>
      </c>
      <c r="U8" s="5">
        <f>Elastic!C8</f>
        <v>3.9606557720265698</v>
      </c>
      <c r="V8" s="5">
        <f>GBR!C8</f>
        <v>3.0838039994075102</v>
      </c>
      <c r="W8" s="6">
        <f t="shared" si="1"/>
        <v>3.4554251478956934</v>
      </c>
      <c r="X8" s="6">
        <f t="shared" si="4"/>
        <v>3.9606557720265698</v>
      </c>
      <c r="Y8" s="6">
        <f t="shared" si="5"/>
        <v>3</v>
      </c>
      <c r="Z8">
        <v>3.7</v>
      </c>
      <c r="AA8" s="6">
        <f>MAX(L8,M8,X9,Y9)-MIN(L9,M9,X8,Y8)</f>
        <v>2.82550335570469</v>
      </c>
      <c r="AB8" s="6">
        <f>MIN(L8,M8,X9,Y9)-MAX(L9,M9,X8,Y8)</f>
        <v>4.1379310344900055E-3</v>
      </c>
      <c r="AC8" s="6"/>
      <c r="AE8" t="s">
        <v>219</v>
      </c>
      <c r="AF8" s="6">
        <f>RF!D8</f>
        <v>6.46</v>
      </c>
      <c r="AG8" s="6">
        <f>LR!D8</f>
        <v>5.8867690446010998</v>
      </c>
      <c r="AH8" s="6">
        <f>Adaboost!D8</f>
        <v>6.90991902834008</v>
      </c>
      <c r="AI8" s="6">
        <f>XGBR!D8</f>
        <v>6.0036816999999996</v>
      </c>
      <c r="AJ8" s="6">
        <f>Huber!D8</f>
        <v>5.8790652943188002</v>
      </c>
      <c r="AK8" s="6">
        <f>BayesRidge!D8</f>
        <v>5.9092156067879502</v>
      </c>
      <c r="AL8" s="6">
        <f>Elastic!D8</f>
        <v>5.4028213107151801</v>
      </c>
      <c r="AM8" s="6">
        <f>GBR!D8</f>
        <v>6.5473958008237201</v>
      </c>
      <c r="AN8" s="6">
        <f>AVERAGE(AF8:AM8,Neural!D8)</f>
        <v>6.0932355804078941</v>
      </c>
      <c r="AO8" s="6">
        <f>MAX(AF8:AM8,Neural!D8)</f>
        <v>6.90991902834008</v>
      </c>
      <c r="AP8" s="6">
        <f>MIN(AF8:AM8,Neural!D8)</f>
        <v>5.4028213107151801</v>
      </c>
    </row>
    <row r="9" spans="1:42" ht="15" thickBot="1" x14ac:dyDescent="0.35">
      <c r="A9" t="s">
        <v>133</v>
      </c>
      <c r="B9" t="s">
        <v>153</v>
      </c>
      <c r="C9" s="5">
        <f>RF!B9</f>
        <v>3</v>
      </c>
      <c r="D9" s="5">
        <f>LR!B9</f>
        <v>3.20190649713135</v>
      </c>
      <c r="E9" s="5">
        <f>Adaboost!B9</f>
        <v>3.99586206896551</v>
      </c>
      <c r="F9" s="5">
        <f>XGBR!B9</f>
        <v>3.0896935000000001</v>
      </c>
      <c r="G9" s="5">
        <f>Huber!B9</f>
        <v>3.1116546840992401</v>
      </c>
      <c r="H9" s="5">
        <f>BayesRidge!B9</f>
        <v>3.2125023356815601</v>
      </c>
      <c r="I9" s="5">
        <f>Elastic!B9</f>
        <v>3.5677210795360201</v>
      </c>
      <c r="J9" s="5">
        <f>GBR!B9</f>
        <v>3.0664389633727298</v>
      </c>
      <c r="K9" s="6">
        <f t="shared" si="0"/>
        <v>3.2712680387711632</v>
      </c>
      <c r="L9">
        <f t="shared" si="2"/>
        <v>3.99586206896551</v>
      </c>
      <c r="M9">
        <f t="shared" si="3"/>
        <v>3</v>
      </c>
      <c r="N9">
        <v>3.3</v>
      </c>
      <c r="O9" s="5">
        <f>RF!C9</f>
        <v>4</v>
      </c>
      <c r="P9" s="5">
        <f>LR!C9</f>
        <v>4.3914399157382196</v>
      </c>
      <c r="Q9" s="5">
        <f>Adaboost!C9</f>
        <v>4.3651026392961798</v>
      </c>
      <c r="R9" s="5">
        <f>XGBR!C9</f>
        <v>4.15076</v>
      </c>
      <c r="S9" s="5">
        <f>Huber!C9</f>
        <v>4.2156766478462302</v>
      </c>
      <c r="T9" s="5">
        <f>BayesRidge!C9</f>
        <v>4.3909435170002604</v>
      </c>
      <c r="U9" s="5">
        <f>Elastic!C9</f>
        <v>4.3416519636413602</v>
      </c>
      <c r="V9" s="5">
        <f>GBR!C9</f>
        <v>4.14426671823243</v>
      </c>
      <c r="W9" s="6">
        <f t="shared" si="1"/>
        <v>4.276239361263376</v>
      </c>
      <c r="X9" s="6">
        <f t="shared" si="4"/>
        <v>4.3914399157382196</v>
      </c>
      <c r="Y9" s="6">
        <f t="shared" si="5"/>
        <v>4</v>
      </c>
      <c r="Z9">
        <v>4.25</v>
      </c>
      <c r="AC9" s="6"/>
      <c r="AE9" t="s">
        <v>206</v>
      </c>
      <c r="AF9" s="6">
        <f>RF!D9</f>
        <v>5.62</v>
      </c>
      <c r="AG9" s="6">
        <f>LR!D9</f>
        <v>5.5024411755552798</v>
      </c>
      <c r="AH9" s="6">
        <f>Adaboost!D9</f>
        <v>5.0263157894736796</v>
      </c>
      <c r="AI9" s="6">
        <f>XGBR!D9</f>
        <v>5.5485386999999999</v>
      </c>
      <c r="AJ9" s="6">
        <f>Huber!D9</f>
        <v>5.5153996777401</v>
      </c>
      <c r="AK9" s="6">
        <f>BayesRidge!D9</f>
        <v>5.4963392094114498</v>
      </c>
      <c r="AL9" s="6">
        <f>Elastic!D9</f>
        <v>5.08412592147398</v>
      </c>
      <c r="AM9" s="6">
        <f>GBR!D9</f>
        <v>5.6793230648229898</v>
      </c>
      <c r="AN9" s="6">
        <f>AVERAGE(AF9:AM9,Neural!D9)</f>
        <v>5.4302693717525319</v>
      </c>
      <c r="AO9" s="6">
        <f>MAX(AF9:AM9,Neural!D9)</f>
        <v>5.6793230648229898</v>
      </c>
      <c r="AP9" s="6">
        <f>MIN(AF9:AM9,Neural!D9)</f>
        <v>5.0263157894736796</v>
      </c>
    </row>
    <row r="10" spans="1:42" ht="15" thickBot="1" x14ac:dyDescent="0.35">
      <c r="A10" t="s">
        <v>136</v>
      </c>
      <c r="B10" t="s">
        <v>144</v>
      </c>
      <c r="C10" s="5">
        <f>RF!B10</f>
        <v>4</v>
      </c>
      <c r="D10" s="5">
        <f>LR!B10</f>
        <v>3.9968043449299699</v>
      </c>
      <c r="E10" s="5">
        <f>Adaboost!B10</f>
        <v>4.5985185185185102</v>
      </c>
      <c r="F10" s="5">
        <f>XGBR!B10</f>
        <v>3.0762634000000002</v>
      </c>
      <c r="G10" s="5">
        <f>Huber!B10</f>
        <v>3.8060911915877802</v>
      </c>
      <c r="H10" s="5">
        <f>BayesRidge!B10</f>
        <v>4.0012989323165504</v>
      </c>
      <c r="I10" s="5">
        <f>Elastic!B10</f>
        <v>4.1172348116172897</v>
      </c>
      <c r="J10" s="5">
        <f>GBR!B10</f>
        <v>4.1066542866125104</v>
      </c>
      <c r="K10" s="6">
        <f t="shared" si="0"/>
        <v>3.9625891503050172</v>
      </c>
      <c r="L10">
        <f t="shared" si="2"/>
        <v>4.5985185185185102</v>
      </c>
      <c r="M10">
        <f t="shared" si="3"/>
        <v>3.0762634000000002</v>
      </c>
      <c r="N10">
        <v>3.9</v>
      </c>
      <c r="O10" s="5">
        <f>RF!C10</f>
        <v>5.01</v>
      </c>
      <c r="P10" s="5">
        <f>LR!C10</f>
        <v>5.0029704916973001</v>
      </c>
      <c r="Q10" s="5">
        <f>Adaboost!C10</f>
        <v>6.0383631713554902</v>
      </c>
      <c r="R10" s="5">
        <f>XGBR!C10</f>
        <v>4.0943110000000003</v>
      </c>
      <c r="S10" s="5">
        <f>Huber!C10</f>
        <v>4.85524037698646</v>
      </c>
      <c r="T10" s="5">
        <f>BayesRidge!C10</f>
        <v>4.9925394187857304</v>
      </c>
      <c r="U10" s="5">
        <f>Elastic!C10</f>
        <v>4.6733043954414999</v>
      </c>
      <c r="V10" s="5">
        <f>GBR!C10</f>
        <v>5.07327920165097</v>
      </c>
      <c r="W10" s="6">
        <f t="shared" si="1"/>
        <v>4.9651001159503787</v>
      </c>
      <c r="X10" s="6">
        <f t="shared" si="4"/>
        <v>6.0383631713554902</v>
      </c>
      <c r="Y10" s="6">
        <f t="shared" si="5"/>
        <v>4.0943110000000003</v>
      </c>
      <c r="Z10">
        <v>5</v>
      </c>
      <c r="AA10" s="6">
        <f>MAX(L10,M10,X11,Y11)-MIN(L11,M11,X10,Y10)</f>
        <v>0.57851851851851066</v>
      </c>
      <c r="AB10" s="6">
        <f>MIN(L10,M10,X11,Y11)-MAX(L11,M11,X10,Y10)</f>
        <v>-2.96209977135549</v>
      </c>
      <c r="AC10" s="6"/>
      <c r="AE10" t="s">
        <v>221</v>
      </c>
      <c r="AF10" s="6">
        <f>RF!D10</f>
        <v>4.43</v>
      </c>
      <c r="AG10" s="6">
        <f>LR!D10</f>
        <v>4.7336288091830001</v>
      </c>
      <c r="AH10" s="6">
        <f>Adaboost!D10</f>
        <v>4.1922690763052204</v>
      </c>
      <c r="AI10" s="6">
        <f>XGBR!D10</f>
        <v>4.7272230000000004</v>
      </c>
      <c r="AJ10" s="6">
        <f>Huber!D10</f>
        <v>4.7242616094489103</v>
      </c>
      <c r="AK10" s="6">
        <f>BayesRidge!D10</f>
        <v>4.74279545792026</v>
      </c>
      <c r="AL10" s="6">
        <f>Elastic!D10</f>
        <v>4.6531004465198196</v>
      </c>
      <c r="AM10" s="6">
        <f>GBR!D10</f>
        <v>4.5286244043914401</v>
      </c>
      <c r="AN10" s="6">
        <f>AVERAGE(AF10:AM10,Neural!D10)</f>
        <v>4.6006264243534059</v>
      </c>
      <c r="AO10" s="6">
        <f>MAX(AF10:AM10,Neural!D10)</f>
        <v>4.74279545792026</v>
      </c>
      <c r="AP10" s="6">
        <f>MIN(AF10:AM10,Neural!D10)</f>
        <v>4.1922690763052204</v>
      </c>
    </row>
    <row r="11" spans="1:42" ht="15" thickBot="1" x14ac:dyDescent="0.35">
      <c r="A11" t="s">
        <v>144</v>
      </c>
      <c r="B11" t="s">
        <v>136</v>
      </c>
      <c r="C11" s="5">
        <f>RF!B11</f>
        <v>4.0199999999999996</v>
      </c>
      <c r="D11" s="5">
        <f>LR!B11</f>
        <v>4.3680979944715901</v>
      </c>
      <c r="E11" s="5">
        <f>Adaboost!B11</f>
        <v>4.5985185185185102</v>
      </c>
      <c r="F11" s="5">
        <f>XGBR!B11</f>
        <v>4.1753349999999996</v>
      </c>
      <c r="G11" s="5">
        <f>Huber!B11</f>
        <v>4.2560694390430198</v>
      </c>
      <c r="H11" s="5">
        <f>BayesRidge!B11</f>
        <v>4.3703700640975001</v>
      </c>
      <c r="I11" s="5">
        <f>Elastic!B11</f>
        <v>4.3217833064354902</v>
      </c>
      <c r="J11" s="5">
        <f>GBR!B11</f>
        <v>4.1036216300669501</v>
      </c>
      <c r="K11" s="6">
        <f t="shared" si="0"/>
        <v>4.2867867292723139</v>
      </c>
      <c r="L11">
        <f t="shared" si="2"/>
        <v>4.5985185185185102</v>
      </c>
      <c r="M11">
        <f t="shared" si="3"/>
        <v>4.0199999999999996</v>
      </c>
      <c r="N11">
        <v>4.45</v>
      </c>
      <c r="O11" s="5">
        <f>RF!C11</f>
        <v>4.03</v>
      </c>
      <c r="P11" s="5">
        <f>LR!C11</f>
        <v>3.8173836607540399</v>
      </c>
      <c r="Q11" s="5">
        <f>Adaboost!C11</f>
        <v>4.3651026392961798</v>
      </c>
      <c r="R11" s="5">
        <f>XGBR!C11</f>
        <v>3.0806653000000002</v>
      </c>
      <c r="S11" s="5">
        <f>Huber!C11</f>
        <v>3.6552186456064901</v>
      </c>
      <c r="T11" s="5">
        <f>BayesRidge!C11</f>
        <v>3.8206439223757802</v>
      </c>
      <c r="U11" s="5">
        <f>Elastic!C11</f>
        <v>3.9240666179016102</v>
      </c>
      <c r="V11" s="5">
        <f>GBR!C11</f>
        <v>4.0615964697766298</v>
      </c>
      <c r="W11" s="6">
        <f t="shared" si="1"/>
        <v>3.8432975460539884</v>
      </c>
      <c r="X11" s="6">
        <f t="shared" si="4"/>
        <v>4.3651026392961798</v>
      </c>
      <c r="Y11" s="6">
        <f t="shared" si="5"/>
        <v>3.0806653000000002</v>
      </c>
      <c r="Z11">
        <v>3.9</v>
      </c>
      <c r="AC11" s="6"/>
      <c r="AE11" t="s">
        <v>203</v>
      </c>
      <c r="AF11" s="6">
        <f>RF!D11</f>
        <v>5.87</v>
      </c>
      <c r="AG11" s="6">
        <f>LR!D11</f>
        <v>5.9997145234938101</v>
      </c>
      <c r="AH11" s="6">
        <f>Adaboost!D11</f>
        <v>5.0866228070175401</v>
      </c>
      <c r="AI11" s="6">
        <f>XGBR!D11</f>
        <v>5.9375499999999999</v>
      </c>
      <c r="AJ11" s="6">
        <f>Huber!D11</f>
        <v>5.9755187076623697</v>
      </c>
      <c r="AK11" s="6">
        <f>BayesRidge!D11</f>
        <v>5.9625637254349098</v>
      </c>
      <c r="AL11" s="6">
        <f>Elastic!D11</f>
        <v>5.3022789085661302</v>
      </c>
      <c r="AM11" s="6">
        <f>GBR!D11</f>
        <v>5.8598113346884002</v>
      </c>
      <c r="AN11" s="6">
        <f>AVERAGE(AF11:AM11,Neural!D11)</f>
        <v>5.749970232223955</v>
      </c>
      <c r="AO11" s="6">
        <f>MAX(AF11:AM11,Neural!D11)</f>
        <v>5.9997145234938101</v>
      </c>
      <c r="AP11" s="6">
        <f>MIN(AF11:AM11,Neural!D11)</f>
        <v>5.0866228070175401</v>
      </c>
    </row>
    <row r="12" spans="1:42" ht="15" thickBot="1" x14ac:dyDescent="0.35">
      <c r="A12" t="s">
        <v>145</v>
      </c>
      <c r="B12" t="s">
        <v>174</v>
      </c>
      <c r="C12" s="5">
        <f>RF!B12</f>
        <v>4.0199999999999996</v>
      </c>
      <c r="D12" s="5">
        <f>LR!B12</f>
        <v>4.09688315281785</v>
      </c>
      <c r="E12" s="5">
        <f>Adaboost!B12</f>
        <v>4.60093896713615</v>
      </c>
      <c r="F12" s="5">
        <f>XGBR!B12</f>
        <v>3.1100001000000002</v>
      </c>
      <c r="G12" s="5">
        <f>Huber!B12</f>
        <v>3.9000014348032099</v>
      </c>
      <c r="H12" s="5">
        <f>BayesRidge!B12</f>
        <v>4.0954752329437598</v>
      </c>
      <c r="I12" s="5">
        <f>Elastic!B12</f>
        <v>4.5116977100938804</v>
      </c>
      <c r="J12" s="5">
        <f>GBR!B12</f>
        <v>4.1160370007406204</v>
      </c>
      <c r="K12" s="6">
        <f t="shared" si="0"/>
        <v>4.0666419414270933</v>
      </c>
      <c r="L12">
        <f t="shared" si="2"/>
        <v>4.60093896713615</v>
      </c>
      <c r="M12">
        <f t="shared" si="3"/>
        <v>3.1100001000000002</v>
      </c>
      <c r="N12">
        <v>4.2</v>
      </c>
      <c r="O12" s="5">
        <f>RF!C12</f>
        <v>4.04</v>
      </c>
      <c r="P12" s="5">
        <f>LR!C12</f>
        <v>3.7658528231657402</v>
      </c>
      <c r="Q12" s="5">
        <f>Adaboost!C12</f>
        <v>4.3651026392961798</v>
      </c>
      <c r="R12" s="5">
        <f>XGBR!C12</f>
        <v>3.0964896999999998</v>
      </c>
      <c r="S12" s="5">
        <f>Huber!C12</f>
        <v>3.6100011940221601</v>
      </c>
      <c r="T12" s="5">
        <f>BayesRidge!C12</f>
        <v>3.7711256594754001</v>
      </c>
      <c r="U12" s="5">
        <f>Elastic!C12</f>
        <v>4.10139183888323</v>
      </c>
      <c r="V12" s="5">
        <f>GBR!C12</f>
        <v>4.1028770994041199</v>
      </c>
      <c r="W12" s="6">
        <f t="shared" si="1"/>
        <v>3.8511733320449917</v>
      </c>
      <c r="X12" s="6">
        <f t="shared" si="4"/>
        <v>4.3651026392961798</v>
      </c>
      <c r="Y12" s="6">
        <f t="shared" si="5"/>
        <v>3.0964896999999998</v>
      </c>
      <c r="Z12">
        <v>3.8</v>
      </c>
      <c r="AA12" s="6">
        <f>MAX(L12,M12,X13,Y13)-MIN(L13,M13,X12,Y12)</f>
        <v>1.5044492671361502</v>
      </c>
      <c r="AB12" s="6">
        <f>MIN(L12,M12,X13,Y13)-MAX(L13,M13,X12,Y12)</f>
        <v>-1.5985185185185102</v>
      </c>
      <c r="AC12" s="6"/>
      <c r="AE12" t="s">
        <v>207</v>
      </c>
      <c r="AF12" s="6">
        <f>RF!D12</f>
        <v>6.14</v>
      </c>
      <c r="AG12" s="6">
        <f>LR!D12</f>
        <v>6.5974137395619303</v>
      </c>
      <c r="AH12" s="6">
        <f>Adaboost!D12</f>
        <v>6.2780612244897904</v>
      </c>
      <c r="AI12" s="6">
        <f>XGBR!D12</f>
        <v>6.0182900000000004</v>
      </c>
      <c r="AJ12" s="6">
        <f>Huber!D12</f>
        <v>6.6290461747205098</v>
      </c>
      <c r="AK12" s="6">
        <f>BayesRidge!D12</f>
        <v>6.5813759287317204</v>
      </c>
      <c r="AL12" s="6">
        <f>Elastic!D12</f>
        <v>5.6672001832585304</v>
      </c>
      <c r="AM12" s="6">
        <f>GBR!D12</f>
        <v>6.3442824753270299</v>
      </c>
      <c r="AN12" s="6">
        <f>AVERAGE(AF12:AM12,Neural!D12)</f>
        <v>6.3093566944897832</v>
      </c>
      <c r="AO12" s="6">
        <f>MAX(AF12:AM12,Neural!D12)</f>
        <v>6.6290461747205098</v>
      </c>
      <c r="AP12" s="6">
        <f>MIN(AF12:AM12,Neural!D12)</f>
        <v>5.6672001832585304</v>
      </c>
    </row>
    <row r="13" spans="1:42" ht="15" thickBot="1" x14ac:dyDescent="0.35">
      <c r="A13" t="s">
        <v>174</v>
      </c>
      <c r="B13" t="s">
        <v>145</v>
      </c>
      <c r="C13" s="5">
        <f>RF!B13</f>
        <v>4.08</v>
      </c>
      <c r="D13" s="5">
        <f>LR!B13</f>
        <v>3.7853229637086598</v>
      </c>
      <c r="E13" s="5">
        <f>Adaboost!B13</f>
        <v>4.5985185185185102</v>
      </c>
      <c r="F13" s="5">
        <f>XGBR!B13</f>
        <v>3.1788778</v>
      </c>
      <c r="G13" s="5">
        <f>Huber!B13</f>
        <v>3.5616798061989501</v>
      </c>
      <c r="H13" s="5">
        <f>BayesRidge!B13</f>
        <v>3.7826439601356001</v>
      </c>
      <c r="I13" s="5">
        <f>Elastic!B13</f>
        <v>4.0200457048145202</v>
      </c>
      <c r="J13" s="5">
        <f>GBR!B13</f>
        <v>4.1155831440064397</v>
      </c>
      <c r="K13" s="6">
        <f t="shared" si="0"/>
        <v>3.8780587395519439</v>
      </c>
      <c r="L13">
        <f t="shared" si="2"/>
        <v>4.5985185185185102</v>
      </c>
      <c r="M13">
        <f t="shared" si="3"/>
        <v>3.1788778</v>
      </c>
      <c r="N13">
        <v>3.75</v>
      </c>
      <c r="O13" s="5">
        <f>RF!C13</f>
        <v>3</v>
      </c>
      <c r="P13" s="5">
        <f>LR!C13</f>
        <v>3.4238490510430899</v>
      </c>
      <c r="Q13" s="5">
        <f>Adaboost!C13</f>
        <v>3.8280193236714899</v>
      </c>
      <c r="R13" s="5">
        <f>XGBR!C13</f>
        <v>3.0901597000000001</v>
      </c>
      <c r="S13" s="5">
        <f>Huber!C13</f>
        <v>3.30003322762018</v>
      </c>
      <c r="T13" s="5">
        <f>BayesRidge!C13</f>
        <v>3.4278977134674902</v>
      </c>
      <c r="U13" s="5">
        <f>Elastic!C13</f>
        <v>3.92684321850323</v>
      </c>
      <c r="V13" s="5">
        <f>GBR!C13</f>
        <v>3.0683063346886099</v>
      </c>
      <c r="W13" s="6">
        <f t="shared" si="1"/>
        <v>3.3949121171698646</v>
      </c>
      <c r="X13" s="6">
        <f t="shared" si="4"/>
        <v>3.92684321850323</v>
      </c>
      <c r="Y13" s="6">
        <f t="shared" si="5"/>
        <v>3</v>
      </c>
      <c r="Z13">
        <v>3.45</v>
      </c>
      <c r="AC13" s="6"/>
      <c r="AE13" t="s">
        <v>222</v>
      </c>
      <c r="AF13" s="6">
        <f>RF!D13</f>
        <v>5.22</v>
      </c>
      <c r="AG13" s="6">
        <f>LR!D13</f>
        <v>4.6247918441044797</v>
      </c>
      <c r="AH13" s="6">
        <f>Adaboost!D13</f>
        <v>4.4951298701298699</v>
      </c>
      <c r="AI13" s="6">
        <f>XGBR!D13</f>
        <v>4.0168080000000002</v>
      </c>
      <c r="AJ13" s="6">
        <f>Huber!D13</f>
        <v>4.6444984072268101</v>
      </c>
      <c r="AK13" s="6">
        <f>BayesRidge!D13</f>
        <v>4.6175996572287001</v>
      </c>
      <c r="AL13" s="6">
        <f>Elastic!D13</f>
        <v>4.8224940751964196</v>
      </c>
      <c r="AM13" s="6">
        <f>GBR!D13</f>
        <v>4.9792613234609604</v>
      </c>
      <c r="AN13" s="6">
        <f>AVERAGE(AF13:AM13,Neural!D13)</f>
        <v>4.6548447166311133</v>
      </c>
      <c r="AO13" s="6">
        <f>MAX(AF13:AM13,Neural!D13)</f>
        <v>5.22</v>
      </c>
      <c r="AP13" s="6">
        <f>MIN(AF13:AM13,Neural!D13)</f>
        <v>4.0168080000000002</v>
      </c>
    </row>
    <row r="14" spans="1:42" ht="15" thickBot="1" x14ac:dyDescent="0.35">
      <c r="A14" t="s">
        <v>150</v>
      </c>
      <c r="B14" t="s">
        <v>148</v>
      </c>
      <c r="C14" s="5">
        <f>RF!B14</f>
        <v>4.0599999999999996</v>
      </c>
      <c r="D14" s="5">
        <f>LR!B14</f>
        <v>3.8577560663591299</v>
      </c>
      <c r="E14" s="5">
        <f>Adaboost!B14</f>
        <v>4.5985185185185102</v>
      </c>
      <c r="F14" s="5">
        <f>XGBR!B14</f>
        <v>3.0983222000000001</v>
      </c>
      <c r="G14" s="5">
        <f>Huber!B14</f>
        <v>3.66269149197108</v>
      </c>
      <c r="H14" s="5">
        <f>BayesRidge!B14</f>
        <v>3.8560163028079502</v>
      </c>
      <c r="I14" s="5">
        <f>Elastic!B14</f>
        <v>4.2407522196070104</v>
      </c>
      <c r="J14" s="5">
        <f>GBR!B14</f>
        <v>4.1192717871708204</v>
      </c>
      <c r="K14" s="6">
        <f t="shared" si="0"/>
        <v>3.9313441749053024</v>
      </c>
      <c r="L14">
        <f t="shared" si="2"/>
        <v>4.5985185185185102</v>
      </c>
      <c r="M14">
        <f t="shared" si="3"/>
        <v>3.0983222000000001</v>
      </c>
      <c r="N14">
        <v>3.9</v>
      </c>
      <c r="O14" s="5">
        <f>RF!C14</f>
        <v>4.1500000000000004</v>
      </c>
      <c r="P14" s="5">
        <f>LR!C14</f>
        <v>3.7923251801520701</v>
      </c>
      <c r="Q14" s="5">
        <f>Adaboost!C14</f>
        <v>4.3651026392961798</v>
      </c>
      <c r="R14" s="5">
        <f>XGBR!C14</f>
        <v>2.9462093999999999</v>
      </c>
      <c r="S14" s="5">
        <f>Huber!C14</f>
        <v>3.5671460910697799</v>
      </c>
      <c r="T14" s="5">
        <f>BayesRidge!C14</f>
        <v>3.7947738718483701</v>
      </c>
      <c r="U14" s="5">
        <f>Elastic!C14</f>
        <v>3.95631291168608</v>
      </c>
      <c r="V14" s="5">
        <f>GBR!C14</f>
        <v>4.0729709271324097</v>
      </c>
      <c r="W14" s="6">
        <f t="shared" si="1"/>
        <v>3.8222334000075091</v>
      </c>
      <c r="X14" s="6">
        <f t="shared" si="4"/>
        <v>4.3651026392961798</v>
      </c>
      <c r="Y14" s="6">
        <f t="shared" si="5"/>
        <v>2.9462093999999999</v>
      </c>
      <c r="Z14">
        <v>3.7</v>
      </c>
      <c r="AA14" s="6">
        <f>MAX(L14,M14,X15,Y15)-MIN(L15,M15,X14,Y14)</f>
        <v>1.6523091185185104</v>
      </c>
      <c r="AB14" s="6">
        <f>MIN(L14,M14,X15,Y15)-MAX(L15,M15,X14,Y14)</f>
        <v>-1.5001963185185101</v>
      </c>
      <c r="AC14" s="6"/>
      <c r="AE14" t="s">
        <v>214</v>
      </c>
      <c r="AF14" s="6">
        <f>RF!D14</f>
        <v>3.45</v>
      </c>
      <c r="AG14" s="6">
        <f>LR!D14</f>
        <v>3.0532985138958</v>
      </c>
      <c r="AH14" s="6">
        <f>Adaboost!D14</f>
        <v>3.69212410501193</v>
      </c>
      <c r="AI14" s="6">
        <f>XGBR!D14</f>
        <v>2.3597790000000001</v>
      </c>
      <c r="AJ14" s="6">
        <f>Huber!D14</f>
        <v>3.1273522563390301</v>
      </c>
      <c r="AK14" s="6">
        <f>BayesRidge!D14</f>
        <v>3.0491077369185202</v>
      </c>
      <c r="AL14" s="6">
        <f>Elastic!D14</f>
        <v>4.2201016765913399</v>
      </c>
      <c r="AM14" s="6">
        <f>GBR!D14</f>
        <v>3.1953988929400299</v>
      </c>
      <c r="AN14" s="6">
        <f>AVERAGE(AF14:AM14,Neural!D14)</f>
        <v>3.2389510502626013</v>
      </c>
      <c r="AO14" s="6">
        <f>MAX(AF14:AM14,Neural!D14)</f>
        <v>4.2201016765913399</v>
      </c>
      <c r="AP14" s="6">
        <f>MIN(AF14:AM14,Neural!D14)</f>
        <v>2.3597790000000001</v>
      </c>
    </row>
    <row r="15" spans="1:42" ht="15" thickBot="1" x14ac:dyDescent="0.35">
      <c r="A15" t="s">
        <v>148</v>
      </c>
      <c r="B15" t="s">
        <v>150</v>
      </c>
      <c r="C15" s="5">
        <f>RF!B15</f>
        <v>4.1100000000000003</v>
      </c>
      <c r="D15" s="5">
        <f>LR!B15</f>
        <v>4.5125822739920904</v>
      </c>
      <c r="E15" s="5">
        <f>Adaboost!B15</f>
        <v>4.5985185185185102</v>
      </c>
      <c r="F15" s="5">
        <f>XGBR!B15</f>
        <v>4.0451236000000002</v>
      </c>
      <c r="G15" s="5">
        <f>Huber!B15</f>
        <v>4.2699650616264497</v>
      </c>
      <c r="H15" s="5">
        <f>BayesRidge!B15</f>
        <v>4.5114222300695896</v>
      </c>
      <c r="I15" s="5">
        <f>Elastic!B15</f>
        <v>4.5633834273943998</v>
      </c>
      <c r="J15" s="5">
        <f>GBR!B15</f>
        <v>4.1838032476091298</v>
      </c>
      <c r="K15" s="6">
        <f t="shared" si="0"/>
        <v>4.3774298090563759</v>
      </c>
      <c r="L15">
        <f t="shared" si="2"/>
        <v>4.5985185185185102</v>
      </c>
      <c r="M15">
        <f t="shared" si="3"/>
        <v>4.0451236000000002</v>
      </c>
      <c r="N15">
        <v>4.45</v>
      </c>
      <c r="O15" s="5">
        <f>RF!C15</f>
        <v>4.07</v>
      </c>
      <c r="P15" s="5">
        <f>LR!C15</f>
        <v>3.9693353185225702</v>
      </c>
      <c r="Q15" s="5">
        <f>Adaboost!C15</f>
        <v>4.3651026392961798</v>
      </c>
      <c r="R15" s="5">
        <f>XGBR!C15</f>
        <v>3.1134390000000001</v>
      </c>
      <c r="S15" s="5">
        <f>Huber!C15</f>
        <v>3.7609328890759599</v>
      </c>
      <c r="T15" s="5">
        <f>BayesRidge!C15</f>
        <v>3.97175496405624</v>
      </c>
      <c r="U15" s="5">
        <f>Elastic!C15</f>
        <v>4.1306592636478197</v>
      </c>
      <c r="V15" s="5">
        <f>GBR!C15</f>
        <v>4.1023401015037697</v>
      </c>
      <c r="W15" s="6">
        <f t="shared" si="1"/>
        <v>3.9499950149671648</v>
      </c>
      <c r="X15" s="6">
        <f t="shared" si="4"/>
        <v>4.3651026392961798</v>
      </c>
      <c r="Y15" s="6">
        <f t="shared" si="5"/>
        <v>3.1134390000000001</v>
      </c>
      <c r="Z15">
        <v>3.95</v>
      </c>
      <c r="AC15" s="6"/>
      <c r="AE15" t="s">
        <v>212</v>
      </c>
      <c r="AF15" s="6">
        <f>RF!D15</f>
        <v>6.42</v>
      </c>
      <c r="AG15" s="6">
        <f>LR!D15</f>
        <v>6.2836301600141899</v>
      </c>
      <c r="AH15" s="6">
        <f>Adaboost!D15</f>
        <v>7.06417112299465</v>
      </c>
      <c r="AI15" s="6">
        <f>XGBR!D15</f>
        <v>6.8967999999999998</v>
      </c>
      <c r="AJ15" s="6">
        <f>Huber!D15</f>
        <v>6.3080908998441103</v>
      </c>
      <c r="AK15" s="6">
        <f>BayesRidge!D15</f>
        <v>6.3006654761056398</v>
      </c>
      <c r="AL15" s="6">
        <f>Elastic!D15</f>
        <v>5.53660344226404</v>
      </c>
      <c r="AM15" s="6">
        <f>GBR!D15</f>
        <v>6.8032459523040201</v>
      </c>
      <c r="AN15" s="6">
        <f>AVERAGE(AF15:AM15,Neural!D15)</f>
        <v>6.4227366429628043</v>
      </c>
      <c r="AO15" s="6">
        <f>MAX(AF15:AM15,Neural!D15)</f>
        <v>7.06417112299465</v>
      </c>
      <c r="AP15" s="6">
        <f>MIN(AF15:AM15,Neural!D15)</f>
        <v>5.53660344226404</v>
      </c>
    </row>
    <row r="16" spans="1:42" ht="15" thickBot="1" x14ac:dyDescent="0.35">
      <c r="A16" t="s">
        <v>154</v>
      </c>
      <c r="B16" t="s">
        <v>188</v>
      </c>
      <c r="C16" s="5">
        <f>RF!B16</f>
        <v>4.01</v>
      </c>
      <c r="D16" s="5">
        <f>LR!B16</f>
        <v>4.1981767940192798</v>
      </c>
      <c r="E16" s="5">
        <f>Adaboost!B16</f>
        <v>4.5985185185185102</v>
      </c>
      <c r="F16" s="5">
        <f>XGBR!B16</f>
        <v>3.0785885</v>
      </c>
      <c r="G16" s="5">
        <f>Huber!B16</f>
        <v>3.9985544091925802</v>
      </c>
      <c r="H16" s="5">
        <f>BayesRidge!B16</f>
        <v>4.20270587031</v>
      </c>
      <c r="I16" s="5">
        <f>Elastic!B16</f>
        <v>4.27427385730235</v>
      </c>
      <c r="J16" s="5">
        <f>GBR!B16</f>
        <v>4.1387540945391796</v>
      </c>
      <c r="K16" s="6">
        <f t="shared" si="0"/>
        <v>4.0687455844869289</v>
      </c>
      <c r="L16">
        <f t="shared" si="2"/>
        <v>4.5985185185185102</v>
      </c>
      <c r="M16">
        <f t="shared" si="3"/>
        <v>3.0785885</v>
      </c>
      <c r="N16">
        <v>4.1500000000000004</v>
      </c>
      <c r="O16" s="5">
        <f>RF!C16</f>
        <v>5.04</v>
      </c>
      <c r="P16" s="5">
        <f>LR!C16</f>
        <v>5.6915897797322303</v>
      </c>
      <c r="Q16" s="5">
        <f>Adaboost!C16</f>
        <v>6.0383631713554902</v>
      </c>
      <c r="R16" s="5">
        <f>XGBR!C16</f>
        <v>4.9399009999999999</v>
      </c>
      <c r="S16" s="5">
        <f>Huber!C16</f>
        <v>5.4950069701640301</v>
      </c>
      <c r="T16" s="5">
        <f>BayesRidge!C16</f>
        <v>5.6891823810230102</v>
      </c>
      <c r="U16" s="5">
        <f>Elastic!C16</f>
        <v>5.2763999862955497</v>
      </c>
      <c r="V16" s="5">
        <f>GBR!C16</f>
        <v>5.1076962510628903</v>
      </c>
      <c r="W16" s="6">
        <f t="shared" si="1"/>
        <v>5.440714713392576</v>
      </c>
      <c r="X16" s="6">
        <f t="shared" si="4"/>
        <v>6.0383631713554902</v>
      </c>
      <c r="Y16" s="6">
        <f t="shared" si="5"/>
        <v>4.9399009999999999</v>
      </c>
      <c r="Z16">
        <v>5.45</v>
      </c>
      <c r="AA16" s="6">
        <f>MAX(L16,M16,X17,Y17)-MIN(L17,M17,X16,Y16)</f>
        <v>3.0668481563554506</v>
      </c>
      <c r="AB16" s="6">
        <f>MIN(L16,M16,X17,Y17)-MAX(L17,M17,X16,Y16)</f>
        <v>-3.7445213430813102</v>
      </c>
      <c r="AC16" s="6"/>
      <c r="AE16" t="s">
        <v>223</v>
      </c>
      <c r="AF16" s="6">
        <f>RF!D16</f>
        <v>5.19</v>
      </c>
      <c r="AG16" s="6">
        <f>LR!D16</f>
        <v>4.8315936831592596</v>
      </c>
      <c r="AH16" s="6">
        <f>Adaboost!D16</f>
        <v>4.79201680672268</v>
      </c>
      <c r="AI16" s="6">
        <f>XGBR!D16</f>
        <v>4.0826864</v>
      </c>
      <c r="AJ16" s="6">
        <f>Huber!D16</f>
        <v>4.8506538568053701</v>
      </c>
      <c r="AK16" s="6">
        <f>BayesRidge!D16</f>
        <v>4.8487763542599902</v>
      </c>
      <c r="AL16" s="6">
        <f>Elastic!D16</f>
        <v>4.7852378210481596</v>
      </c>
      <c r="AM16" s="6">
        <f>GBR!D16</f>
        <v>4.9770629259937298</v>
      </c>
      <c r="AN16" s="6">
        <f>AVERAGE(AF16:AM16,Neural!D16)</f>
        <v>4.7864257628145843</v>
      </c>
      <c r="AO16" s="6">
        <f>MAX(AF16:AM16,Neural!D16)</f>
        <v>5.19</v>
      </c>
      <c r="AP16" s="6">
        <f>MIN(AF16:AM16,Neural!D16)</f>
        <v>4.0826864</v>
      </c>
    </row>
    <row r="17" spans="1:42" ht="15" thickBot="1" x14ac:dyDescent="0.35">
      <c r="A17" t="s">
        <v>188</v>
      </c>
      <c r="B17" t="s">
        <v>154</v>
      </c>
      <c r="C17" s="5">
        <f>RF!B17</f>
        <v>6.01</v>
      </c>
      <c r="D17" s="5">
        <f>LR!B17</f>
        <v>6.1796589676006599</v>
      </c>
      <c r="E17" s="5">
        <f>Adaboost!B17</f>
        <v>6.8231098430813102</v>
      </c>
      <c r="F17" s="5">
        <f>XGBR!B17</f>
        <v>5.0258145000000001</v>
      </c>
      <c r="G17" s="5">
        <f>Huber!B17</f>
        <v>6.00234731121345</v>
      </c>
      <c r="H17" s="5">
        <f>BayesRidge!B17</f>
        <v>6.1859139494231004</v>
      </c>
      <c r="I17" s="5">
        <f>Elastic!B17</f>
        <v>5.7387679871316397</v>
      </c>
      <c r="J17" s="5">
        <f>GBR!B17</f>
        <v>6.1929011036510397</v>
      </c>
      <c r="K17" s="6">
        <f t="shared" si="0"/>
        <v>6.0395393459041991</v>
      </c>
      <c r="L17">
        <f t="shared" si="2"/>
        <v>6.8231098430813102</v>
      </c>
      <c r="M17">
        <f t="shared" si="3"/>
        <v>5.0258145000000001</v>
      </c>
      <c r="N17">
        <v>6.25</v>
      </c>
      <c r="O17" s="5">
        <f>RF!C17</f>
        <v>7</v>
      </c>
      <c r="P17" s="5">
        <f>LR!C17</f>
        <v>7.1098607172751302</v>
      </c>
      <c r="Q17" s="5">
        <f>Adaboost!C17</f>
        <v>8.0067491563554505</v>
      </c>
      <c r="R17" s="5">
        <f>XGBR!C17</f>
        <v>6.0641410000000002</v>
      </c>
      <c r="S17" s="5">
        <f>Huber!C17</f>
        <v>6.8917464935305803</v>
      </c>
      <c r="T17" s="5">
        <f>BayesRidge!C17</f>
        <v>7.1128741566863196</v>
      </c>
      <c r="U17" s="5">
        <f>Elastic!C17</f>
        <v>6.1912945342043901</v>
      </c>
      <c r="V17" s="5">
        <f>GBR!C17</f>
        <v>7.1152213755313101</v>
      </c>
      <c r="W17" s="6">
        <f t="shared" si="1"/>
        <v>6.9662649475948299</v>
      </c>
      <c r="X17" s="6">
        <f t="shared" si="4"/>
        <v>8.0067491563554505</v>
      </c>
      <c r="Y17" s="6">
        <f t="shared" si="5"/>
        <v>6.0641410000000002</v>
      </c>
      <c r="Z17">
        <v>7.15</v>
      </c>
      <c r="AC17" s="6"/>
      <c r="AE17" t="s">
        <v>200</v>
      </c>
      <c r="AF17" s="6">
        <f>RF!D17</f>
        <v>4.63</v>
      </c>
      <c r="AG17" s="6">
        <f>LR!D17</f>
        <v>4.9821302884478902</v>
      </c>
      <c r="AH17" s="6">
        <f>Adaboost!D17</f>
        <v>4.9369442198868203</v>
      </c>
      <c r="AI17" s="6">
        <f>XGBR!D17</f>
        <v>3.9404892999999999</v>
      </c>
      <c r="AJ17" s="6">
        <f>Huber!D17</f>
        <v>4.9668297006240696</v>
      </c>
      <c r="AK17" s="6">
        <f>BayesRidge!D17</f>
        <v>4.93811670913143</v>
      </c>
      <c r="AL17" s="6">
        <f>Elastic!D17</f>
        <v>4.8565377796727596</v>
      </c>
      <c r="AM17" s="6">
        <f>GBR!D17</f>
        <v>4.80461073270724</v>
      </c>
      <c r="AN17" s="6">
        <f>AVERAGE(AF17:AM17,Neural!D17)</f>
        <v>4.7733518379981197</v>
      </c>
      <c r="AO17" s="6">
        <f>MAX(AF17:AM17,Neural!D17)</f>
        <v>4.9821302884478902</v>
      </c>
      <c r="AP17" s="6">
        <f>MIN(AF17:AM17,Neural!D17)</f>
        <v>3.9404892999999999</v>
      </c>
    </row>
    <row r="18" spans="1:42" ht="15" thickBot="1" x14ac:dyDescent="0.35">
      <c r="A18" t="s">
        <v>192</v>
      </c>
      <c r="B18" t="s">
        <v>36</v>
      </c>
      <c r="C18" s="5">
        <f>RF!B18</f>
        <v>6</v>
      </c>
      <c r="D18" s="5">
        <f>LR!B18</f>
        <v>5.7702636876896696</v>
      </c>
      <c r="E18" s="5">
        <f>Adaboost!B18</f>
        <v>6.8345724907063197</v>
      </c>
      <c r="F18" s="5">
        <f>XGBR!B18</f>
        <v>4.8931931999999998</v>
      </c>
      <c r="G18" s="5">
        <f>Huber!B18</f>
        <v>5.6138367657947397</v>
      </c>
      <c r="H18" s="5">
        <f>BayesRidge!B18</f>
        <v>5.7690110565715598</v>
      </c>
      <c r="I18" s="5">
        <f>Elastic!B18</f>
        <v>5.2766203938201599</v>
      </c>
      <c r="J18" s="5">
        <f>GBR!B18</f>
        <v>6.1090161874114797</v>
      </c>
      <c r="K18" s="6">
        <f t="shared" si="0"/>
        <v>5.7813766678348522</v>
      </c>
      <c r="L18">
        <f t="shared" si="2"/>
        <v>6.8345724907063197</v>
      </c>
      <c r="M18">
        <f t="shared" si="3"/>
        <v>4.8931931999999998</v>
      </c>
      <c r="N18">
        <v>5.75</v>
      </c>
      <c r="O18" s="5">
        <f>RF!C18</f>
        <v>4.01</v>
      </c>
      <c r="P18" s="5">
        <f>LR!C18</f>
        <v>4.6275375967439896</v>
      </c>
      <c r="Q18" s="5">
        <f>Adaboost!C18</f>
        <v>6.0383631713554902</v>
      </c>
      <c r="R18" s="5">
        <f>XGBR!C18</f>
        <v>4.0491159999999997</v>
      </c>
      <c r="S18" s="5">
        <f>Huber!C18</f>
        <v>4.5150357513049704</v>
      </c>
      <c r="T18" s="5">
        <f>BayesRidge!C18</f>
        <v>4.6320462500246</v>
      </c>
      <c r="U18" s="5">
        <f>Elastic!C18</f>
        <v>4.5272530502001196</v>
      </c>
      <c r="V18" s="5">
        <f>GBR!C18</f>
        <v>5.0558109332146604</v>
      </c>
      <c r="W18" s="6">
        <f t="shared" si="1"/>
        <v>4.68114057538161</v>
      </c>
      <c r="X18" s="6">
        <f t="shared" si="4"/>
        <v>6.0383631713554902</v>
      </c>
      <c r="Y18" s="6">
        <f t="shared" si="5"/>
        <v>4.01</v>
      </c>
      <c r="Z18">
        <v>4.75</v>
      </c>
      <c r="AA18" s="6">
        <f>MAX(L18,M18,X19,Y19)-MIN(L19,M19,X18,Y18)</f>
        <v>2.8245724907063199</v>
      </c>
      <c r="AB18" s="6">
        <f>MIN(L18,M18,X19,Y19)-MAX(L19,M19,X18,Y18)</f>
        <v>-3.0160645713554901</v>
      </c>
      <c r="AC18" s="6"/>
      <c r="AE18" t="s">
        <v>208</v>
      </c>
      <c r="AF18" s="6">
        <f>RF!D18</f>
        <v>4.66</v>
      </c>
      <c r="AG18" s="6">
        <f>LR!D18</f>
        <v>5.1074035353901497</v>
      </c>
      <c r="AH18" s="6">
        <f>Adaboost!D18</f>
        <v>4.79201680672268</v>
      </c>
      <c r="AI18" s="6">
        <f>XGBR!D18</f>
        <v>4.6190556999999997</v>
      </c>
      <c r="AJ18" s="6">
        <f>Huber!D18</f>
        <v>5.1244726239571596</v>
      </c>
      <c r="AK18" s="6">
        <f>BayesRidge!D18</f>
        <v>5.0924200541521598</v>
      </c>
      <c r="AL18" s="6">
        <f>Elastic!D18</f>
        <v>4.9156780522622396</v>
      </c>
      <c r="AM18" s="6">
        <f>GBR!D18</f>
        <v>4.8935553774270497</v>
      </c>
      <c r="AN18" s="6">
        <f>AVERAGE(AF18:AM18,Neural!D18)</f>
        <v>4.9250147908873938</v>
      </c>
      <c r="AO18" s="6">
        <f>MAX(AF18:AM18,Neural!D18)</f>
        <v>5.1244726239571596</v>
      </c>
      <c r="AP18" s="6">
        <f>MIN(AF18:AM18,Neural!D18)</f>
        <v>4.6190556999999997</v>
      </c>
    </row>
    <row r="19" spans="1:42" ht="15" thickBot="1" x14ac:dyDescent="0.35">
      <c r="A19" t="s">
        <v>36</v>
      </c>
      <c r="B19" t="s">
        <v>192</v>
      </c>
      <c r="C19" s="5">
        <f>RF!B19</f>
        <v>4.01</v>
      </c>
      <c r="D19" s="5">
        <f>LR!B19</f>
        <v>4.6735494886064997</v>
      </c>
      <c r="E19" s="5">
        <f>Adaboost!B19</f>
        <v>4.60093896713615</v>
      </c>
      <c r="F19" s="5">
        <f>XGBR!B19</f>
        <v>4.1038009999999998</v>
      </c>
      <c r="G19" s="5">
        <f>Huber!B19</f>
        <v>4.5174729811781704</v>
      </c>
      <c r="H19" s="5">
        <f>BayesRidge!B19</f>
        <v>4.6674665047739596</v>
      </c>
      <c r="I19" s="5">
        <f>Elastic!B19</f>
        <v>4.6195222865946803</v>
      </c>
      <c r="J19" s="5">
        <f>GBR!B19</f>
        <v>4.0931026542429896</v>
      </c>
      <c r="K19" s="6">
        <f t="shared" si="0"/>
        <v>4.4390763270450542</v>
      </c>
      <c r="L19">
        <f t="shared" si="2"/>
        <v>4.6735494886064997</v>
      </c>
      <c r="M19">
        <f t="shared" si="3"/>
        <v>4.01</v>
      </c>
      <c r="N19">
        <v>4.8499999999999996</v>
      </c>
      <c r="O19" s="5">
        <f>RF!C19</f>
        <v>4.0199999999999996</v>
      </c>
      <c r="P19" s="5">
        <f>LR!C19</f>
        <v>3.9862942953702301</v>
      </c>
      <c r="Q19" s="5">
        <f>Adaboost!C19</f>
        <v>4.3651026392961798</v>
      </c>
      <c r="R19" s="5">
        <f>XGBR!C19</f>
        <v>3.0222986000000001</v>
      </c>
      <c r="S19" s="5">
        <f>Huber!C19</f>
        <v>3.9118687456880399</v>
      </c>
      <c r="T19" s="5">
        <f>BayesRidge!C19</f>
        <v>3.9834824637453301</v>
      </c>
      <c r="U19" s="5">
        <f>Elastic!C19</f>
        <v>3.9469974693710101</v>
      </c>
      <c r="V19" s="5">
        <f>GBR!C19</f>
        <v>4.0654621590010596</v>
      </c>
      <c r="W19" s="6">
        <f t="shared" si="1"/>
        <v>3.9207192075344985</v>
      </c>
      <c r="X19" s="6">
        <f t="shared" si="4"/>
        <v>4.3651026392961798</v>
      </c>
      <c r="Y19" s="6">
        <f t="shared" si="5"/>
        <v>3.0222986000000001</v>
      </c>
      <c r="Z19">
        <v>4</v>
      </c>
      <c r="AC19" s="6"/>
      <c r="AE19" t="s">
        <v>228</v>
      </c>
      <c r="AF19" s="6">
        <f>RF!D19</f>
        <v>4.42</v>
      </c>
      <c r="AG19" s="6">
        <f>LR!D19</f>
        <v>4.9988761910035002</v>
      </c>
      <c r="AH19" s="6">
        <f>Adaboost!D19</f>
        <v>4.1474067333939901</v>
      </c>
      <c r="AI19" s="6">
        <f>XGBR!D19</f>
        <v>4.6889630000000002</v>
      </c>
      <c r="AJ19" s="6">
        <f>Huber!D19</f>
        <v>5.0205512583369503</v>
      </c>
      <c r="AK19" s="6">
        <f>BayesRidge!D19</f>
        <v>5.0029023847099197</v>
      </c>
      <c r="AL19" s="6">
        <f>Elastic!D19</f>
        <v>4.8959988344124703</v>
      </c>
      <c r="AM19" s="6">
        <f>GBR!D19</f>
        <v>4.4484444738311799</v>
      </c>
      <c r="AN19" s="6">
        <f>AVERAGE(AF19:AM19,Neural!D19)</f>
        <v>4.7196382502669652</v>
      </c>
      <c r="AO19" s="6">
        <f>MAX(AF19:AM19,Neural!D19)</f>
        <v>5.0205512583369503</v>
      </c>
      <c r="AP19" s="6">
        <f>MIN(AF19:AM19,Neural!D19)</f>
        <v>4.1474067333939901</v>
      </c>
    </row>
    <row r="20" spans="1:42" ht="15" thickBot="1" x14ac:dyDescent="0.35">
      <c r="A20" t="s">
        <v>146</v>
      </c>
      <c r="B20" t="s">
        <v>147</v>
      </c>
      <c r="C20" s="5">
        <f>RF!B20</f>
        <v>5.0199999999999996</v>
      </c>
      <c r="D20" s="5">
        <f>LR!B20</f>
        <v>4.8750237502701603</v>
      </c>
      <c r="E20" s="5">
        <f>Adaboost!B20</f>
        <v>5.82550335570469</v>
      </c>
      <c r="F20" s="5">
        <f>XGBR!B20</f>
        <v>4.1311893</v>
      </c>
      <c r="G20" s="5">
        <f>Huber!B20</f>
        <v>4.7646941117070698</v>
      </c>
      <c r="H20" s="5">
        <f>BayesRidge!B20</f>
        <v>4.8760664744464197</v>
      </c>
      <c r="I20" s="5">
        <f>Elastic!B20</f>
        <v>4.6517195704136398</v>
      </c>
      <c r="J20" s="5">
        <f>GBR!B20</f>
        <v>5.07894122185815</v>
      </c>
      <c r="K20" s="6">
        <f t="shared" si="0"/>
        <v>4.9014269301496061</v>
      </c>
      <c r="L20">
        <f t="shared" si="2"/>
        <v>5.82550335570469</v>
      </c>
      <c r="M20">
        <f t="shared" si="3"/>
        <v>4.1311893</v>
      </c>
      <c r="N20">
        <v>4.8499999999999996</v>
      </c>
      <c r="O20" s="5">
        <f>RF!C20</f>
        <v>4</v>
      </c>
      <c r="P20" s="5">
        <f>LR!C20</f>
        <v>4.3987639292309799</v>
      </c>
      <c r="Q20" s="5">
        <f>Adaboost!C20</f>
        <v>4.5207253886010301</v>
      </c>
      <c r="R20" s="5">
        <f>XGBR!C20</f>
        <v>4.168145</v>
      </c>
      <c r="S20" s="5">
        <f>Huber!C20</f>
        <v>4.2500001966210696</v>
      </c>
      <c r="T20" s="5">
        <f>BayesRidge!C20</f>
        <v>4.4002492058430596</v>
      </c>
      <c r="U20" s="5">
        <f>Elastic!C20</f>
        <v>4.6266637746999999</v>
      </c>
      <c r="V20" s="5">
        <f>GBR!C20</f>
        <v>4.1110780862460796</v>
      </c>
      <c r="W20" s="6">
        <f t="shared" si="1"/>
        <v>4.3255423287435519</v>
      </c>
      <c r="X20" s="6">
        <f t="shared" si="4"/>
        <v>4.6266637746999999</v>
      </c>
      <c r="Y20" s="6">
        <f t="shared" si="5"/>
        <v>4</v>
      </c>
      <c r="Z20">
        <v>4.45</v>
      </c>
      <c r="AA20" s="6">
        <f>MAX(L20,M20,X21,Y21)-MIN(L21,M21,X20,Y20)</f>
        <v>1.82550335570469</v>
      </c>
      <c r="AB20" s="6">
        <f>MIN(L20,M20,X21,Y21)-MAX(L21,M21,X20,Y20)</f>
        <v>-2.69937805570469</v>
      </c>
      <c r="AC20" s="6"/>
      <c r="AE20" t="s">
        <v>210</v>
      </c>
      <c r="AF20" s="6">
        <f>RF!D20</f>
        <v>5.62</v>
      </c>
      <c r="AG20" s="6">
        <f>LR!D20</f>
        <v>5.7108384130807597</v>
      </c>
      <c r="AH20" s="6">
        <f>Adaboost!D20</f>
        <v>5.0263157894736796</v>
      </c>
      <c r="AI20" s="6">
        <f>XGBR!D20</f>
        <v>5.7676020000000001</v>
      </c>
      <c r="AJ20" s="6">
        <f>Huber!D20</f>
        <v>5.6941134623582998</v>
      </c>
      <c r="AK20" s="6">
        <f>BayesRidge!D20</f>
        <v>5.7362655314688498</v>
      </c>
      <c r="AL20" s="6">
        <f>Elastic!D20</f>
        <v>5.2432859503159603</v>
      </c>
      <c r="AM20" s="6">
        <f>GBR!D20</f>
        <v>5.6070872355171701</v>
      </c>
      <c r="AN20" s="6">
        <f>AVERAGE(AF20:AM20,Neural!D20)</f>
        <v>5.56100392496755</v>
      </c>
      <c r="AO20" s="6">
        <f>MAX(AF20:AM20,Neural!D20)</f>
        <v>5.7676020000000001</v>
      </c>
      <c r="AP20" s="6">
        <f>MIN(AF20:AM20,Neural!D20)</f>
        <v>5.0263157894736796</v>
      </c>
    </row>
    <row r="21" spans="1:42" ht="15" thickBot="1" x14ac:dyDescent="0.35">
      <c r="A21" t="s">
        <v>147</v>
      </c>
      <c r="B21" t="s">
        <v>146</v>
      </c>
      <c r="C21" s="5">
        <f>RF!B21</f>
        <v>5.0199999999999996</v>
      </c>
      <c r="D21" s="5">
        <f>LR!B21</f>
        <v>4.9207209247028496</v>
      </c>
      <c r="E21" s="5">
        <f>Adaboost!B21</f>
        <v>5.82550335570469</v>
      </c>
      <c r="F21" s="5">
        <f>XGBR!B21</f>
        <v>4.1214643000000004</v>
      </c>
      <c r="G21" s="5">
        <f>Huber!B21</f>
        <v>4.8000003240754801</v>
      </c>
      <c r="H21" s="5">
        <f>BayesRidge!B21</f>
        <v>4.9226178584505096</v>
      </c>
      <c r="I21" s="5">
        <f>Elastic!B21</f>
        <v>4.8252170813620703</v>
      </c>
      <c r="J21" s="5">
        <f>GBR!B21</f>
        <v>5.07894122185815</v>
      </c>
      <c r="K21" s="6">
        <f t="shared" si="0"/>
        <v>4.9343326124020992</v>
      </c>
      <c r="L21">
        <f t="shared" si="2"/>
        <v>5.82550335570469</v>
      </c>
      <c r="M21">
        <f t="shared" si="3"/>
        <v>4.1214643000000004</v>
      </c>
      <c r="N21">
        <v>4.9000000000000004</v>
      </c>
      <c r="O21" s="5">
        <f>RF!C21</f>
        <v>4.01</v>
      </c>
      <c r="P21" s="5">
        <f>LR!C21</f>
        <v>3.9398805060773099</v>
      </c>
      <c r="Q21" s="5">
        <f>Adaboost!C21</f>
        <v>4.3651026392961798</v>
      </c>
      <c r="R21" s="5">
        <f>XGBR!C21</f>
        <v>3.1261253</v>
      </c>
      <c r="S21" s="5">
        <f>Huber!C21</f>
        <v>3.71263452473656</v>
      </c>
      <c r="T21" s="5">
        <f>BayesRidge!C21</f>
        <v>3.9340145103210298</v>
      </c>
      <c r="U21" s="5">
        <f>Elastic!C21</f>
        <v>4.3143897559658404</v>
      </c>
      <c r="V21" s="5">
        <f>GBR!C21</f>
        <v>4.1068643960128002</v>
      </c>
      <c r="W21" s="6">
        <f t="shared" si="1"/>
        <v>3.9422669822939946</v>
      </c>
      <c r="X21" s="6">
        <f t="shared" si="4"/>
        <v>4.3651026392961798</v>
      </c>
      <c r="Y21" s="6">
        <f t="shared" si="5"/>
        <v>3.1261253</v>
      </c>
      <c r="Z21">
        <v>3.9</v>
      </c>
      <c r="AC21" s="6"/>
      <c r="AE21" t="s">
        <v>211</v>
      </c>
      <c r="AF21" s="6">
        <f>RF!D21</f>
        <v>5.78</v>
      </c>
      <c r="AG21" s="6">
        <f>LR!D21</f>
        <v>5.6786161122187897</v>
      </c>
      <c r="AH21" s="6">
        <f>Adaboost!D21</f>
        <v>5.0566905005107197</v>
      </c>
      <c r="AI21" s="6">
        <f>XGBR!D21</f>
        <v>5.2820640000000001</v>
      </c>
      <c r="AJ21" s="6">
        <f>Huber!D21</f>
        <v>5.6643946702378702</v>
      </c>
      <c r="AK21" s="6">
        <f>BayesRidge!D21</f>
        <v>5.6419148320021399</v>
      </c>
      <c r="AL21" s="6">
        <f>Elastic!D21</f>
        <v>5.1859055483026602</v>
      </c>
      <c r="AM21" s="6">
        <f>GBR!D21</f>
        <v>5.6001888449940997</v>
      </c>
      <c r="AN21" s="6">
        <f>AVERAGE(AF21:AM21,Neural!D21)</f>
        <v>5.4940148153566106</v>
      </c>
      <c r="AO21" s="6">
        <f>MAX(AF21:AM21,Neural!D21)</f>
        <v>5.78</v>
      </c>
      <c r="AP21" s="6">
        <f>MIN(AF21:AM21,Neural!D21)</f>
        <v>5.0566905005107197</v>
      </c>
    </row>
    <row r="22" spans="1:42" ht="15" thickBot="1" x14ac:dyDescent="0.35">
      <c r="A22" t="s">
        <v>149</v>
      </c>
      <c r="B22" t="s">
        <v>143</v>
      </c>
      <c r="C22" s="5">
        <f>RF!B22</f>
        <v>6</v>
      </c>
      <c r="D22" s="5">
        <f>LR!B22</f>
        <v>6.2831438944831204</v>
      </c>
      <c r="E22" s="5">
        <f>Adaboost!B22</f>
        <v>6.8231098430813102</v>
      </c>
      <c r="F22" s="5">
        <f>XGBR!B22</f>
        <v>6.0708226999999999</v>
      </c>
      <c r="G22" s="5">
        <f>Huber!B22</f>
        <v>6.0348983145689203</v>
      </c>
      <c r="H22" s="5">
        <f>BayesRidge!B22</f>
        <v>6.2945205772361001</v>
      </c>
      <c r="I22" s="5">
        <f>Elastic!B22</f>
        <v>5.86403888148054</v>
      </c>
      <c r="J22" s="5">
        <f>GBR!B22</f>
        <v>6.1929011036510397</v>
      </c>
      <c r="K22" s="6">
        <f t="shared" si="0"/>
        <v>6.2092547090844254</v>
      </c>
      <c r="L22">
        <f t="shared" si="2"/>
        <v>6.8231098430813102</v>
      </c>
      <c r="M22">
        <f t="shared" si="3"/>
        <v>5.86403888148054</v>
      </c>
      <c r="N22">
        <v>6.05</v>
      </c>
      <c r="O22" s="5">
        <f>RF!C22</f>
        <v>6.04</v>
      </c>
      <c r="P22" s="5">
        <f>LR!C22</f>
        <v>5.8177516147358102</v>
      </c>
      <c r="Q22" s="5">
        <f>Adaboost!C22</f>
        <v>6.72344322344322</v>
      </c>
      <c r="R22" s="5">
        <f>XGBR!C22</f>
        <v>5.0341959999999997</v>
      </c>
      <c r="S22" s="5">
        <f>Huber!C22</f>
        <v>5.6050018073979597</v>
      </c>
      <c r="T22" s="5">
        <f>BayesRidge!C22</f>
        <v>5.8170525987818804</v>
      </c>
      <c r="U22" s="5">
        <f>Elastic!C22</f>
        <v>5.5164443068225602</v>
      </c>
      <c r="V22" s="5">
        <f>GBR!C22</f>
        <v>6.1826225072529697</v>
      </c>
      <c r="W22" s="6">
        <f t="shared" si="1"/>
        <v>5.8477226668901787</v>
      </c>
      <c r="X22" s="6">
        <f t="shared" si="4"/>
        <v>6.72344322344322</v>
      </c>
      <c r="Y22" s="6">
        <f t="shared" si="5"/>
        <v>5.0341959999999997</v>
      </c>
      <c r="Z22">
        <v>5.85</v>
      </c>
      <c r="AA22" s="6">
        <f>MAX(L22,M22,X23,Y23)-MIN(L23,M23,X22,Y22)</f>
        <v>3.8231098430813102</v>
      </c>
      <c r="AB22" s="6">
        <f>MIN(L22,M22,X23,Y23)-MAX(L23,M23,X22,Y22)</f>
        <v>-1.6801702234432199</v>
      </c>
      <c r="AC22" s="6"/>
      <c r="AE22" t="s">
        <v>213</v>
      </c>
      <c r="AF22" s="6">
        <f>RF!D22</f>
        <v>5.4</v>
      </c>
      <c r="AG22" s="6">
        <f>LR!D22</f>
        <v>5.5877264462576397</v>
      </c>
      <c r="AH22" s="6">
        <f>Adaboost!D22</f>
        <v>5.0814249363867603</v>
      </c>
      <c r="AI22" s="6">
        <f>XGBR!D22</f>
        <v>5.3355154999999996</v>
      </c>
      <c r="AJ22" s="6">
        <f>Huber!D22</f>
        <v>5.6063496600288296</v>
      </c>
      <c r="AK22" s="6">
        <f>BayesRidge!D22</f>
        <v>5.6040449730636901</v>
      </c>
      <c r="AL22" s="6">
        <f>Elastic!D22</f>
        <v>5.2260212280063802</v>
      </c>
      <c r="AM22" s="6">
        <f>GBR!D22</f>
        <v>5.4274749451129001</v>
      </c>
      <c r="AN22" s="6">
        <f>AVERAGE(AF22:AM22,Neural!D22)</f>
        <v>5.4225135928502697</v>
      </c>
      <c r="AO22" s="6">
        <f>MAX(AF22:AM22,Neural!D22)</f>
        <v>5.6063496600288296</v>
      </c>
      <c r="AP22" s="6">
        <f>MIN(AF22:AM22,Neural!D22)</f>
        <v>5.0814249363867603</v>
      </c>
    </row>
    <row r="23" spans="1:42" ht="15" thickBot="1" x14ac:dyDescent="0.35">
      <c r="A23" t="s">
        <v>143</v>
      </c>
      <c r="B23" t="s">
        <v>149</v>
      </c>
      <c r="C23" s="5">
        <f>RF!B23</f>
        <v>3</v>
      </c>
      <c r="D23" s="5">
        <f>LR!B23</f>
        <v>3.08865308480412</v>
      </c>
      <c r="E23" s="5">
        <f>Adaboost!B23</f>
        <v>3.99586206896551</v>
      </c>
      <c r="F23" s="5">
        <f>XGBR!B23</f>
        <v>3.0318136</v>
      </c>
      <c r="G23" s="5">
        <f>Huber!B23</f>
        <v>3.00581644601451</v>
      </c>
      <c r="H23" s="5">
        <f>BayesRidge!B23</f>
        <v>3.0869146318823599</v>
      </c>
      <c r="I23" s="5">
        <f>Elastic!B23</f>
        <v>3.6136959671723199</v>
      </c>
      <c r="J23" s="5">
        <f>GBR!B23</f>
        <v>3.0891229968974199</v>
      </c>
      <c r="K23" s="6">
        <f t="shared" si="0"/>
        <v>3.2207760536301411</v>
      </c>
      <c r="L23">
        <f t="shared" si="2"/>
        <v>3.99586206896551</v>
      </c>
      <c r="M23">
        <f t="shared" si="3"/>
        <v>3</v>
      </c>
      <c r="N23">
        <v>3.2</v>
      </c>
      <c r="O23" s="5">
        <f>RF!C23</f>
        <v>6.01</v>
      </c>
      <c r="P23" s="5">
        <f>LR!C23</f>
        <v>5.8862956776677304</v>
      </c>
      <c r="Q23" s="5">
        <f>Adaboost!C23</f>
        <v>6.78317757009345</v>
      </c>
      <c r="R23" s="5">
        <f>XGBR!C23</f>
        <v>5.0432730000000001</v>
      </c>
      <c r="S23" s="5">
        <f>Huber!C23</f>
        <v>5.5800057629300701</v>
      </c>
      <c r="T23" s="5">
        <f>BayesRidge!C23</f>
        <v>5.8907334157992004</v>
      </c>
      <c r="U23" s="5">
        <f>Elastic!C23</f>
        <v>5.4843452584873296</v>
      </c>
      <c r="V23" s="5">
        <f>GBR!C23</f>
        <v>6.1959229872928097</v>
      </c>
      <c r="W23" s="6">
        <f t="shared" si="1"/>
        <v>5.8603802197667054</v>
      </c>
      <c r="X23" s="6">
        <f t="shared" si="4"/>
        <v>6.78317757009345</v>
      </c>
      <c r="Y23" s="6">
        <f t="shared" si="5"/>
        <v>5.0432730000000001</v>
      </c>
      <c r="Z23">
        <v>5.85</v>
      </c>
      <c r="AC23" s="6"/>
      <c r="AE23" t="s">
        <v>202</v>
      </c>
      <c r="AF23" s="6">
        <f>RF!D23</f>
        <v>4.6100000000000003</v>
      </c>
      <c r="AG23" s="6">
        <f>LR!D23</f>
        <v>4.3028264387104702</v>
      </c>
      <c r="AH23" s="6">
        <f>Adaboost!D23</f>
        <v>4.1922690763052204</v>
      </c>
      <c r="AI23" s="6">
        <f>XGBR!D23</f>
        <v>3.3381072999999999</v>
      </c>
      <c r="AJ23" s="6">
        <f>Huber!D23</f>
        <v>4.2907088906077604</v>
      </c>
      <c r="AK23" s="6">
        <f>BayesRidge!D23</f>
        <v>4.2837624697893002</v>
      </c>
      <c r="AL23" s="6">
        <f>Elastic!D23</f>
        <v>4.5088197930240597</v>
      </c>
      <c r="AM23" s="6">
        <f>GBR!D23</f>
        <v>4.4051953194144602</v>
      </c>
      <c r="AN23" s="6">
        <f>AVERAGE(AF23:AM23,Neural!D23)</f>
        <v>4.2330783755860484</v>
      </c>
      <c r="AO23" s="6">
        <f>MAX(AF23:AM23,Neural!D23)</f>
        <v>4.6100000000000003</v>
      </c>
      <c r="AP23" s="6">
        <f>MIN(AF23:AM23,Neural!D23)</f>
        <v>3.3381072999999999</v>
      </c>
    </row>
    <row r="24" spans="1:42" ht="15" thickBot="1" x14ac:dyDescent="0.35">
      <c r="A24" t="s">
        <v>155</v>
      </c>
      <c r="B24" t="s">
        <v>141</v>
      </c>
      <c r="C24" s="5">
        <f>RF!B24</f>
        <v>4.0599999999999996</v>
      </c>
      <c r="D24" s="5">
        <f>LR!B24</f>
        <v>4.3084035216574303</v>
      </c>
      <c r="E24" s="5">
        <f>Adaboost!B24</f>
        <v>4.5985185185185102</v>
      </c>
      <c r="F24" s="5">
        <f>XGBR!B24</f>
        <v>4.0712276000000003</v>
      </c>
      <c r="G24" s="5">
        <f>Huber!B24</f>
        <v>4.1349226569247604</v>
      </c>
      <c r="H24" s="5">
        <f>BayesRidge!B24</f>
        <v>4.3100278399014798</v>
      </c>
      <c r="I24" s="5">
        <f>Elastic!B24</f>
        <v>4.4117957458411903</v>
      </c>
      <c r="J24" s="5">
        <f>GBR!B24</f>
        <v>4.1290753505326103</v>
      </c>
      <c r="K24" s="6">
        <f t="shared" si="0"/>
        <v>4.2573191823100158</v>
      </c>
      <c r="L24">
        <f>MAX(C24:J24)</f>
        <v>4.5985185185185102</v>
      </c>
      <c r="M24">
        <f>MIN(C24:J24)</f>
        <v>4.0599999999999996</v>
      </c>
      <c r="N24">
        <v>4.3499999999999996</v>
      </c>
      <c r="O24" s="5">
        <f>RF!C24</f>
        <v>5.04</v>
      </c>
      <c r="P24" s="5">
        <f>LR!C24</f>
        <v>5.3576837308451299</v>
      </c>
      <c r="Q24" s="5">
        <f>Adaboost!C24</f>
        <v>5.9938524590163897</v>
      </c>
      <c r="R24" s="5">
        <f>XGBR!C24</f>
        <v>4.9944110000000004</v>
      </c>
      <c r="S24" s="5">
        <f>Huber!C24</f>
        <v>5.1417575516226304</v>
      </c>
      <c r="T24" s="5">
        <f>BayesRidge!C24</f>
        <v>5.3546708077987502</v>
      </c>
      <c r="U24" s="5">
        <f>Elastic!C24</f>
        <v>4.9766841872027499</v>
      </c>
      <c r="V24" s="5">
        <f>GBR!C24</f>
        <v>5.1108500107788597</v>
      </c>
      <c r="W24" s="6">
        <f t="shared" si="1"/>
        <v>5.2591173937453526</v>
      </c>
      <c r="X24" s="6">
        <f>MAX(O24:V24)</f>
        <v>5.9938524590163897</v>
      </c>
      <c r="Y24" s="6">
        <f>MIN(O24:V24)</f>
        <v>4.9766841872027499</v>
      </c>
      <c r="Z24">
        <v>5.3</v>
      </c>
      <c r="AA24" s="6">
        <f>MAX(L24,M24,X25,Y25)-MIN(L25,M25,X24,Y24)</f>
        <v>0.59214941815507061</v>
      </c>
      <c r="AB24" s="6">
        <f>MIN(L24,M24,X25,Y25)-MAX(L25,M25,X24,Y24)</f>
        <v>-2.8623894590163896</v>
      </c>
      <c r="AC24" s="6"/>
      <c r="AE24" t="s">
        <v>224</v>
      </c>
      <c r="AF24" s="6">
        <f>RF!D24</f>
        <v>4.9400000000000004</v>
      </c>
      <c r="AG24" s="6">
        <f>LR!D24</f>
        <v>5.0917826701801099</v>
      </c>
      <c r="AH24" s="6">
        <f>Adaboost!D24</f>
        <v>4.9844517184942703</v>
      </c>
      <c r="AI24" s="6">
        <f>XGBR!D24</f>
        <v>4.8415869999999996</v>
      </c>
      <c r="AJ24" s="6">
        <f>Huber!D24</f>
        <v>5.0768700972696701</v>
      </c>
      <c r="AK24" s="6">
        <f>BayesRidge!D24</f>
        <v>5.0784088238712197</v>
      </c>
      <c r="AL24" s="6">
        <f>Elastic!D24</f>
        <v>4.8320072397410803</v>
      </c>
      <c r="AM24" s="6">
        <f>GBR!D24</f>
        <v>4.9664600029174499</v>
      </c>
      <c r="AN24" s="6">
        <f>AVERAGE(AF24:AM24,Neural!D24)</f>
        <v>4.9730864210869292</v>
      </c>
      <c r="AO24" s="6">
        <f>MAX(AF24:AM24,Neural!D24)</f>
        <v>5.0917826701801099</v>
      </c>
      <c r="AP24" s="6">
        <f>MIN(AF24:AM24,Neural!D24)</f>
        <v>4.8320072397410803</v>
      </c>
    </row>
    <row r="25" spans="1:42" ht="15" thickBot="1" x14ac:dyDescent="0.35">
      <c r="A25" t="s">
        <v>141</v>
      </c>
      <c r="B25" t="s">
        <v>155</v>
      </c>
      <c r="C25" s="5">
        <f>RF!B25</f>
        <v>4.04</v>
      </c>
      <c r="D25" s="5">
        <f>LR!B25</f>
        <v>4.2133298693321004</v>
      </c>
      <c r="E25" s="5">
        <f>Adaboost!B25</f>
        <v>4.5985185185185102</v>
      </c>
      <c r="F25" s="5">
        <f>XGBR!B25</f>
        <v>4.1806912000000001</v>
      </c>
      <c r="G25" s="5">
        <f>Huber!B25</f>
        <v>4.0063691003634396</v>
      </c>
      <c r="H25" s="5">
        <f>BayesRidge!B25</f>
        <v>4.2197783583761002</v>
      </c>
      <c r="I25" s="5">
        <f>Elastic!B25</f>
        <v>4.2433016951797997</v>
      </c>
      <c r="J25" s="5">
        <f>GBR!B25</f>
        <v>4.1072357282217897</v>
      </c>
      <c r="K25" s="6">
        <f t="shared" ref="K25:K35" si="6">AVERAGE(C25:J25,B62)</f>
        <v>4.1943267167828715</v>
      </c>
      <c r="L25">
        <f t="shared" si="2"/>
        <v>4.5985185185185102</v>
      </c>
      <c r="M25">
        <f t="shared" si="3"/>
        <v>4.0063691003634396</v>
      </c>
      <c r="N25">
        <v>4.25</v>
      </c>
      <c r="O25" s="5">
        <f>RF!C25</f>
        <v>4.1900000000000004</v>
      </c>
      <c r="P25" s="5">
        <f>LR!C25</f>
        <v>3.7783318755987301</v>
      </c>
      <c r="Q25" s="5">
        <f>Adaboost!C25</f>
        <v>4.3651026392961798</v>
      </c>
      <c r="R25" s="5">
        <f>XGBR!C25</f>
        <v>3.1314630000000001</v>
      </c>
      <c r="S25" s="5">
        <f>Huber!C25</f>
        <v>3.5500127934991901</v>
      </c>
      <c r="T25" s="5">
        <f>BayesRidge!C25</f>
        <v>3.77675694000922</v>
      </c>
      <c r="U25" s="5">
        <f>Elastic!C25</f>
        <v>3.9695353628546899</v>
      </c>
      <c r="V25" s="5">
        <f>GBR!C25</f>
        <v>4.0796527531828204</v>
      </c>
      <c r="W25" s="6">
        <f t="shared" si="1"/>
        <v>3.8450335394719022</v>
      </c>
      <c r="X25" s="6">
        <f t="shared" si="4"/>
        <v>4.3651026392961798</v>
      </c>
      <c r="Y25" s="6">
        <f t="shared" si="5"/>
        <v>3.1314630000000001</v>
      </c>
      <c r="Z25">
        <v>3.75</v>
      </c>
      <c r="AC25" s="6"/>
      <c r="AE25" t="s">
        <v>209</v>
      </c>
      <c r="AF25" s="6">
        <f>RF!D25</f>
        <v>4.58</v>
      </c>
      <c r="AG25" s="6">
        <f>LR!D25</f>
        <v>4.5170123447690704</v>
      </c>
      <c r="AH25" s="6">
        <f>Adaboost!D25</f>
        <v>4.4572680788897001</v>
      </c>
      <c r="AI25" s="6">
        <f>XGBR!D25</f>
        <v>3.851661</v>
      </c>
      <c r="AJ25" s="6">
        <f>Huber!D25</f>
        <v>4.5034351409312299</v>
      </c>
      <c r="AK25" s="6">
        <f>BayesRidge!D25</f>
        <v>4.51726306895356</v>
      </c>
      <c r="AL25" s="6">
        <f>Elastic!D25</f>
        <v>4.5991983317568597</v>
      </c>
      <c r="AM25" s="6">
        <f>GBR!D25</f>
        <v>4.5379723897001201</v>
      </c>
      <c r="AN25" s="6">
        <f>AVERAGE(AF25:AM25,Neural!D25)</f>
        <v>4.4336044980502116</v>
      </c>
      <c r="AO25" s="6">
        <f>MAX(AF25:AM25,Neural!D25)</f>
        <v>4.5991983317568597</v>
      </c>
      <c r="AP25" s="6">
        <f>MIN(AF25:AM25,Neural!D25)</f>
        <v>3.851661</v>
      </c>
    </row>
    <row r="26" spans="1:42" ht="15" thickBot="1" x14ac:dyDescent="0.35">
      <c r="A26" t="s">
        <v>140</v>
      </c>
      <c r="B26" t="s">
        <v>142</v>
      </c>
      <c r="C26" s="5">
        <f>RF!B26</f>
        <v>5.0199999999999996</v>
      </c>
      <c r="D26" s="5">
        <f>LR!B26</f>
        <v>4.89986371622288</v>
      </c>
      <c r="E26" s="5">
        <f>Adaboost!B26</f>
        <v>5.82550335570469</v>
      </c>
      <c r="F26" s="5">
        <f>XGBR!B26</f>
        <v>4.0950499999999996</v>
      </c>
      <c r="G26" s="5">
        <f>Huber!B26</f>
        <v>4.8000002317891699</v>
      </c>
      <c r="H26" s="5">
        <f>BayesRidge!B26</f>
        <v>4.9021843975573498</v>
      </c>
      <c r="I26" s="5">
        <f>Elastic!B26</f>
        <v>4.6445633243769802</v>
      </c>
      <c r="J26" s="5">
        <f>GBR!B26</f>
        <v>5.0855430590636104</v>
      </c>
      <c r="K26" s="6">
        <f t="shared" si="6"/>
        <v>4.903977225020161</v>
      </c>
      <c r="L26">
        <f t="shared" si="2"/>
        <v>5.82550335570469</v>
      </c>
      <c r="M26">
        <f t="shared" si="3"/>
        <v>4.0950499999999996</v>
      </c>
      <c r="N26">
        <v>4.9000000000000004</v>
      </c>
      <c r="O26" s="5">
        <f>RF!C26</f>
        <v>6</v>
      </c>
      <c r="P26" s="5">
        <f>LR!C26</f>
        <v>6.0838491449762104</v>
      </c>
      <c r="Q26" s="5">
        <f>Adaboost!C26</f>
        <v>6.72344322344322</v>
      </c>
      <c r="R26" s="5">
        <f>XGBR!C26</f>
        <v>5.0317974000000003</v>
      </c>
      <c r="S26" s="5">
        <f>Huber!C26</f>
        <v>5.8554562461002799</v>
      </c>
      <c r="T26" s="5">
        <f>BayesRidge!C26</f>
        <v>6.0849150109394099</v>
      </c>
      <c r="U26" s="5">
        <f>Elastic!C26</f>
        <v>5.7581107371153299</v>
      </c>
      <c r="V26" s="5">
        <f>GBR!C26</f>
        <v>6.15388210275324</v>
      </c>
      <c r="W26" s="6">
        <f t="shared" si="1"/>
        <v>5.9725358930188674</v>
      </c>
      <c r="X26" s="6">
        <f t="shared" si="4"/>
        <v>6.72344322344322</v>
      </c>
      <c r="Y26" s="6">
        <f t="shared" si="5"/>
        <v>5.0317974000000003</v>
      </c>
      <c r="Z26">
        <v>6.1</v>
      </c>
      <c r="AA26" s="6">
        <f>MAX(L26,M26,X27,Y27)-MIN(L27,M27,X26,Y26)</f>
        <v>0.79370595570468971</v>
      </c>
      <c r="AB26" s="6">
        <f>MIN(L26,M26,X27,Y27)-MAX(L27,M27,X26,Y26)</f>
        <v>-4.0480446927374292</v>
      </c>
      <c r="AC26" s="6"/>
      <c r="AE26" t="s">
        <v>205</v>
      </c>
      <c r="AF26" s="6">
        <f>RF!D26</f>
        <v>4.38</v>
      </c>
      <c r="AG26" s="6">
        <f>LR!D26</f>
        <v>4.6950341681712198</v>
      </c>
      <c r="AH26" s="6">
        <f>Adaboost!D26</f>
        <v>4.0756062767475001</v>
      </c>
      <c r="AI26" s="6">
        <f>XGBR!D26</f>
        <v>4.3215510000000004</v>
      </c>
      <c r="AJ26" s="6">
        <f>Huber!D26</f>
        <v>4.6730895150481597</v>
      </c>
      <c r="AK26" s="6">
        <f>BayesRidge!D26</f>
        <v>4.6675062794575997</v>
      </c>
      <c r="AL26" s="6">
        <f>Elastic!D26</f>
        <v>4.6329718113979004</v>
      </c>
      <c r="AM26" s="6">
        <f>GBR!D26</f>
        <v>4.3335169694819902</v>
      </c>
      <c r="AN26" s="6">
        <f>AVERAGE(AF26:AM26,Neural!D26)</f>
        <v>4.4960651747237197</v>
      </c>
      <c r="AO26" s="6">
        <f>MAX(AF26:AM26,Neural!D26)</f>
        <v>4.6950341681712198</v>
      </c>
      <c r="AP26" s="6">
        <f>MIN(AF26:AM26,Neural!D26)</f>
        <v>4.0756062767475001</v>
      </c>
    </row>
    <row r="27" spans="1:42" ht="15" thickBot="1" x14ac:dyDescent="0.35">
      <c r="A27" t="s">
        <v>142</v>
      </c>
      <c r="B27" t="s">
        <v>140</v>
      </c>
      <c r="C27" s="5">
        <f>RF!B27</f>
        <v>6.04</v>
      </c>
      <c r="D27" s="5">
        <f>LR!B27</f>
        <v>6.7418127580191003</v>
      </c>
      <c r="E27" s="5">
        <f>Adaboost!B27</f>
        <v>8.0480446927374292</v>
      </c>
      <c r="F27" s="5">
        <f>XGBR!B27</f>
        <v>6.1090865000000001</v>
      </c>
      <c r="G27" s="5">
        <f>Huber!B27</f>
        <v>6.5000010381545898</v>
      </c>
      <c r="H27" s="5">
        <f>BayesRidge!B27</f>
        <v>6.7397481484122697</v>
      </c>
      <c r="I27" s="5">
        <f>Elastic!B27</f>
        <v>6.0787657705195901</v>
      </c>
      <c r="J27" s="5">
        <f>GBR!B27</f>
        <v>7.1414163324861599</v>
      </c>
      <c r="K27" s="6">
        <f t="shared" si="6"/>
        <v>6.6863336767502259</v>
      </c>
      <c r="L27">
        <f t="shared" si="2"/>
        <v>8.0480446927374292</v>
      </c>
      <c r="M27">
        <f t="shared" si="3"/>
        <v>6.04</v>
      </c>
      <c r="N27">
        <v>6.9</v>
      </c>
      <c r="O27" s="5">
        <f>RF!C27</f>
        <v>4</v>
      </c>
      <c r="P27" s="5">
        <f>LR!C27</f>
        <v>4.5849367076407397</v>
      </c>
      <c r="Q27" s="5">
        <f>Adaboost!C27</f>
        <v>4.3651026392961798</v>
      </c>
      <c r="R27" s="5">
        <f>XGBR!C27</f>
        <v>4.0810183999999996</v>
      </c>
      <c r="S27" s="5">
        <f>Huber!C27</f>
        <v>4.4000000146927398</v>
      </c>
      <c r="T27" s="5">
        <f>BayesRidge!C27</f>
        <v>4.59633704191896</v>
      </c>
      <c r="U27" s="5">
        <f>Elastic!C27</f>
        <v>4.6815703023310897</v>
      </c>
      <c r="V27" s="5">
        <f>GBR!C27</f>
        <v>4.1451408751179404</v>
      </c>
      <c r="W27" s="6">
        <f t="shared" si="1"/>
        <v>4.3776352468833899</v>
      </c>
      <c r="X27" s="6">
        <f t="shared" si="4"/>
        <v>4.6815703023310897</v>
      </c>
      <c r="Y27" s="6">
        <f t="shared" si="5"/>
        <v>4</v>
      </c>
      <c r="Z27">
        <v>4.55</v>
      </c>
      <c r="AC27" s="6"/>
      <c r="AE27" t="s">
        <v>196</v>
      </c>
      <c r="AF27" s="6">
        <f>RF!D27</f>
        <v>4.88</v>
      </c>
      <c r="AG27" s="6">
        <f>LR!D27</f>
        <v>5.51747407006311</v>
      </c>
      <c r="AH27" s="6">
        <f>Adaboost!D27</f>
        <v>4.9844517184942703</v>
      </c>
      <c r="AI27" s="6">
        <f>XGBR!D27</f>
        <v>5.3602176000000004</v>
      </c>
      <c r="AJ27" s="6">
        <f>Huber!D27</f>
        <v>5.5168469997923397</v>
      </c>
      <c r="AK27" s="6">
        <f>BayesRidge!D27</f>
        <v>5.3967259405603398</v>
      </c>
      <c r="AL27" s="6">
        <f>Elastic!D27</f>
        <v>4.7808920765633802</v>
      </c>
      <c r="AM27" s="6">
        <f>GBR!D27</f>
        <v>4.9945473687240103</v>
      </c>
      <c r="AN27" s="6">
        <f>AVERAGE(AF27:AM27,Neural!D27)</f>
        <v>5.1969823350302589</v>
      </c>
      <c r="AO27" s="6">
        <f>MAX(AF27:AM27,Neural!D27)</f>
        <v>5.51747407006311</v>
      </c>
      <c r="AP27" s="6">
        <f>MIN(AF27:AM27,Neural!D27)</f>
        <v>4.7808920765633802</v>
      </c>
    </row>
    <row r="28" spans="1:42" ht="15" thickBot="1" x14ac:dyDescent="0.35">
      <c r="A28" t="s">
        <v>152</v>
      </c>
      <c r="B28" t="s">
        <v>173</v>
      </c>
      <c r="C28" s="5">
        <f>RF!B28</f>
        <v>4.03</v>
      </c>
      <c r="D28" s="5">
        <f>LR!B28</f>
        <v>3.8632100954351198</v>
      </c>
      <c r="E28" s="5">
        <f>Adaboost!B28</f>
        <v>4.5985185185185102</v>
      </c>
      <c r="F28" s="5">
        <f>XGBR!B28</f>
        <v>3.0593789999999998</v>
      </c>
      <c r="G28" s="5">
        <f>Huber!B28</f>
        <v>3.7499998072060499</v>
      </c>
      <c r="H28" s="5">
        <f>BayesRidge!B28</f>
        <v>3.8702297954018001</v>
      </c>
      <c r="I28" s="5">
        <f>Elastic!B28</f>
        <v>4.2604742105912798</v>
      </c>
      <c r="J28" s="5">
        <f>GBR!B28</f>
        <v>4.1570491192287999</v>
      </c>
      <c r="K28" s="6">
        <f t="shared" si="6"/>
        <v>3.9398471228934064</v>
      </c>
      <c r="L28">
        <f t="shared" si="2"/>
        <v>4.5985185185185102</v>
      </c>
      <c r="M28">
        <f t="shared" si="3"/>
        <v>3.0593789999999998</v>
      </c>
      <c r="N28">
        <v>4</v>
      </c>
      <c r="O28" s="5">
        <f>RF!C28</f>
        <v>4.05</v>
      </c>
      <c r="P28" s="5">
        <f>LR!C28</f>
        <v>4.7608333142162698</v>
      </c>
      <c r="Q28" s="5">
        <f>Adaboost!C28</f>
        <v>6.0383631713554902</v>
      </c>
      <c r="R28" s="5">
        <f>XGBR!C28</f>
        <v>4.1544013</v>
      </c>
      <c r="S28" s="5">
        <f>Huber!C28</f>
        <v>4.5000019887358897</v>
      </c>
      <c r="T28" s="5">
        <f>BayesRidge!C28</f>
        <v>4.7542638422959804</v>
      </c>
      <c r="U28" s="5">
        <f>Elastic!C28</f>
        <v>4.6930510520220396</v>
      </c>
      <c r="V28" s="5">
        <f>GBR!C28</f>
        <v>5.0992420389763797</v>
      </c>
      <c r="W28" s="6">
        <f t="shared" si="1"/>
        <v>4.7627584184685592</v>
      </c>
      <c r="X28" s="6">
        <f t="shared" si="4"/>
        <v>6.0383631713554902</v>
      </c>
      <c r="Y28" s="6">
        <f t="shared" si="5"/>
        <v>4.05</v>
      </c>
      <c r="Z28">
        <v>4.8499999999999996</v>
      </c>
      <c r="AA28" s="6">
        <f>MAX(L28,M28,X29,Y29)-MIN(L29,M29,X28,Y28)</f>
        <v>0.54851851851851041</v>
      </c>
      <c r="AB28" s="6">
        <f>MIN(L28,M28,X29,Y29)-MAX(L29,M29,X28,Y28)</f>
        <v>-3.8679245283018799</v>
      </c>
      <c r="AC28" s="6"/>
      <c r="AE28" t="s">
        <v>216</v>
      </c>
      <c r="AF28" s="6">
        <f>RF!D28</f>
        <v>4.57</v>
      </c>
      <c r="AG28" s="6">
        <f>LR!D28</f>
        <v>4.5419192042616601</v>
      </c>
      <c r="AH28" s="6">
        <f>Adaboost!D28</f>
        <v>4.0154264972776703</v>
      </c>
      <c r="AI28" s="6">
        <f>XGBR!D28</f>
        <v>3.2840189999999998</v>
      </c>
      <c r="AJ28" s="6">
        <f>Huber!D28</f>
        <v>4.5556216298213599</v>
      </c>
      <c r="AK28" s="6">
        <f>BayesRidge!D28</f>
        <v>4.5095409535714701</v>
      </c>
      <c r="AL28" s="6">
        <f>Elastic!D28</f>
        <v>4.5887059448805099</v>
      </c>
      <c r="AM28" s="6">
        <f>GBR!D28</f>
        <v>4.5858109808627301</v>
      </c>
      <c r="AN28" s="6">
        <f>AVERAGE(AF28:AM28,Neural!D28)</f>
        <v>4.3524740516268476</v>
      </c>
      <c r="AO28" s="6">
        <f>MAX(AF28:AM28,Neural!D28)</f>
        <v>4.5887059448805099</v>
      </c>
      <c r="AP28" s="6">
        <f>MIN(AF28:AM28,Neural!D28)</f>
        <v>3.2840189999999998</v>
      </c>
    </row>
    <row r="29" spans="1:42" ht="15" thickBot="1" x14ac:dyDescent="0.35">
      <c r="A29" t="s">
        <v>173</v>
      </c>
      <c r="B29" t="s">
        <v>152</v>
      </c>
      <c r="C29" s="5">
        <f>RF!B29</f>
        <v>6</v>
      </c>
      <c r="D29" s="5">
        <f>LR!B29</f>
        <v>6.0285228777715698</v>
      </c>
      <c r="E29" s="5">
        <f>Adaboost!B29</f>
        <v>6.8679245283018799</v>
      </c>
      <c r="F29" s="5">
        <f>XGBR!B29</f>
        <v>4.9893216999999996</v>
      </c>
      <c r="G29" s="5">
        <f>Huber!B29</f>
        <v>5.8000242340288004</v>
      </c>
      <c r="H29" s="5">
        <f>BayesRidge!B29</f>
        <v>6.0245317970207601</v>
      </c>
      <c r="I29" s="5">
        <f>Elastic!B29</f>
        <v>5.4639097549305902</v>
      </c>
      <c r="J29" s="5">
        <f>GBR!B29</f>
        <v>6.17124511168082</v>
      </c>
      <c r="K29" s="6">
        <f t="shared" si="6"/>
        <v>5.9353416239466554</v>
      </c>
      <c r="L29">
        <f t="shared" si="2"/>
        <v>6.8679245283018799</v>
      </c>
      <c r="M29">
        <f t="shared" si="3"/>
        <v>4.9893216999999996</v>
      </c>
      <c r="N29">
        <v>6.15</v>
      </c>
      <c r="O29" s="5">
        <f>RF!C29</f>
        <v>3</v>
      </c>
      <c r="P29" s="5">
        <f>LR!C29</f>
        <v>3.3743890588926</v>
      </c>
      <c r="Q29" s="5">
        <f>Adaboost!C29</f>
        <v>3.7892561983471</v>
      </c>
      <c r="R29" s="5">
        <f>XGBR!C29</f>
        <v>3.0120849999999999</v>
      </c>
      <c r="S29" s="5">
        <f>Huber!C29</f>
        <v>3.2382003270002699</v>
      </c>
      <c r="T29" s="5">
        <f>BayesRidge!C29</f>
        <v>3.37396456828872</v>
      </c>
      <c r="U29" s="5">
        <f>Elastic!C29</f>
        <v>3.4602459596670299</v>
      </c>
      <c r="V29" s="5">
        <f>GBR!C29</f>
        <v>3.0244104862320702</v>
      </c>
      <c r="W29" s="6">
        <f t="shared" si="1"/>
        <v>3.3004056023172157</v>
      </c>
      <c r="X29" s="6">
        <f t="shared" si="4"/>
        <v>3.7892561983471</v>
      </c>
      <c r="Y29" s="6">
        <f t="shared" si="5"/>
        <v>3</v>
      </c>
      <c r="Z29">
        <v>3.35</v>
      </c>
      <c r="AC29" s="6"/>
      <c r="AE29" t="s">
        <v>217</v>
      </c>
      <c r="AF29" s="6">
        <f>RF!D29</f>
        <v>5.81</v>
      </c>
      <c r="AG29" s="6">
        <f>LR!D29</f>
        <v>5.9689850273766796</v>
      </c>
      <c r="AH29" s="6">
        <f>Adaboost!D29</f>
        <v>6.07439024390243</v>
      </c>
      <c r="AI29" s="6">
        <f>XGBR!D29</f>
        <v>6.1916140000000004</v>
      </c>
      <c r="AJ29" s="6">
        <f>Huber!D29</f>
        <v>5.99520912408759</v>
      </c>
      <c r="AK29" s="6">
        <f>BayesRidge!D29</f>
        <v>5.9083047105415201</v>
      </c>
      <c r="AL29" s="6">
        <f>Elastic!D29</f>
        <v>5.4110088924283701</v>
      </c>
      <c r="AM29" s="6">
        <f>GBR!D29</f>
        <v>6.1967888675135301</v>
      </c>
      <c r="AN29" s="6">
        <f>AVERAGE(AF29:AM29,Neural!D29)</f>
        <v>5.9308815339194432</v>
      </c>
      <c r="AO29" s="6">
        <f>MAX(AF29:AM29,Neural!D29)</f>
        <v>6.1967888675135301</v>
      </c>
      <c r="AP29" s="6">
        <f>MIN(AF29:AM29,Neural!D29)</f>
        <v>5.4110088924283701</v>
      </c>
    </row>
    <row r="30" spans="1:42" ht="15" thickBot="1" x14ac:dyDescent="0.35">
      <c r="A30" t="s">
        <v>134</v>
      </c>
      <c r="B30" t="s">
        <v>157</v>
      </c>
      <c r="C30" s="5">
        <f>RF!B30</f>
        <v>4</v>
      </c>
      <c r="D30" s="5">
        <f>LR!B30</f>
        <v>4.4083038414973901</v>
      </c>
      <c r="E30" s="5">
        <f>Adaboost!B30</f>
        <v>4.60093896713615</v>
      </c>
      <c r="F30" s="5">
        <f>XGBR!B30</f>
        <v>4.1794469999999997</v>
      </c>
      <c r="G30" s="5">
        <f>Huber!B30</f>
        <v>4.3139595294840101</v>
      </c>
      <c r="H30" s="5">
        <f>BayesRidge!B30</f>
        <v>4.4072456597687601</v>
      </c>
      <c r="I30" s="5">
        <f>Elastic!B30</f>
        <v>4.5595271339129102</v>
      </c>
      <c r="J30" s="5">
        <f>GBR!B30</f>
        <v>4.1192717871708204</v>
      </c>
      <c r="K30" s="6">
        <f t="shared" si="6"/>
        <v>4.3330441224056058</v>
      </c>
      <c r="L30">
        <f t="shared" si="2"/>
        <v>4.60093896713615</v>
      </c>
      <c r="M30">
        <f t="shared" si="3"/>
        <v>4</v>
      </c>
      <c r="N30">
        <v>4.3499999999999996</v>
      </c>
      <c r="O30" s="5">
        <f>RF!C30</f>
        <v>5.05</v>
      </c>
      <c r="P30" s="5">
        <f>LR!C30</f>
        <v>5.6487931232501003</v>
      </c>
      <c r="Q30" s="5">
        <f>Adaboost!C30</f>
        <v>5.9861111111111098</v>
      </c>
      <c r="R30" s="5">
        <f>XGBR!C30</f>
        <v>5.0515803999999997</v>
      </c>
      <c r="S30" s="5">
        <f>Huber!C30</f>
        <v>5.4400069150578299</v>
      </c>
      <c r="T30" s="5">
        <f>BayesRidge!C30</f>
        <v>5.6519705289098203</v>
      </c>
      <c r="U30" s="5">
        <f>Elastic!C30</f>
        <v>5.2196507846116198</v>
      </c>
      <c r="V30" s="5">
        <f>GBR!C30</f>
        <v>5.1460397096457404</v>
      </c>
      <c r="W30" s="6">
        <f t="shared" si="1"/>
        <v>5.4303515716163844</v>
      </c>
      <c r="X30" s="6">
        <f t="shared" si="4"/>
        <v>5.9861111111111098</v>
      </c>
      <c r="Y30" s="6">
        <f t="shared" si="5"/>
        <v>5.05</v>
      </c>
      <c r="Z30">
        <v>5.5</v>
      </c>
      <c r="AC30" s="6"/>
      <c r="AE30" t="s">
        <v>197</v>
      </c>
      <c r="AF30" s="6">
        <f>RF!D30</f>
        <v>6.2</v>
      </c>
      <c r="AG30" s="6">
        <f>LR!D30</f>
        <v>6.6653848098869197</v>
      </c>
      <c r="AH30" s="6">
        <f>Adaboost!D30</f>
        <v>6.9452449567723296</v>
      </c>
      <c r="AI30" s="6">
        <f>XGBR!D30</f>
        <v>6.3692054999999996</v>
      </c>
      <c r="AJ30" s="6">
        <f>Huber!D30</f>
        <v>6.6914894605246804</v>
      </c>
      <c r="AK30" s="6">
        <f>BayesRidge!D30</f>
        <v>6.6502303499360398</v>
      </c>
      <c r="AL30" s="6">
        <f>Elastic!D30</f>
        <v>5.7682078968860804</v>
      </c>
      <c r="AM30" s="6">
        <f>GBR!D30</f>
        <v>7.3877236198865504</v>
      </c>
      <c r="AN30" s="6">
        <f>AVERAGE(AF30:AM30,Neural!D30)</f>
        <v>6.5834055739965365</v>
      </c>
      <c r="AO30" s="6">
        <f>MAX(AF30:AM30,Neural!D30)</f>
        <v>7.3877236198865504</v>
      </c>
      <c r="AP30" s="6">
        <f>MIN(AF30:AM30,Neural!D30)</f>
        <v>5.7682078968860804</v>
      </c>
    </row>
    <row r="31" spans="1:42" ht="15" thickBot="1" x14ac:dyDescent="0.35">
      <c r="A31" t="s">
        <v>157</v>
      </c>
      <c r="B31" t="s">
        <v>134</v>
      </c>
      <c r="C31" s="5">
        <f>RF!B31</f>
        <v>4.01</v>
      </c>
      <c r="D31" s="5">
        <f>LR!B31</f>
        <v>4.6263143204150197</v>
      </c>
      <c r="E31" s="5">
        <f>Adaboost!B31</f>
        <v>4.5985185185185102</v>
      </c>
      <c r="F31" s="5">
        <f>XGBR!B31</f>
        <v>4.1575090000000001</v>
      </c>
      <c r="G31" s="5">
        <f>Huber!B31</f>
        <v>4.4465554832459304</v>
      </c>
      <c r="H31" s="5">
        <f>BayesRidge!B31</f>
        <v>4.6212534057465504</v>
      </c>
      <c r="I31" s="5">
        <f>Elastic!B31</f>
        <v>4.6153020209578397</v>
      </c>
      <c r="J31" s="5">
        <f>GBR!B31</f>
        <v>4.14136590185106</v>
      </c>
      <c r="K31" s="6">
        <f t="shared" si="6"/>
        <v>4.4285802494252451</v>
      </c>
      <c r="L31">
        <f t="shared" si="2"/>
        <v>4.6263143204150197</v>
      </c>
      <c r="M31">
        <f t="shared" si="3"/>
        <v>4.01</v>
      </c>
      <c r="N31">
        <v>4.5999999999999996</v>
      </c>
      <c r="O31" s="5">
        <f>RF!C31</f>
        <v>3</v>
      </c>
      <c r="P31" s="5">
        <f>LR!C31</f>
        <v>3.3363114588539999</v>
      </c>
      <c r="Q31" s="5">
        <f>Adaboost!C31</f>
        <v>3.8280193236714899</v>
      </c>
      <c r="R31" s="5">
        <f>XGBR!C31</f>
        <v>3.061769</v>
      </c>
      <c r="S31" s="5">
        <f>Huber!C31</f>
        <v>3.2120144127640899</v>
      </c>
      <c r="T31" s="5">
        <f>BayesRidge!C31</f>
        <v>3.3396606822695398</v>
      </c>
      <c r="U31" s="5">
        <f>Elastic!C31</f>
        <v>3.7229797646985001</v>
      </c>
      <c r="V31" s="5">
        <f>GBR!C31</f>
        <v>3.0545640149874802</v>
      </c>
      <c r="W31" s="6">
        <f t="shared" si="1"/>
        <v>3.3210250508738435</v>
      </c>
      <c r="X31" s="6">
        <f t="shared" si="4"/>
        <v>3.8280193236714899</v>
      </c>
      <c r="Y31" s="6">
        <f t="shared" si="5"/>
        <v>3</v>
      </c>
      <c r="Z31">
        <v>3.3</v>
      </c>
      <c r="AC31" s="6"/>
      <c r="AE31" t="s">
        <v>220</v>
      </c>
      <c r="AF31" s="6">
        <f>RF!D31</f>
        <v>5.71</v>
      </c>
      <c r="AG31" s="6">
        <f>LR!D31</f>
        <v>5.9643416927275901</v>
      </c>
      <c r="AH31" s="6">
        <f>Adaboost!D31</f>
        <v>6.1642685851318904</v>
      </c>
      <c r="AI31" s="6">
        <f>XGBR!D31</f>
        <v>5.9633130000000003</v>
      </c>
      <c r="AJ31" s="6">
        <f>Huber!D31</f>
        <v>5.9709723283427296</v>
      </c>
      <c r="AK31" s="6">
        <f>BayesRidge!D31</f>
        <v>5.9201951802845203</v>
      </c>
      <c r="AL31" s="6">
        <f>Elastic!D31</f>
        <v>5.4282284158335496</v>
      </c>
      <c r="AM31" s="6">
        <f>GBR!D31</f>
        <v>6.06567854547695</v>
      </c>
      <c r="AN31" s="6">
        <f>AVERAGE(AF31:AM31,Neural!D31)</f>
        <v>5.8848273625967193</v>
      </c>
      <c r="AO31" s="6">
        <f>MAX(AF31:AM31,Neural!D31)</f>
        <v>6.1642685851318904</v>
      </c>
      <c r="AP31" s="6">
        <f>MIN(AF31:AM31,Neural!D31)</f>
        <v>5.4282284158335496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  <c r="AF34" s="6">
        <f>RF!D34</f>
        <v>0</v>
      </c>
      <c r="AG34" s="6">
        <f>LR!D34</f>
        <v>0</v>
      </c>
      <c r="AH34" s="6">
        <f>Adaboost!D34</f>
        <v>0</v>
      </c>
      <c r="AI34" s="6">
        <f>XGBR!D34</f>
        <v>0</v>
      </c>
      <c r="AJ34" s="6">
        <f>Huber!D34</f>
        <v>0</v>
      </c>
      <c r="AK34" s="6">
        <f>BayesRidge!D34</f>
        <v>0</v>
      </c>
      <c r="AL34" s="6">
        <f>Elastic!D34</f>
        <v>0</v>
      </c>
      <c r="AM34" s="6">
        <f>GBR!D34</f>
        <v>0</v>
      </c>
      <c r="AN34" s="6">
        <f>AVERAGE(AF34:AM34,Neural!D34)</f>
        <v>0</v>
      </c>
      <c r="AO34" s="6">
        <f>MAX(AF34:AM34,Neural!D34)</f>
        <v>0</v>
      </c>
      <c r="AP34" s="6">
        <f>MIN(AF34:AM34,Neural!D34)</f>
        <v>0</v>
      </c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/>
      <c r="AC35" s="6"/>
      <c r="AE35"/>
      <c r="AF35" s="6">
        <f>RF!D35</f>
        <v>0</v>
      </c>
      <c r="AG35" s="6">
        <f>LR!D35</f>
        <v>0</v>
      </c>
      <c r="AH35" s="6">
        <f>Adaboost!D35</f>
        <v>0</v>
      </c>
      <c r="AI35" s="6">
        <f>XGBR!D35</f>
        <v>0</v>
      </c>
      <c r="AJ35" s="6">
        <f>Huber!D35</f>
        <v>0</v>
      </c>
      <c r="AK35" s="6">
        <f>BayesRidge!D35</f>
        <v>0</v>
      </c>
      <c r="AL35" s="6">
        <f>Elastic!D35</f>
        <v>0</v>
      </c>
      <c r="AM35" s="6">
        <f>GBR!D35</f>
        <v>0</v>
      </c>
      <c r="AN35" s="6">
        <f>AVERAGE(AF35:AM35,Neural!D35)</f>
        <v>0</v>
      </c>
      <c r="AO35" s="6">
        <f>MAX(AF35:AM35,Neural!D35)</f>
        <v>0</v>
      </c>
      <c r="AP35" s="6">
        <f>MIN(AF35:AM35,Neural!D35)</f>
        <v>0</v>
      </c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Z36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WSN</v>
      </c>
      <c r="E38" s="6" t="str">
        <f>B2</f>
        <v>BAL</v>
      </c>
      <c r="F38" s="6">
        <f>(K2+W3)/2</f>
        <v>4.9332171068237187</v>
      </c>
      <c r="G38" s="6">
        <f>(K3+W2)/2</f>
        <v>5.7827804241081093</v>
      </c>
      <c r="H38" s="6">
        <f>F38-G38</f>
        <v>-0.84956331728439061</v>
      </c>
      <c r="I38" s="6" t="str">
        <f>IF(G38&gt;F38,E38,D38)</f>
        <v>BAL</v>
      </c>
      <c r="J38" s="6">
        <f t="shared" ref="J38:J51" si="7">F38+G38</f>
        <v>10.715997530931828</v>
      </c>
      <c r="L38" s="10">
        <f>MAX(K2,W3)</f>
        <v>5.0321926663237209</v>
      </c>
      <c r="M38" s="6">
        <f>MAX(K3,W2)</f>
        <v>5.9238533045441679</v>
      </c>
      <c r="N38" s="6">
        <f t="shared" ref="N38:N54" si="8">L38-M38</f>
        <v>-0.89166063822044705</v>
      </c>
      <c r="O38" s="6" t="str">
        <f t="shared" ref="O38:O54" si="9">IF(M38&gt;L38,E38,D38)</f>
        <v>BAL</v>
      </c>
      <c r="P38" s="6">
        <f t="shared" ref="P38:P54" si="10">L38+M38</f>
        <v>10.956045970867889</v>
      </c>
      <c r="AA38"/>
      <c r="AC38" s="6"/>
    </row>
    <row r="39" spans="1:42" ht="15" thickBot="1" x14ac:dyDescent="0.35">
      <c r="A39" t="str">
        <f>A2</f>
        <v>WSN</v>
      </c>
      <c r="B39" s="5">
        <f>Neural!B2</f>
        <v>4.8245131374919596</v>
      </c>
      <c r="C39" s="5">
        <f>Neural!C2</f>
        <v>6.0432586834638897</v>
      </c>
      <c r="D39" s="6" t="str">
        <f>A4</f>
        <v>CHC</v>
      </c>
      <c r="E39" s="6" t="str">
        <f>B4</f>
        <v>CLE</v>
      </c>
      <c r="F39" s="6">
        <f>(K4+W5)/2</f>
        <v>4.3270911456442605</v>
      </c>
      <c r="G39" s="6">
        <f>(K5+W4)/2</f>
        <v>4.0035836076073172</v>
      </c>
      <c r="H39" s="6">
        <f t="shared" ref="H39:H46" si="11">F39-G39</f>
        <v>0.32350753803694321</v>
      </c>
      <c r="I39" s="6" t="str">
        <f t="shared" ref="I39:I51" si="12">IF(G39&gt;F39,E39,D39)</f>
        <v>CHC</v>
      </c>
      <c r="J39" s="6">
        <f t="shared" si="7"/>
        <v>8.3306747532515786</v>
      </c>
      <c r="L39" s="10">
        <f>MAX(K4,W5)</f>
        <v>4.3901949540342811</v>
      </c>
      <c r="M39" s="11">
        <f>MAX(K5,W4)</f>
        <v>4.2505348041999031</v>
      </c>
      <c r="N39" s="6">
        <f t="shared" si="8"/>
        <v>0.13966014983437791</v>
      </c>
      <c r="O39" s="6" t="str">
        <f t="shared" si="9"/>
        <v>CHC</v>
      </c>
      <c r="P39" s="6">
        <f t="shared" si="10"/>
        <v>8.6407297582341833</v>
      </c>
      <c r="AA39"/>
      <c r="AC39" s="6"/>
    </row>
    <row r="40" spans="1:42" ht="15" thickBot="1" x14ac:dyDescent="0.35">
      <c r="A40" t="str">
        <f>A3</f>
        <v>BAL</v>
      </c>
      <c r="B40" s="5">
        <f>Neural!B3</f>
        <v>5.68492056922938</v>
      </c>
      <c r="C40" s="5">
        <f>Neural!C3</f>
        <v>5.0906209236526703</v>
      </c>
      <c r="D40" s="6" t="str">
        <f>A6</f>
        <v>MIA</v>
      </c>
      <c r="E40" s="6" t="str">
        <f>B6</f>
        <v>PHI</v>
      </c>
      <c r="F40" s="6">
        <f>(K6+W7)/2</f>
        <v>4.8460038846084306</v>
      </c>
      <c r="G40" s="6">
        <f>(K7+W6)/2</f>
        <v>4.7786188815464881</v>
      </c>
      <c r="H40" s="6">
        <f t="shared" si="11"/>
        <v>6.7385003061942506E-2</v>
      </c>
      <c r="I40" s="6" t="str">
        <f t="shared" si="12"/>
        <v>MIA</v>
      </c>
      <c r="J40" s="6">
        <f t="shared" si="7"/>
        <v>9.6246227661549177</v>
      </c>
      <c r="L40" s="10">
        <f>MAX(K6,W7)</f>
        <v>5.2034104045194178</v>
      </c>
      <c r="M40" s="10">
        <f>MAX(K7,W6)</f>
        <v>5.2855485211731192</v>
      </c>
      <c r="N40" s="6">
        <f t="shared" si="8"/>
        <v>-8.213811665370141E-2</v>
      </c>
      <c r="O40" s="6" t="str">
        <f t="shared" si="9"/>
        <v>PHI</v>
      </c>
      <c r="P40" s="6">
        <f t="shared" si="10"/>
        <v>10.488958925692536</v>
      </c>
      <c r="AA40"/>
      <c r="AC40" s="6"/>
    </row>
    <row r="41" spans="1:42" ht="15" thickBot="1" x14ac:dyDescent="0.35">
      <c r="A41" t="str">
        <f>A4</f>
        <v>CHC</v>
      </c>
      <c r="B41" s="5">
        <f>Neural!B4</f>
        <v>4.5405637140791004</v>
      </c>
      <c r="C41" s="5">
        <f>Neural!C4</f>
        <v>3.5993994972376302</v>
      </c>
      <c r="D41" s="6" t="str">
        <f>A8</f>
        <v>SEA</v>
      </c>
      <c r="E41" s="6" t="str">
        <f>B8</f>
        <v>DET</v>
      </c>
      <c r="F41" s="6">
        <f>(K8+W9)/2</f>
        <v>4.5430820209309797</v>
      </c>
      <c r="G41" s="6">
        <f>(K9+W8)/2</f>
        <v>3.3633465933334286</v>
      </c>
      <c r="H41" s="6">
        <f t="shared" si="11"/>
        <v>1.1797354275975511</v>
      </c>
      <c r="I41" s="6" t="str">
        <f t="shared" si="12"/>
        <v>SEA</v>
      </c>
      <c r="J41" s="6">
        <f t="shared" si="7"/>
        <v>7.9064286142644082</v>
      </c>
      <c r="L41" s="10">
        <f>MAX(K8,W9)</f>
        <v>4.8099246805985825</v>
      </c>
      <c r="M41" s="10">
        <f>MAX(K9,W8)</f>
        <v>3.4554251478956934</v>
      </c>
      <c r="N41" s="6">
        <f t="shared" si="8"/>
        <v>1.354499532702889</v>
      </c>
      <c r="O41" s="6" t="str">
        <f t="shared" si="9"/>
        <v>SEA</v>
      </c>
      <c r="P41" s="6">
        <f t="shared" si="10"/>
        <v>8.2653498284942764</v>
      </c>
      <c r="AA41"/>
      <c r="AC41" s="6"/>
    </row>
    <row r="42" spans="1:42" ht="15" thickBot="1" x14ac:dyDescent="0.35">
      <c r="A42" t="str">
        <f>A5</f>
        <v>CLE</v>
      </c>
      <c r="B42" s="5">
        <f>Neural!B5</f>
        <v>4.3293580156078404</v>
      </c>
      <c r="C42" s="5">
        <f>Neural!C5</f>
        <v>4.3894090289656802</v>
      </c>
      <c r="D42" s="6" t="str">
        <f>A10</f>
        <v>STL</v>
      </c>
      <c r="E42" s="6" t="str">
        <f>B10</f>
        <v>CIN</v>
      </c>
      <c r="F42" s="6">
        <f>(K10+W11)/2</f>
        <v>3.9029433481795026</v>
      </c>
      <c r="G42" s="6">
        <f>(K11+W10)/2</f>
        <v>4.6259434226113463</v>
      </c>
      <c r="H42" s="6">
        <f t="shared" si="11"/>
        <v>-0.72300007443184366</v>
      </c>
      <c r="I42" s="6" t="str">
        <f t="shared" si="12"/>
        <v>CIN</v>
      </c>
      <c r="J42" s="6">
        <f t="shared" si="7"/>
        <v>8.528886770790848</v>
      </c>
      <c r="L42" s="10">
        <f>MAX(K10,W11)</f>
        <v>3.9625891503050172</v>
      </c>
      <c r="M42" s="6">
        <f>MAX(K11,W10)</f>
        <v>4.9651001159503787</v>
      </c>
      <c r="N42" s="6">
        <f t="shared" si="8"/>
        <v>-1.0025109656453615</v>
      </c>
      <c r="O42" s="6" t="str">
        <f t="shared" si="9"/>
        <v>CIN</v>
      </c>
      <c r="P42" s="6">
        <f t="shared" si="10"/>
        <v>8.9276892662553955</v>
      </c>
      <c r="R42" s="23" t="s">
        <v>49</v>
      </c>
      <c r="S42" s="23" t="s">
        <v>107</v>
      </c>
      <c r="T42" s="3" t="s">
        <v>50</v>
      </c>
      <c r="AA42"/>
      <c r="AC42" s="6"/>
    </row>
    <row r="43" spans="1:42" ht="15" thickBot="1" x14ac:dyDescent="0.35">
      <c r="A43" t="str">
        <f>A6</f>
        <v>MIA</v>
      </c>
      <c r="B43" s="5">
        <f>Neural!B6</f>
        <v>4.79898439041646</v>
      </c>
      <c r="C43" s="5">
        <f>Neural!C6</f>
        <v>5.4227500763698302</v>
      </c>
      <c r="D43" s="6" t="str">
        <f>A12</f>
        <v>HOU</v>
      </c>
      <c r="E43" s="6" t="str">
        <f>B12</f>
        <v>TBR</v>
      </c>
      <c r="F43" s="6">
        <f>(K12+W13)/2</f>
        <v>3.730777029298479</v>
      </c>
      <c r="G43" s="6">
        <f>(K13+W12)/2</f>
        <v>3.864616035798468</v>
      </c>
      <c r="H43" s="6">
        <f t="shared" si="11"/>
        <v>-0.13383900649998903</v>
      </c>
      <c r="I43" s="6" t="str">
        <f t="shared" si="12"/>
        <v>TBR</v>
      </c>
      <c r="J43" s="6">
        <f t="shared" si="7"/>
        <v>7.595393065096947</v>
      </c>
      <c r="L43" s="10">
        <f>MAX(K12,W13)</f>
        <v>4.0666419414270933</v>
      </c>
      <c r="M43" s="6">
        <f>MAX(K13,W12)</f>
        <v>3.8780587395519439</v>
      </c>
      <c r="N43" s="6">
        <f t="shared" si="8"/>
        <v>0.18858320187514943</v>
      </c>
      <c r="O43" s="6" t="str">
        <f t="shared" si="9"/>
        <v>HOU</v>
      </c>
      <c r="P43" s="6">
        <f t="shared" si="10"/>
        <v>7.9447006809790377</v>
      </c>
      <c r="R43" t="s">
        <v>156</v>
      </c>
      <c r="S43" t="s">
        <v>199</v>
      </c>
      <c r="T43">
        <v>4.5</v>
      </c>
      <c r="AA43"/>
      <c r="AC43" s="6"/>
    </row>
    <row r="44" spans="1:42" ht="15" thickBot="1" x14ac:dyDescent="0.35">
      <c r="A44" t="str">
        <f>A8</f>
        <v>SEA</v>
      </c>
      <c r="B44" s="5">
        <f>Neural!B7</f>
        <v>4.3779240220164901</v>
      </c>
      <c r="C44" s="5">
        <f>Neural!C7</f>
        <v>5.2542713254378999</v>
      </c>
      <c r="D44" s="6" t="str">
        <f>A14</f>
        <v>OAK</v>
      </c>
      <c r="E44" s="6" t="str">
        <f>B14</f>
        <v>NYM</v>
      </c>
      <c r="F44" s="6">
        <f>(K14+W15)/2</f>
        <v>3.9406695949362334</v>
      </c>
      <c r="G44" s="6">
        <f>(K15+W14)/2</f>
        <v>4.0998316045319427</v>
      </c>
      <c r="H44" s="6">
        <f t="shared" si="11"/>
        <v>-0.15916200959570936</v>
      </c>
      <c r="I44" s="6" t="str">
        <f t="shared" si="12"/>
        <v>NYM</v>
      </c>
      <c r="J44" s="6">
        <f t="shared" si="7"/>
        <v>8.0405011994681761</v>
      </c>
      <c r="L44" s="10">
        <f>MAX(K14,W15)</f>
        <v>3.9499950149671648</v>
      </c>
      <c r="M44" s="6">
        <f>MAX(K15,W14)</f>
        <v>4.3774298090563759</v>
      </c>
      <c r="N44" s="6">
        <f t="shared" si="8"/>
        <v>-0.42743479408921115</v>
      </c>
      <c r="O44" s="6" t="str">
        <f t="shared" si="9"/>
        <v>NYM</v>
      </c>
      <c r="P44" s="6">
        <f t="shared" si="10"/>
        <v>8.3274248240235416</v>
      </c>
      <c r="R44" t="s">
        <v>199</v>
      </c>
      <c r="S44" t="s">
        <v>156</v>
      </c>
      <c r="T44">
        <v>3.5</v>
      </c>
      <c r="AA44"/>
      <c r="AC44" s="6"/>
    </row>
    <row r="45" spans="1:42" ht="15" thickBot="1" x14ac:dyDescent="0.35">
      <c r="A45" t="str">
        <f>A7</f>
        <v>PHI</v>
      </c>
      <c r="B45" s="5">
        <f>Neural!B8</f>
        <v>4.7457726698757003</v>
      </c>
      <c r="C45" s="5">
        <f>Neural!C8</f>
        <v>3.6690837009908002</v>
      </c>
      <c r="D45" s="6" t="str">
        <f>A16</f>
        <v>TEX</v>
      </c>
      <c r="E45" s="6" t="str">
        <f>B16</f>
        <v>BOS</v>
      </c>
      <c r="F45" s="6">
        <f>(K16+W17)/2</f>
        <v>5.5175052660408799</v>
      </c>
      <c r="G45" s="6">
        <f>(K17+W16)/2</f>
        <v>5.7401270296483879</v>
      </c>
      <c r="H45" s="6">
        <f t="shared" si="11"/>
        <v>-0.22262176360750807</v>
      </c>
      <c r="I45" s="6" t="str">
        <f t="shared" si="12"/>
        <v>BOS</v>
      </c>
      <c r="J45" s="6">
        <f t="shared" si="7"/>
        <v>11.257632295689268</v>
      </c>
      <c r="L45" s="10">
        <f>MAX(K16,W17)</f>
        <v>6.9662649475948299</v>
      </c>
      <c r="M45" s="6">
        <f>MAX(K17,W16)</f>
        <v>6.0395393459041991</v>
      </c>
      <c r="N45" s="6">
        <f t="shared" si="8"/>
        <v>0.9267256016906309</v>
      </c>
      <c r="O45" s="6" t="str">
        <f t="shared" si="9"/>
        <v>TEX</v>
      </c>
      <c r="P45" s="6">
        <f t="shared" si="10"/>
        <v>13.005804293499029</v>
      </c>
      <c r="R45" t="s">
        <v>189</v>
      </c>
      <c r="S45" t="s">
        <v>191</v>
      </c>
      <c r="T45">
        <v>8</v>
      </c>
      <c r="AA45"/>
      <c r="AC45" s="6"/>
    </row>
    <row r="46" spans="1:42" ht="15" thickBot="1" x14ac:dyDescent="0.35">
      <c r="A46" t="str">
        <f t="shared" ref="A46:A61" si="13">A9</f>
        <v>DET</v>
      </c>
      <c r="B46" s="5">
        <f>Neural!B9</f>
        <v>3.1956332201540598</v>
      </c>
      <c r="C46" s="5">
        <f>Neural!C9</f>
        <v>4.4863128496157101</v>
      </c>
      <c r="D46" s="6" t="str">
        <f>A18</f>
        <v>KCR</v>
      </c>
      <c r="E46" s="6" t="str">
        <f>B18</f>
        <v>MIN</v>
      </c>
      <c r="F46" s="6">
        <f>(K18+W19)/2</f>
        <v>4.8510479376846751</v>
      </c>
      <c r="G46" s="6">
        <f>(K19+W18)/2</f>
        <v>4.5601084512133321</v>
      </c>
      <c r="H46" s="6">
        <f t="shared" si="11"/>
        <v>0.29093948647134305</v>
      </c>
      <c r="I46" s="6" t="str">
        <f t="shared" si="12"/>
        <v>KCR</v>
      </c>
      <c r="J46" s="6">
        <f t="shared" si="7"/>
        <v>9.4111563888980072</v>
      </c>
      <c r="L46" s="10">
        <f>MAX(K18,W19)</f>
        <v>5.7813766678348522</v>
      </c>
      <c r="M46" s="6">
        <f>MAX(K19,W18)</f>
        <v>4.68114057538161</v>
      </c>
      <c r="N46" s="6">
        <f t="shared" si="8"/>
        <v>1.1002360924532422</v>
      </c>
      <c r="O46" s="6" t="str">
        <f t="shared" si="9"/>
        <v>KCR</v>
      </c>
      <c r="P46" s="6">
        <f t="shared" si="10"/>
        <v>10.462517243216462</v>
      </c>
      <c r="R46" t="s">
        <v>191</v>
      </c>
      <c r="S46" t="s">
        <v>189</v>
      </c>
      <c r="T46">
        <v>9</v>
      </c>
      <c r="AA46"/>
      <c r="AC46" s="6"/>
    </row>
    <row r="47" spans="1:42" ht="15" thickBot="1" x14ac:dyDescent="0.35">
      <c r="A47" t="str">
        <f t="shared" si="13"/>
        <v>STL</v>
      </c>
      <c r="B47" s="5">
        <f>Neural!B10</f>
        <v>3.9604368671625401</v>
      </c>
      <c r="C47" s="5">
        <f>Neural!C10</f>
        <v>4.9458929876359603</v>
      </c>
      <c r="D47" s="6" t="str">
        <f>A20</f>
        <v>LAD</v>
      </c>
      <c r="E47" s="6" t="str">
        <f>B20</f>
        <v>MIL</v>
      </c>
      <c r="F47" s="6">
        <f>(K20+W21)/2</f>
        <v>4.4218469562218008</v>
      </c>
      <c r="G47" s="6">
        <f>(K21+W20)/2</f>
        <v>4.6299374705728251</v>
      </c>
      <c r="H47" s="6">
        <f t="shared" ref="H47:H48" si="14">F47-G47</f>
        <v>-0.20809051435102432</v>
      </c>
      <c r="I47" s="6" t="str">
        <f t="shared" si="12"/>
        <v>MIL</v>
      </c>
      <c r="J47" s="6">
        <f t="shared" si="7"/>
        <v>9.0517844267946259</v>
      </c>
      <c r="L47" s="10">
        <f>MAX(K20,W21)</f>
        <v>4.9014269301496061</v>
      </c>
      <c r="M47" s="6">
        <f>MAX(K21,W20)</f>
        <v>4.9343326124020992</v>
      </c>
      <c r="N47" s="6">
        <f t="shared" si="8"/>
        <v>-3.2905682252493129E-2</v>
      </c>
      <c r="O47" s="6" t="str">
        <f t="shared" si="9"/>
        <v>MIL</v>
      </c>
      <c r="P47" s="6">
        <f t="shared" si="10"/>
        <v>9.8357595425517061</v>
      </c>
      <c r="R47" t="s">
        <v>139</v>
      </c>
      <c r="S47" t="s">
        <v>151</v>
      </c>
      <c r="T47">
        <v>4</v>
      </c>
      <c r="AA47"/>
      <c r="AC47" s="6"/>
    </row>
    <row r="48" spans="1:42" ht="15" thickBot="1" x14ac:dyDescent="0.35">
      <c r="A48" t="str">
        <f t="shared" si="13"/>
        <v>CIN</v>
      </c>
      <c r="B48" s="5">
        <f>Neural!B11</f>
        <v>4.3672846108177596</v>
      </c>
      <c r="C48" s="5">
        <f>Neural!C11</f>
        <v>3.8350006587751699</v>
      </c>
      <c r="D48" s="6" t="str">
        <f>A22</f>
        <v>NYY</v>
      </c>
      <c r="E48" s="6" t="str">
        <f>B22</f>
        <v>CHW</v>
      </c>
      <c r="F48" s="6">
        <f>(K22+W23)/2</f>
        <v>6.034817464425565</v>
      </c>
      <c r="G48" s="6">
        <f>(K23+W22)/2</f>
        <v>4.5342493602601603</v>
      </c>
      <c r="H48" s="6">
        <f t="shared" si="14"/>
        <v>1.5005681041654046</v>
      </c>
      <c r="I48" s="6" t="str">
        <f t="shared" si="12"/>
        <v>NYY</v>
      </c>
      <c r="J48" s="6">
        <f t="shared" si="7"/>
        <v>10.569066824685725</v>
      </c>
      <c r="L48" s="10">
        <f>MAX(K22,W23)</f>
        <v>6.2092547090844254</v>
      </c>
      <c r="M48" s="6">
        <f>MAX(K23,W22)</f>
        <v>5.8477226668901787</v>
      </c>
      <c r="N48" s="6">
        <f t="shared" si="8"/>
        <v>0.36153204219424673</v>
      </c>
      <c r="O48" s="6" t="str">
        <f t="shared" si="9"/>
        <v>NYY</v>
      </c>
      <c r="P48" s="6">
        <f t="shared" si="10"/>
        <v>12.056977375974604</v>
      </c>
      <c r="R48" t="s">
        <v>151</v>
      </c>
      <c r="S48" t="s">
        <v>139</v>
      </c>
      <c r="T48">
        <v>5.2857142857142856</v>
      </c>
      <c r="AA48"/>
      <c r="AC48" s="6"/>
    </row>
    <row r="49" spans="1:29" ht="15" thickBot="1" x14ac:dyDescent="0.35">
      <c r="A49" t="str">
        <f t="shared" si="13"/>
        <v>HOU</v>
      </c>
      <c r="B49" s="5">
        <f>Neural!B12</f>
        <v>4.1487438743083702</v>
      </c>
      <c r="C49" s="5">
        <f>Neural!C12</f>
        <v>3.8077190341581</v>
      </c>
      <c r="D49" s="6" t="str">
        <f>A24</f>
        <v>TOR</v>
      </c>
      <c r="E49" s="6" t="str">
        <f>B24</f>
        <v>LAA</v>
      </c>
      <c r="F49" s="6">
        <f>(K24+W25)/2</f>
        <v>4.0511763608909588</v>
      </c>
      <c r="G49" s="6">
        <f>(K25+W24)/2</f>
        <v>4.726722055264112</v>
      </c>
      <c r="H49" s="6">
        <f t="shared" ref="H49" si="15">F49-G49</f>
        <v>-0.67554569437315326</v>
      </c>
      <c r="I49" s="6" t="str">
        <f t="shared" si="12"/>
        <v>LAA</v>
      </c>
      <c r="J49" s="6">
        <f t="shared" si="7"/>
        <v>8.7778984161550717</v>
      </c>
      <c r="L49" s="10">
        <f>MAX(K24,W25)</f>
        <v>4.2573191823100158</v>
      </c>
      <c r="M49" s="6">
        <f>MAX(K25,W24)</f>
        <v>5.2591173937453526</v>
      </c>
      <c r="N49" s="6">
        <f t="shared" si="8"/>
        <v>-1.0017982114353368</v>
      </c>
      <c r="O49" s="6" t="str">
        <f t="shared" si="9"/>
        <v>LAA</v>
      </c>
      <c r="P49" s="6">
        <f t="shared" si="10"/>
        <v>9.5164365760553693</v>
      </c>
      <c r="R49" t="s">
        <v>153</v>
      </c>
      <c r="S49" t="s">
        <v>133</v>
      </c>
      <c r="T49">
        <v>2.666666666666667</v>
      </c>
      <c r="AA49"/>
      <c r="AC49" s="6"/>
    </row>
    <row r="50" spans="1:29" ht="15" thickBot="1" x14ac:dyDescent="0.35">
      <c r="A50" t="str">
        <f t="shared" si="13"/>
        <v>TBR</v>
      </c>
      <c r="B50" s="5">
        <f>Neural!B13</f>
        <v>3.7798567585848102</v>
      </c>
      <c r="C50" s="5">
        <f>Neural!C13</f>
        <v>3.4891004855346899</v>
      </c>
      <c r="D50" s="6" t="str">
        <f>A26</f>
        <v>COL</v>
      </c>
      <c r="E50" s="6" t="str">
        <f>B26</f>
        <v>ARI</v>
      </c>
      <c r="F50" s="6">
        <f>(K26+W27)/2</f>
        <v>4.640806235951775</v>
      </c>
      <c r="G50" s="6">
        <f>(K27+W26)/2</f>
        <v>6.3294347848845467</v>
      </c>
      <c r="H50" s="6">
        <f t="shared" ref="H50:H51" si="16">F50-G50</f>
        <v>-1.6886285489327717</v>
      </c>
      <c r="I50" s="6" t="str">
        <f t="shared" si="12"/>
        <v>ARI</v>
      </c>
      <c r="J50" s="6">
        <f t="shared" si="7"/>
        <v>10.970241020836323</v>
      </c>
      <c r="L50" s="10">
        <f>MAX(K26,W27)</f>
        <v>4.903977225020161</v>
      </c>
      <c r="M50" s="6">
        <f>MAX(K27,W26)</f>
        <v>6.6863336767502259</v>
      </c>
      <c r="N50" s="6">
        <f t="shared" si="8"/>
        <v>-1.782356451730065</v>
      </c>
      <c r="O50" s="6" t="str">
        <f t="shared" si="9"/>
        <v>ARI</v>
      </c>
      <c r="P50" s="6">
        <f t="shared" si="10"/>
        <v>11.590310901770387</v>
      </c>
      <c r="R50" t="s">
        <v>133</v>
      </c>
      <c r="S50" t="s">
        <v>153</v>
      </c>
      <c r="T50">
        <v>4.333333333333333</v>
      </c>
      <c r="AA50"/>
      <c r="AC50" s="6"/>
    </row>
    <row r="51" spans="1:29" ht="15" thickBot="1" x14ac:dyDescent="0.35">
      <c r="A51" t="str">
        <f t="shared" si="13"/>
        <v>OAK</v>
      </c>
      <c r="B51" s="5">
        <f>Neural!B14</f>
        <v>3.8887689877132199</v>
      </c>
      <c r="C51" s="5">
        <f>Neural!C14</f>
        <v>3.7552595788826899</v>
      </c>
      <c r="D51" s="6" t="str">
        <f>A28</f>
        <v>PIT</v>
      </c>
      <c r="E51" s="6" t="str">
        <f>B28</f>
        <v>SDP</v>
      </c>
      <c r="F51" s="6">
        <f>(K28+W29)/2</f>
        <v>3.6201263626053111</v>
      </c>
      <c r="G51" s="6">
        <f>(K29+W28)/2</f>
        <v>5.3490500212076073</v>
      </c>
      <c r="H51" s="6">
        <f t="shared" si="16"/>
        <v>-1.7289236586022962</v>
      </c>
      <c r="I51" s="6" t="str">
        <f t="shared" si="12"/>
        <v>SDP</v>
      </c>
      <c r="J51" s="6">
        <f t="shared" si="7"/>
        <v>8.9691763838129184</v>
      </c>
      <c r="L51" s="10">
        <f>MAX(K28,W29)</f>
        <v>3.9398471228934064</v>
      </c>
      <c r="M51" s="6">
        <f>MAX(K29,W28)</f>
        <v>5.9353416239466554</v>
      </c>
      <c r="N51" s="6">
        <f t="shared" si="8"/>
        <v>-1.995494501053249</v>
      </c>
      <c r="O51" s="6" t="str">
        <f t="shared" si="9"/>
        <v>SDP</v>
      </c>
      <c r="P51" s="6">
        <f t="shared" si="10"/>
        <v>9.8751887468400614</v>
      </c>
      <c r="R51" t="s">
        <v>136</v>
      </c>
      <c r="S51" t="s">
        <v>144</v>
      </c>
      <c r="T51">
        <v>3.125</v>
      </c>
      <c r="AA51"/>
      <c r="AC51" s="6"/>
    </row>
    <row r="52" spans="1:29" ht="15" thickBot="1" x14ac:dyDescent="0.35">
      <c r="A52" t="str">
        <f t="shared" si="13"/>
        <v>NYM</v>
      </c>
      <c r="B52" s="5">
        <f>Neural!B15</f>
        <v>4.6020699222972103</v>
      </c>
      <c r="C52" s="5">
        <f>Neural!C15</f>
        <v>4.0663909586019402</v>
      </c>
      <c r="D52" s="6" t="str">
        <f>A30</f>
        <v>ATL</v>
      </c>
      <c r="E52" s="6" t="str">
        <f>B30</f>
        <v>SFG</v>
      </c>
      <c r="F52" s="6">
        <f>(K30+W31)/2</f>
        <v>3.8270345866397246</v>
      </c>
      <c r="G52" s="6">
        <f>(K31+W30)/2</f>
        <v>4.9294659105208147</v>
      </c>
      <c r="H52" s="6">
        <f t="shared" ref="H52" si="17">F52-G52</f>
        <v>-1.1024313238810901</v>
      </c>
      <c r="I52" s="6" t="str">
        <f t="shared" ref="I52" si="18">IF(G52&gt;F52,E52,D52)</f>
        <v>SFG</v>
      </c>
      <c r="J52" s="6">
        <f t="shared" ref="J52" si="19">F52+G52</f>
        <v>8.7565004971605394</v>
      </c>
      <c r="L52" s="10">
        <f>MAX(K30,W31)</f>
        <v>4.3330441224056058</v>
      </c>
      <c r="M52" s="6">
        <f>MAX(K31,W30)</f>
        <v>5.4303515716163844</v>
      </c>
      <c r="N52" s="6">
        <f t="shared" si="8"/>
        <v>-1.0973074492107786</v>
      </c>
      <c r="O52" s="6" t="str">
        <f t="shared" si="9"/>
        <v>SFG</v>
      </c>
      <c r="P52" s="6">
        <f t="shared" si="10"/>
        <v>9.763395694021991</v>
      </c>
      <c r="R52" t="s">
        <v>144</v>
      </c>
      <c r="S52" t="s">
        <v>136</v>
      </c>
      <c r="T52">
        <v>4.125</v>
      </c>
      <c r="AA52"/>
      <c r="AC52" s="6"/>
    </row>
    <row r="53" spans="1:29" ht="15" thickBot="1" x14ac:dyDescent="0.35">
      <c r="A53" t="str">
        <f t="shared" si="13"/>
        <v>TEX</v>
      </c>
      <c r="B53" s="5">
        <f>Neural!B16</f>
        <v>4.1191382165004597</v>
      </c>
      <c r="C53" s="5">
        <f>Neural!C16</f>
        <v>5.6882928808999802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R53" t="s">
        <v>145</v>
      </c>
      <c r="S53" t="s">
        <v>174</v>
      </c>
      <c r="T53">
        <v>2.5</v>
      </c>
      <c r="AA53"/>
      <c r="AC53" s="6"/>
    </row>
    <row r="54" spans="1:29" ht="15" thickBot="1" x14ac:dyDescent="0.35">
      <c r="A54" t="str">
        <f t="shared" si="13"/>
        <v>BOS</v>
      </c>
      <c r="B54" s="5">
        <f>Neural!B17</f>
        <v>6.1973404510365899</v>
      </c>
      <c r="C54" s="5">
        <f>Neural!C17</f>
        <v>7.2044970947702902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R54" t="s">
        <v>174</v>
      </c>
      <c r="S54" t="s">
        <v>145</v>
      </c>
      <c r="T54">
        <v>2.5</v>
      </c>
      <c r="AA54"/>
      <c r="AC54" s="6"/>
    </row>
    <row r="55" spans="1:29" ht="15" thickBot="1" x14ac:dyDescent="0.35">
      <c r="A55" t="str">
        <f t="shared" si="13"/>
        <v>KCR</v>
      </c>
      <c r="B55" s="5">
        <f>Neural!B18</f>
        <v>5.7658762285197396</v>
      </c>
      <c r="C55" s="5">
        <f>Neural!C18</f>
        <v>4.6751024255906604</v>
      </c>
      <c r="N55" s="10"/>
      <c r="R55" t="s">
        <v>154</v>
      </c>
      <c r="S55" t="s">
        <v>188</v>
      </c>
      <c r="T55">
        <v>4.75</v>
      </c>
    </row>
    <row r="56" spans="1:29" ht="15" thickBot="1" x14ac:dyDescent="0.35">
      <c r="A56" t="str">
        <f t="shared" si="13"/>
        <v>MIN</v>
      </c>
      <c r="B56" s="5">
        <f>Neural!B19</f>
        <v>4.6658330608730401</v>
      </c>
      <c r="C56" s="5">
        <f>Neural!C19</f>
        <v>3.9849664953386399</v>
      </c>
      <c r="D56" s="6" t="s">
        <v>39</v>
      </c>
      <c r="L56" s="6" t="s">
        <v>36</v>
      </c>
      <c r="R56" t="s">
        <v>188</v>
      </c>
      <c r="S56" t="s">
        <v>154</v>
      </c>
      <c r="T56">
        <v>6.75</v>
      </c>
      <c r="AA56"/>
      <c r="AC56" s="6"/>
    </row>
    <row r="57" spans="1:29" ht="15" thickBot="1" x14ac:dyDescent="0.35">
      <c r="A57" t="str">
        <f t="shared" si="13"/>
        <v>LAD</v>
      </c>
      <c r="B57" s="5">
        <f>Neural!B20</f>
        <v>4.88970458694632</v>
      </c>
      <c r="C57" s="5">
        <f>Neural!C20</f>
        <v>4.4542553774497504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R57" t="s">
        <v>192</v>
      </c>
      <c r="S57" t="s">
        <v>36</v>
      </c>
      <c r="T57">
        <v>4.375</v>
      </c>
      <c r="AA57"/>
      <c r="AC57" s="6"/>
    </row>
    <row r="58" spans="1:29" ht="15" thickBot="1" x14ac:dyDescent="0.35">
      <c r="A58" t="str">
        <f t="shared" si="13"/>
        <v>MIL</v>
      </c>
      <c r="B58" s="5">
        <f>Neural!B21</f>
        <v>4.8945284454651503</v>
      </c>
      <c r="C58" s="5">
        <f>Neural!C21</f>
        <v>3.9713912082362302</v>
      </c>
      <c r="D58" s="8" t="str">
        <f t="shared" ref="D58:E74" si="23">D38</f>
        <v>WSN</v>
      </c>
      <c r="E58" s="8" t="str">
        <f t="shared" si="23"/>
        <v>BAL</v>
      </c>
      <c r="F58" s="6">
        <f t="shared" ref="F58:F74" si="24">MIN(L38,L58)</f>
        <v>4.8342415473237157</v>
      </c>
      <c r="G58" s="6">
        <f t="shared" ref="G58:G74" si="25">MAX(M38,M58)</f>
        <v>5.9238533045441679</v>
      </c>
      <c r="H58" s="6">
        <f t="shared" ref="H58:H69" si="26">F58-G58</f>
        <v>-1.0896117572204522</v>
      </c>
      <c r="I58" s="6" t="str">
        <f>IF(G58&gt;F58,E58,D58)</f>
        <v>BAL</v>
      </c>
      <c r="J58" s="6">
        <f t="shared" ref="J58:J71" si="27">F58+G58</f>
        <v>10.758094851867885</v>
      </c>
      <c r="L58" s="6">
        <f>MIN(K2,W3)</f>
        <v>4.8342415473237157</v>
      </c>
      <c r="M58" s="6">
        <f>MIN(K3,W2)</f>
        <v>5.6417075436720516</v>
      </c>
      <c r="N58" s="6">
        <f t="shared" ref="N58:N74" si="28">L58-M58</f>
        <v>-0.80746599634833593</v>
      </c>
      <c r="O58" s="6" t="str">
        <f t="shared" ref="O58:O74" si="29">IF(M58&gt;L58,E58,D58)</f>
        <v>BAL</v>
      </c>
      <c r="P58" s="6">
        <f t="shared" ref="P58:P74" si="30">L58+M58</f>
        <v>10.475949090995767</v>
      </c>
      <c r="R58" t="s">
        <v>36</v>
      </c>
      <c r="S58" t="s">
        <v>192</v>
      </c>
      <c r="T58">
        <v>4.375</v>
      </c>
      <c r="AA58"/>
      <c r="AC58" s="6"/>
    </row>
    <row r="59" spans="1:29" ht="15" thickBot="1" x14ac:dyDescent="0.35">
      <c r="A59" t="str">
        <f t="shared" si="13"/>
        <v>NYY</v>
      </c>
      <c r="B59" s="5">
        <f>Neural!B22</f>
        <v>6.3198570672588001</v>
      </c>
      <c r="C59" s="5">
        <f>Neural!C22</f>
        <v>5.8929919435772096</v>
      </c>
      <c r="D59" s="8" t="str">
        <f t="shared" si="23"/>
        <v>CHC</v>
      </c>
      <c r="E59" s="8" t="str">
        <f t="shared" si="23"/>
        <v>CLE</v>
      </c>
      <c r="F59" s="6">
        <f t="shared" si="24"/>
        <v>4.263987337254239</v>
      </c>
      <c r="G59" s="6">
        <f t="shared" si="25"/>
        <v>4.2505348041999031</v>
      </c>
      <c r="H59" s="6">
        <f t="shared" si="26"/>
        <v>1.3452533054335802E-2</v>
      </c>
      <c r="I59" s="6" t="str">
        <f t="shared" ref="I59:I71" si="31">IF(G59&gt;F59,E59,D59)</f>
        <v>CHC</v>
      </c>
      <c r="J59" s="6">
        <f t="shared" si="27"/>
        <v>8.5145221414541421</v>
      </c>
      <c r="L59" s="6">
        <f>MIN(K4,W5)</f>
        <v>4.263987337254239</v>
      </c>
      <c r="M59" s="6">
        <f>MIN(K5,W4)</f>
        <v>3.7566324110147309</v>
      </c>
      <c r="N59" s="6">
        <f t="shared" si="28"/>
        <v>0.50735492623950806</v>
      </c>
      <c r="O59" s="6" t="str">
        <f t="shared" si="29"/>
        <v>CHC</v>
      </c>
      <c r="P59" s="6">
        <f t="shared" si="30"/>
        <v>8.0206197482689703</v>
      </c>
      <c r="R59" t="s">
        <v>146</v>
      </c>
      <c r="S59" t="s">
        <v>147</v>
      </c>
      <c r="T59">
        <v>5</v>
      </c>
      <c r="AA59"/>
      <c r="AC59" s="6"/>
    </row>
    <row r="60" spans="1:29" ht="15" thickBot="1" x14ac:dyDescent="0.35">
      <c r="A60" t="str">
        <f t="shared" si="13"/>
        <v>CHW</v>
      </c>
      <c r="B60" s="5">
        <f>Neural!B23</f>
        <v>3.0751056869350299</v>
      </c>
      <c r="C60" s="5">
        <f>Neural!C23</f>
        <v>5.8696683056297498</v>
      </c>
      <c r="D60" s="8" t="str">
        <f t="shared" si="23"/>
        <v>MIA</v>
      </c>
      <c r="E60" s="8" t="str">
        <f t="shared" si="23"/>
        <v>PHI</v>
      </c>
      <c r="F60" s="6">
        <f t="shared" si="24"/>
        <v>4.4885973646974433</v>
      </c>
      <c r="G60" s="6">
        <f t="shared" si="25"/>
        <v>5.2855485211731192</v>
      </c>
      <c r="H60" s="6">
        <f t="shared" si="26"/>
        <v>-0.79695115647567594</v>
      </c>
      <c r="I60" s="6" t="str">
        <f t="shared" si="31"/>
        <v>PHI</v>
      </c>
      <c r="J60" s="6">
        <f t="shared" si="27"/>
        <v>9.7741458858705634</v>
      </c>
      <c r="L60" s="6">
        <f>MIN(K6,W7)</f>
        <v>4.4885973646974433</v>
      </c>
      <c r="M60" s="6">
        <f>MIN(K7,W6)</f>
        <v>4.2716892419198569</v>
      </c>
      <c r="N60" s="6">
        <f t="shared" si="28"/>
        <v>0.21690812277758642</v>
      </c>
      <c r="O60" s="6" t="str">
        <f t="shared" si="29"/>
        <v>MIA</v>
      </c>
      <c r="P60" s="6">
        <f t="shared" si="30"/>
        <v>8.7602866066172993</v>
      </c>
      <c r="R60" t="s">
        <v>147</v>
      </c>
      <c r="S60" t="s">
        <v>146</v>
      </c>
      <c r="T60">
        <v>4.75</v>
      </c>
      <c r="AA60"/>
      <c r="AC60" s="6"/>
    </row>
    <row r="61" spans="1:29" ht="15" thickBot="1" x14ac:dyDescent="0.35">
      <c r="A61" t="str">
        <f t="shared" si="13"/>
        <v>TOR</v>
      </c>
      <c r="B61" s="5">
        <f>Neural!B24</f>
        <v>4.2919014074141604</v>
      </c>
      <c r="C61" s="5">
        <f>Neural!C24</f>
        <v>5.3621467964436702</v>
      </c>
      <c r="D61" s="8" t="str">
        <f t="shared" si="23"/>
        <v>SEA</v>
      </c>
      <c r="E61" s="8" t="str">
        <f t="shared" si="23"/>
        <v>DET</v>
      </c>
      <c r="F61" s="6">
        <f t="shared" si="24"/>
        <v>4.276239361263376</v>
      </c>
      <c r="G61" s="6">
        <f t="shared" si="25"/>
        <v>3.4554251478956934</v>
      </c>
      <c r="H61" s="6">
        <f t="shared" si="26"/>
        <v>0.82081421336768257</v>
      </c>
      <c r="I61" s="6" t="str">
        <f t="shared" si="31"/>
        <v>SEA</v>
      </c>
      <c r="J61" s="6">
        <f t="shared" si="27"/>
        <v>7.731664509159069</v>
      </c>
      <c r="L61" s="6">
        <f>MIN(K8,W9)</f>
        <v>4.276239361263376</v>
      </c>
      <c r="M61" s="6">
        <f>MIN(K9,W8)</f>
        <v>3.2712680387711632</v>
      </c>
      <c r="N61" s="6">
        <f t="shared" si="28"/>
        <v>1.0049713224922128</v>
      </c>
      <c r="O61" s="6" t="str">
        <f t="shared" si="29"/>
        <v>SEA</v>
      </c>
      <c r="P61" s="6">
        <f t="shared" si="30"/>
        <v>7.5475074000345392</v>
      </c>
      <c r="R61" t="s">
        <v>149</v>
      </c>
      <c r="S61" t="s">
        <v>143</v>
      </c>
      <c r="T61">
        <v>4.75</v>
      </c>
      <c r="AA61"/>
      <c r="AC61" s="6"/>
    </row>
    <row r="62" spans="1:29" ht="15" thickBot="1" x14ac:dyDescent="0.35">
      <c r="A62" t="str">
        <f t="shared" ref="A62:A66" si="32">A25</f>
        <v>LAA</v>
      </c>
      <c r="B62" s="5">
        <f>Neural!B25</f>
        <v>4.1397159810541098</v>
      </c>
      <c r="C62" s="5">
        <f>Neural!C25</f>
        <v>3.7644464908062898</v>
      </c>
      <c r="D62" s="8" t="str">
        <f t="shared" si="23"/>
        <v>STL</v>
      </c>
      <c r="E62" s="8" t="str">
        <f t="shared" si="23"/>
        <v>CIN</v>
      </c>
      <c r="F62" s="6">
        <f t="shared" si="24"/>
        <v>3.8432975460539884</v>
      </c>
      <c r="G62" s="6">
        <f t="shared" si="25"/>
        <v>4.9651001159503787</v>
      </c>
      <c r="H62" s="6">
        <f t="shared" si="26"/>
        <v>-1.1218025698963903</v>
      </c>
      <c r="I62" s="6" t="str">
        <f t="shared" si="31"/>
        <v>CIN</v>
      </c>
      <c r="J62" s="6">
        <f t="shared" si="27"/>
        <v>8.8083976620043671</v>
      </c>
      <c r="L62" s="6">
        <f>MIN(K10,W11)</f>
        <v>3.8432975460539884</v>
      </c>
      <c r="M62" s="6">
        <f>MIN(K11,W9)</f>
        <v>4.276239361263376</v>
      </c>
      <c r="N62" s="6">
        <f t="shared" si="28"/>
        <v>-0.43294181520938757</v>
      </c>
      <c r="O62" s="6" t="str">
        <f t="shared" si="29"/>
        <v>CIN</v>
      </c>
      <c r="P62" s="6">
        <f t="shared" si="30"/>
        <v>8.1195369073173644</v>
      </c>
      <c r="R62" t="s">
        <v>143</v>
      </c>
      <c r="S62" t="s">
        <v>149</v>
      </c>
      <c r="T62">
        <v>4.25</v>
      </c>
      <c r="AA62"/>
      <c r="AC62" s="6"/>
    </row>
    <row r="63" spans="1:29" ht="15" thickBot="1" x14ac:dyDescent="0.35">
      <c r="A63" t="str">
        <f t="shared" si="32"/>
        <v>COL</v>
      </c>
      <c r="B63" s="5">
        <f>Neural!B26</f>
        <v>4.8630869404667703</v>
      </c>
      <c r="C63" s="5">
        <f>Neural!C26</f>
        <v>6.0613691718421201</v>
      </c>
      <c r="D63" s="8" t="str">
        <f t="shared" si="23"/>
        <v>HOU</v>
      </c>
      <c r="E63" s="8" t="str">
        <f t="shared" si="23"/>
        <v>TBR</v>
      </c>
      <c r="F63" s="6">
        <f t="shared" si="24"/>
        <v>3.3949121171698646</v>
      </c>
      <c r="G63" s="6">
        <f t="shared" si="25"/>
        <v>3.8780587395519439</v>
      </c>
      <c r="H63" s="6">
        <f t="shared" si="26"/>
        <v>-0.48314662238207928</v>
      </c>
      <c r="I63" s="6" t="str">
        <f t="shared" si="31"/>
        <v>TBR</v>
      </c>
      <c r="J63" s="6">
        <f t="shared" si="27"/>
        <v>7.272970856721809</v>
      </c>
      <c r="L63" s="6">
        <f>MIN(K12,W13)</f>
        <v>3.3949121171698646</v>
      </c>
      <c r="M63" s="6">
        <f>MIN(K13,W12)</f>
        <v>3.8511733320449917</v>
      </c>
      <c r="N63" s="6">
        <f t="shared" si="28"/>
        <v>-0.45626121487512705</v>
      </c>
      <c r="O63" s="6" t="str">
        <f t="shared" si="29"/>
        <v>TBR</v>
      </c>
      <c r="P63" s="6">
        <f t="shared" si="30"/>
        <v>7.2460854492148563</v>
      </c>
      <c r="R63" t="s">
        <v>155</v>
      </c>
      <c r="S63" t="s">
        <v>141</v>
      </c>
      <c r="T63">
        <v>4</v>
      </c>
      <c r="AA63"/>
      <c r="AC63" s="6"/>
    </row>
    <row r="64" spans="1:29" ht="15" thickBot="1" x14ac:dyDescent="0.35">
      <c r="A64" t="str">
        <f t="shared" si="32"/>
        <v>ARI</v>
      </c>
      <c r="B64" s="5">
        <f>Neural!B27</f>
        <v>6.7781278504228997</v>
      </c>
      <c r="C64" s="5">
        <f>Neural!C27</f>
        <v>4.5446112409528601</v>
      </c>
      <c r="D64" s="8" t="str">
        <f t="shared" si="23"/>
        <v>OAK</v>
      </c>
      <c r="E64" s="8" t="str">
        <f t="shared" si="23"/>
        <v>NYM</v>
      </c>
      <c r="F64" s="6">
        <f t="shared" si="24"/>
        <v>3.9313441749053024</v>
      </c>
      <c r="G64" s="6">
        <f t="shared" si="25"/>
        <v>4.3774298090563759</v>
      </c>
      <c r="H64" s="6">
        <f t="shared" si="26"/>
        <v>-0.4460856341510735</v>
      </c>
      <c r="I64" s="6" t="str">
        <f t="shared" si="31"/>
        <v>NYM</v>
      </c>
      <c r="J64" s="6">
        <f t="shared" si="27"/>
        <v>8.3087739839616788</v>
      </c>
      <c r="L64" s="6">
        <f>MIN(K14,W15)</f>
        <v>3.9313441749053024</v>
      </c>
      <c r="M64" s="6">
        <f>MIN(K15,W14)</f>
        <v>3.8222334000075091</v>
      </c>
      <c r="N64" s="6">
        <f t="shared" si="28"/>
        <v>0.10911077489779331</v>
      </c>
      <c r="O64" s="6" t="str">
        <f t="shared" si="29"/>
        <v>OAK</v>
      </c>
      <c r="P64" s="6">
        <f t="shared" si="30"/>
        <v>7.7535775749128115</v>
      </c>
      <c r="R64" t="s">
        <v>141</v>
      </c>
      <c r="S64" t="s">
        <v>155</v>
      </c>
      <c r="T64">
        <v>2</v>
      </c>
      <c r="AA64"/>
      <c r="AC64" s="6"/>
    </row>
    <row r="65" spans="1:46" ht="15" thickBot="1" x14ac:dyDescent="0.35">
      <c r="A65" t="str">
        <f t="shared" si="32"/>
        <v>PIT</v>
      </c>
      <c r="B65" s="5">
        <f>Neural!B28</f>
        <v>3.8697635596590998</v>
      </c>
      <c r="C65" s="5">
        <f>Neural!C28</f>
        <v>4.8146690586149798</v>
      </c>
      <c r="D65" s="8" t="str">
        <f t="shared" si="23"/>
        <v>TEX</v>
      </c>
      <c r="E65" s="8" t="str">
        <f t="shared" si="23"/>
        <v>BOS</v>
      </c>
      <c r="F65" s="6">
        <f t="shared" si="24"/>
        <v>4.0687455844869289</v>
      </c>
      <c r="G65" s="6">
        <f t="shared" si="25"/>
        <v>6.0395393459041991</v>
      </c>
      <c r="H65" s="6">
        <f t="shared" si="26"/>
        <v>-1.9707937614172701</v>
      </c>
      <c r="I65" s="6" t="str">
        <f t="shared" si="31"/>
        <v>BOS</v>
      </c>
      <c r="J65" s="6">
        <f t="shared" si="27"/>
        <v>10.108284930391129</v>
      </c>
      <c r="L65" s="6">
        <f>MIN(K16,W17)</f>
        <v>4.0687455844869289</v>
      </c>
      <c r="M65" s="6">
        <f>MIN(K17,W16)</f>
        <v>5.440714713392576</v>
      </c>
      <c r="N65" s="6">
        <f t="shared" si="28"/>
        <v>-1.371969128905647</v>
      </c>
      <c r="O65" s="6" t="str">
        <f t="shared" si="29"/>
        <v>BOS</v>
      </c>
      <c r="P65" s="6">
        <f t="shared" si="30"/>
        <v>9.5094602978795049</v>
      </c>
      <c r="R65" t="s">
        <v>140</v>
      </c>
      <c r="S65" t="s">
        <v>142</v>
      </c>
      <c r="T65">
        <v>3.75</v>
      </c>
      <c r="AA65"/>
      <c r="AC65" s="6"/>
    </row>
    <row r="66" spans="1:46" ht="15" thickBot="1" x14ac:dyDescent="0.35">
      <c r="A66" t="str">
        <f t="shared" si="32"/>
        <v>SDP</v>
      </c>
      <c r="B66" s="5">
        <f>Neural!B29</f>
        <v>6.0725946117854797</v>
      </c>
      <c r="C66" s="5">
        <f>Neural!C29</f>
        <v>3.4310988224271499</v>
      </c>
      <c r="D66" s="8" t="str">
        <f t="shared" si="23"/>
        <v>KCR</v>
      </c>
      <c r="E66" s="8" t="str">
        <f t="shared" si="23"/>
        <v>MIN</v>
      </c>
      <c r="F66" s="6">
        <f t="shared" si="24"/>
        <v>3.9207192075344985</v>
      </c>
      <c r="G66" s="6">
        <f t="shared" si="25"/>
        <v>4.68114057538161</v>
      </c>
      <c r="H66" s="6">
        <f t="shared" si="26"/>
        <v>-0.76042136784711145</v>
      </c>
      <c r="I66" s="6" t="str">
        <f t="shared" si="31"/>
        <v>MIN</v>
      </c>
      <c r="J66" s="6">
        <f t="shared" si="27"/>
        <v>8.6018597829161081</v>
      </c>
      <c r="L66" s="10">
        <f>MIN(K18,W19)</f>
        <v>3.9207192075344985</v>
      </c>
      <c r="M66" s="6">
        <f>MIN(K19,W18)</f>
        <v>4.4390763270450542</v>
      </c>
      <c r="N66" s="6">
        <f t="shared" si="28"/>
        <v>-0.51835711951055563</v>
      </c>
      <c r="O66" s="6" t="str">
        <f t="shared" si="29"/>
        <v>MIN</v>
      </c>
      <c r="P66" s="6">
        <f t="shared" si="30"/>
        <v>8.3597955345795523</v>
      </c>
      <c r="R66" t="s">
        <v>142</v>
      </c>
      <c r="S66" t="s">
        <v>140</v>
      </c>
      <c r="T66">
        <v>6.25</v>
      </c>
      <c r="AA66"/>
      <c r="AC66" s="6"/>
    </row>
    <row r="67" spans="1:46" ht="15" thickBot="1" x14ac:dyDescent="0.35">
      <c r="A67" t="str">
        <f t="shared" ref="A67:A70" si="33">A30</f>
        <v>ATL</v>
      </c>
      <c r="B67" s="5">
        <f>Neural!B30</f>
        <v>4.4087031826804104</v>
      </c>
      <c r="C67" s="5">
        <f>Neural!C30</f>
        <v>5.6790115719612499</v>
      </c>
      <c r="D67" s="8" t="str">
        <f t="shared" si="23"/>
        <v>LAD</v>
      </c>
      <c r="E67" s="8" t="str">
        <f t="shared" si="23"/>
        <v>MIL</v>
      </c>
      <c r="F67" s="6">
        <f t="shared" si="24"/>
        <v>3.9422669822939946</v>
      </c>
      <c r="G67" s="6">
        <f t="shared" si="25"/>
        <v>4.9343326124020992</v>
      </c>
      <c r="H67" s="6">
        <f t="shared" si="26"/>
        <v>-0.99206563010810456</v>
      </c>
      <c r="I67" s="6" t="str">
        <f t="shared" si="31"/>
        <v>MIL</v>
      </c>
      <c r="J67" s="6">
        <f t="shared" si="27"/>
        <v>8.8765995946960938</v>
      </c>
      <c r="L67" s="10">
        <f>MIN(K20,W21)</f>
        <v>3.9422669822939946</v>
      </c>
      <c r="M67" s="6">
        <f>MIN(K21,W20)</f>
        <v>4.3255423287435519</v>
      </c>
      <c r="N67" s="6">
        <f t="shared" si="28"/>
        <v>-0.3832753464495573</v>
      </c>
      <c r="O67" s="6" t="str">
        <f t="shared" si="29"/>
        <v>MIL</v>
      </c>
      <c r="P67" s="6">
        <f t="shared" si="30"/>
        <v>8.2678093110375457</v>
      </c>
      <c r="R67" t="s">
        <v>152</v>
      </c>
      <c r="S67" t="s">
        <v>173</v>
      </c>
      <c r="T67">
        <v>3.75</v>
      </c>
      <c r="AA67"/>
      <c r="AC67" s="6"/>
    </row>
    <row r="68" spans="1:46" ht="15" thickBot="1" x14ac:dyDescent="0.35">
      <c r="A68" t="str">
        <f t="shared" si="33"/>
        <v>SFG</v>
      </c>
      <c r="B68" s="5">
        <f>Neural!B31</f>
        <v>4.6404035940922999</v>
      </c>
      <c r="C68" s="5">
        <f>Neural!C31</f>
        <v>3.3339068006194901</v>
      </c>
      <c r="D68" s="8" t="str">
        <f t="shared" si="23"/>
        <v>NYY</v>
      </c>
      <c r="E68" s="8" t="str">
        <f t="shared" si="23"/>
        <v>CHW</v>
      </c>
      <c r="F68" s="6">
        <f t="shared" si="24"/>
        <v>5.8603802197667054</v>
      </c>
      <c r="G68" s="6">
        <f t="shared" si="25"/>
        <v>5.8477226668901787</v>
      </c>
      <c r="H68" s="6">
        <f t="shared" si="26"/>
        <v>1.2657552876526701E-2</v>
      </c>
      <c r="I68" s="6" t="str">
        <f t="shared" si="31"/>
        <v>NYY</v>
      </c>
      <c r="J68" s="6">
        <f t="shared" si="27"/>
        <v>11.708102886656885</v>
      </c>
      <c r="L68" s="10">
        <f>MIN(K22,W23)</f>
        <v>5.8603802197667054</v>
      </c>
      <c r="M68" s="6">
        <f>MIN(K23,W22)</f>
        <v>3.2207760536301411</v>
      </c>
      <c r="N68" s="6">
        <f t="shared" si="28"/>
        <v>2.6396041661365643</v>
      </c>
      <c r="O68" s="6" t="str">
        <f t="shared" si="29"/>
        <v>NYY</v>
      </c>
      <c r="P68" s="6">
        <f t="shared" si="30"/>
        <v>9.0811562733968465</v>
      </c>
      <c r="R68" t="s">
        <v>173</v>
      </c>
      <c r="S68" t="s">
        <v>152</v>
      </c>
      <c r="T68">
        <v>6</v>
      </c>
      <c r="AA68"/>
      <c r="AC68" s="6"/>
    </row>
    <row r="69" spans="1:46" ht="15" thickBot="1" x14ac:dyDescent="0.35">
      <c r="A69">
        <f t="shared" si="33"/>
        <v>0</v>
      </c>
      <c r="B69" s="5">
        <f>Neural!B32</f>
        <v>0</v>
      </c>
      <c r="C69" s="13">
        <f>Neural!C32</f>
        <v>0</v>
      </c>
      <c r="D69" s="8" t="str">
        <f t="shared" si="23"/>
        <v>TOR</v>
      </c>
      <c r="E69" s="8" t="str">
        <f t="shared" si="23"/>
        <v>LAA</v>
      </c>
      <c r="F69" s="6">
        <f t="shared" si="24"/>
        <v>3.8450335394719022</v>
      </c>
      <c r="G69" s="6">
        <f t="shared" si="25"/>
        <v>5.2591173937453526</v>
      </c>
      <c r="H69" s="6">
        <f t="shared" si="26"/>
        <v>-1.4140838542734504</v>
      </c>
      <c r="I69" s="6" t="str">
        <f t="shared" si="31"/>
        <v>LAA</v>
      </c>
      <c r="J69" s="6">
        <f t="shared" si="27"/>
        <v>9.1041509332172552</v>
      </c>
      <c r="L69" s="10">
        <f>MIN(K24,W25)</f>
        <v>3.8450335394719022</v>
      </c>
      <c r="M69" s="6">
        <f>MIN(K25,W24)</f>
        <v>4.1943267167828715</v>
      </c>
      <c r="N69" s="6">
        <f t="shared" si="28"/>
        <v>-0.34929317731096932</v>
      </c>
      <c r="O69" s="6" t="str">
        <f t="shared" si="29"/>
        <v>LAA</v>
      </c>
      <c r="P69" s="6">
        <f t="shared" si="30"/>
        <v>8.0393602562547741</v>
      </c>
      <c r="R69" t="s">
        <v>134</v>
      </c>
      <c r="S69" t="s">
        <v>157</v>
      </c>
      <c r="T69">
        <v>2.25</v>
      </c>
      <c r="AA69"/>
      <c r="AC69" s="6"/>
    </row>
    <row r="70" spans="1:46" ht="15" thickBot="1" x14ac:dyDescent="0.35">
      <c r="A70">
        <f t="shared" si="33"/>
        <v>0</v>
      </c>
      <c r="B70" s="5">
        <f>Neural!B33</f>
        <v>0</v>
      </c>
      <c r="C70" s="13">
        <f>Neural!C33</f>
        <v>0</v>
      </c>
      <c r="D70" s="8" t="str">
        <f t="shared" si="23"/>
        <v>COL</v>
      </c>
      <c r="E70" s="8" t="str">
        <f t="shared" si="23"/>
        <v>ARI</v>
      </c>
      <c r="F70" s="6">
        <f t="shared" si="24"/>
        <v>4.3776352468833899</v>
      </c>
      <c r="G70" s="6">
        <f t="shared" si="25"/>
        <v>6.6863336767502259</v>
      </c>
      <c r="H70" s="6">
        <f t="shared" ref="H70:H71" si="34">F70-G70</f>
        <v>-2.308698429866836</v>
      </c>
      <c r="I70" s="6" t="str">
        <f t="shared" si="31"/>
        <v>ARI</v>
      </c>
      <c r="J70" s="6">
        <f t="shared" si="27"/>
        <v>11.063968923633617</v>
      </c>
      <c r="L70" s="10">
        <f>MIN(K26,W27)</f>
        <v>4.3776352468833899</v>
      </c>
      <c r="M70" s="6">
        <f>MIN(K27,W26)</f>
        <v>5.9725358930188674</v>
      </c>
      <c r="N70" s="6">
        <f t="shared" si="28"/>
        <v>-1.5949006461354776</v>
      </c>
      <c r="O70" s="6" t="str">
        <f t="shared" si="29"/>
        <v>ARI</v>
      </c>
      <c r="P70" s="6">
        <f t="shared" si="30"/>
        <v>10.350171139902258</v>
      </c>
      <c r="R70" t="s">
        <v>157</v>
      </c>
      <c r="S70" t="s">
        <v>134</v>
      </c>
      <c r="T70">
        <v>2.5</v>
      </c>
      <c r="AA70"/>
      <c r="AC70" s="6"/>
    </row>
    <row r="71" spans="1:46" ht="15" thickBot="1" x14ac:dyDescent="0.35">
      <c r="A71">
        <f>A34</f>
        <v>0</v>
      </c>
      <c r="B71" s="5">
        <f>Neural!B34</f>
        <v>0</v>
      </c>
      <c r="C71" s="13">
        <f>Neural!C34</f>
        <v>0</v>
      </c>
      <c r="D71" s="8" t="str">
        <f t="shared" si="23"/>
        <v>PIT</v>
      </c>
      <c r="E71" s="8" t="str">
        <f t="shared" si="23"/>
        <v>SDP</v>
      </c>
      <c r="F71" s="6">
        <f t="shared" si="24"/>
        <v>3.3004056023172157</v>
      </c>
      <c r="G71" s="6">
        <f t="shared" si="25"/>
        <v>5.9353416239466554</v>
      </c>
      <c r="H71" s="6">
        <f t="shared" si="34"/>
        <v>-2.6349360216294397</v>
      </c>
      <c r="I71" s="6" t="str">
        <f t="shared" si="31"/>
        <v>SDP</v>
      </c>
      <c r="J71" s="6">
        <f t="shared" si="27"/>
        <v>9.2357472262638716</v>
      </c>
      <c r="L71" s="10">
        <f>MIN(K28,W29)</f>
        <v>3.3004056023172157</v>
      </c>
      <c r="M71" s="6">
        <f>MIN(K29,W28)</f>
        <v>4.7627584184685592</v>
      </c>
      <c r="N71" s="6">
        <f t="shared" si="28"/>
        <v>-1.4623528161513435</v>
      </c>
      <c r="O71" s="6" t="str">
        <f t="shared" si="29"/>
        <v>SDP</v>
      </c>
      <c r="P71" s="6">
        <f t="shared" si="30"/>
        <v>8.0631640207857753</v>
      </c>
      <c r="R71"/>
      <c r="S71"/>
      <c r="T71"/>
      <c r="AA71"/>
      <c r="AC71" s="6"/>
    </row>
    <row r="72" spans="1:46" ht="15" thickBot="1" x14ac:dyDescent="0.35">
      <c r="A72">
        <f>A35</f>
        <v>0</v>
      </c>
      <c r="B72" s="5">
        <f>Neural!B35</f>
        <v>0</v>
      </c>
      <c r="C72" s="13">
        <f>Neural!C35</f>
        <v>0</v>
      </c>
      <c r="D72" s="6" t="str">
        <f t="shared" si="23"/>
        <v>ATL</v>
      </c>
      <c r="E72" s="6" t="str">
        <f t="shared" si="23"/>
        <v>SFG</v>
      </c>
      <c r="F72" s="6">
        <f t="shared" si="24"/>
        <v>3.3210250508738435</v>
      </c>
      <c r="G72" s="6">
        <f t="shared" si="25"/>
        <v>5.4303515716163844</v>
      </c>
      <c r="H72" s="6">
        <f t="shared" ref="H72" si="35">F72-G72</f>
        <v>-2.1093265207425409</v>
      </c>
      <c r="I72" s="6" t="str">
        <f t="shared" ref="I72" si="36">IF(G72&gt;F72,E72,D72)</f>
        <v>SFG</v>
      </c>
      <c r="J72" s="6">
        <f t="shared" ref="J72" si="37">F72+G72</f>
        <v>8.751376622490227</v>
      </c>
      <c r="L72" s="10">
        <f>MIN(K30,W31)</f>
        <v>3.3210250508738435</v>
      </c>
      <c r="M72" s="6">
        <f>MIN(K31,W30)</f>
        <v>4.4285802494252451</v>
      </c>
      <c r="N72" s="6">
        <f t="shared" si="28"/>
        <v>-1.1075551985514016</v>
      </c>
      <c r="O72" s="6" t="str">
        <f t="shared" si="29"/>
        <v>SFG</v>
      </c>
      <c r="P72" s="6">
        <f t="shared" si="30"/>
        <v>7.7496053002990886</v>
      </c>
      <c r="R72"/>
      <c r="S72"/>
      <c r="T72"/>
      <c r="AA72"/>
      <c r="AC72" s="6"/>
    </row>
    <row r="73" spans="1:46" ht="15" thickBot="1" x14ac:dyDescent="0.35">
      <c r="B73" s="5">
        <f>Neural!B36</f>
        <v>0</v>
      </c>
      <c r="C73" s="13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R73"/>
      <c r="S73"/>
      <c r="T73"/>
      <c r="AA73"/>
      <c r="AC73" s="6"/>
    </row>
    <row r="74" spans="1:46" ht="15" thickBot="1" x14ac:dyDescent="0.35">
      <c r="B74" s="5">
        <f>Neural!B37</f>
        <v>0</v>
      </c>
      <c r="C74" s="13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R74"/>
      <c r="S74"/>
      <c r="T74"/>
      <c r="AA74"/>
      <c r="AC74" s="6"/>
    </row>
    <row r="75" spans="1:46" ht="15" thickBot="1" x14ac:dyDescent="0.35">
      <c r="B75" s="5">
        <f>Neural!B38</f>
        <v>0</v>
      </c>
      <c r="C75" s="13">
        <f>Neural!C38</f>
        <v>0</v>
      </c>
      <c r="N75" s="10"/>
      <c r="R75"/>
      <c r="S75"/>
      <c r="T75"/>
    </row>
    <row r="76" spans="1:46" ht="15" thickBot="1" x14ac:dyDescent="0.35">
      <c r="B76" s="5">
        <f>Neural!B42</f>
        <v>0</v>
      </c>
      <c r="C76" s="13">
        <f>Neural!C42</f>
        <v>0</v>
      </c>
      <c r="D76" s="6" t="s">
        <v>40</v>
      </c>
      <c r="G76" s="6">
        <f>E76-F76</f>
        <v>0</v>
      </c>
      <c r="R76"/>
      <c r="S76"/>
      <c r="T76"/>
    </row>
    <row r="77" spans="1:46" ht="86.4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4" t="s">
        <v>47</v>
      </c>
      <c r="M77" s="14" t="s">
        <v>118</v>
      </c>
      <c r="N77" s="14" t="s">
        <v>123</v>
      </c>
      <c r="O77" s="14" t="s">
        <v>124</v>
      </c>
      <c r="P77" s="20" t="s">
        <v>48</v>
      </c>
      <c r="Q77" s="14" t="s">
        <v>118</v>
      </c>
      <c r="R77" s="14" t="s">
        <v>123</v>
      </c>
      <c r="S77" s="14" t="s">
        <v>124</v>
      </c>
      <c r="T77" s="20" t="s">
        <v>52</v>
      </c>
      <c r="U77" s="20" t="s">
        <v>53</v>
      </c>
      <c r="V77" s="21" t="s">
        <v>54</v>
      </c>
      <c r="W77" s="21" t="s">
        <v>55</v>
      </c>
      <c r="X77" s="22" t="s">
        <v>116</v>
      </c>
      <c r="Y77" s="22" t="s">
        <v>119</v>
      </c>
      <c r="Z77" s="22" t="s">
        <v>131</v>
      </c>
      <c r="AA77" s="22" t="s">
        <v>130</v>
      </c>
      <c r="AB77" s="22" t="s">
        <v>127</v>
      </c>
      <c r="AC77" s="22" t="s">
        <v>60</v>
      </c>
      <c r="AD77" s="22" t="s">
        <v>14</v>
      </c>
      <c r="AE77" s="21" t="s">
        <v>17</v>
      </c>
      <c r="AF77" s="21" t="s">
        <v>45</v>
      </c>
      <c r="AG77" s="21" t="s">
        <v>46</v>
      </c>
      <c r="AH77" s="22" t="s">
        <v>160</v>
      </c>
      <c r="AI77" s="22" t="s">
        <v>161</v>
      </c>
      <c r="AJ77" s="22" t="s">
        <v>162</v>
      </c>
      <c r="AK77" s="22" t="s">
        <v>116</v>
      </c>
      <c r="AL77" s="22" t="s">
        <v>121</v>
      </c>
      <c r="AM77" s="22" t="s">
        <v>120</v>
      </c>
      <c r="AN77" s="22" t="s">
        <v>128</v>
      </c>
      <c r="AO77" s="22" t="s">
        <v>129</v>
      </c>
      <c r="AP77" s="22" t="s">
        <v>60</v>
      </c>
      <c r="AQ77" s="20" t="s">
        <v>14</v>
      </c>
      <c r="AT77"/>
    </row>
    <row r="78" spans="1:46" x14ac:dyDescent="0.3">
      <c r="D78" s="8" t="str">
        <f t="shared" ref="D78:E91" si="41">D38</f>
        <v>WSN</v>
      </c>
      <c r="E78" s="8" t="str">
        <f t="shared" si="41"/>
        <v>BAL</v>
      </c>
      <c r="F78" s="6">
        <f t="shared" ref="F78:F94" si="42">MAX(L38,L58)</f>
        <v>5.0321926663237209</v>
      </c>
      <c r="G78" s="6">
        <f t="shared" ref="G78:G94" si="43">MIN(M38,M58)</f>
        <v>5.6417075436720516</v>
      </c>
      <c r="H78" s="6">
        <f t="shared" ref="H78:H89" si="44">F78-G78</f>
        <v>-0.60951487734833076</v>
      </c>
      <c r="I78" s="6" t="str">
        <f>IF(G78&gt;F78,E78,D78)</f>
        <v>BAL</v>
      </c>
      <c r="J78" s="6">
        <f t="shared" ref="J78:J91" si="45">F78+G78</f>
        <v>10.673900209995772</v>
      </c>
      <c r="L78" s="14" t="str">
        <f t="shared" ref="L78:L93" si="46">D78</f>
        <v>WSN</v>
      </c>
      <c r="M78" s="14">
        <f>N2</f>
        <v>4.6500000000000004</v>
      </c>
      <c r="N78" s="14">
        <f>Z2</f>
        <v>5.95</v>
      </c>
      <c r="O78" s="14">
        <v>4.5</v>
      </c>
      <c r="P78" s="14" t="str">
        <f t="shared" ref="P78:P92" si="47">E78</f>
        <v>BAL</v>
      </c>
      <c r="Q78" s="14">
        <f>N3</f>
        <v>5.5</v>
      </c>
      <c r="R78" s="14">
        <f>Z3</f>
        <v>5.4</v>
      </c>
      <c r="S78" s="14">
        <v>3.5</v>
      </c>
      <c r="T78" s="15" t="s">
        <v>229</v>
      </c>
      <c r="U78" s="15" t="s">
        <v>230</v>
      </c>
      <c r="V78" s="33" t="str">
        <f t="shared" ref="V78:V92" si="48">IF(SUM(COUNTIF(I38, L78), COUNTIF(O38, L78), COUNTIF(I58, L78), COUNTIF(O58, L78), COUNTIF(I78, L78)) &gt; SUM(COUNTIF(I38, P78), COUNTIF(O38, P78), COUNTIF(I58, P78), COUNTIF(O58, P78), COUNTIF(I78, P78)), L78, IF(SUM(COUNTIF(I38, L78), COUNTIF(O38, L78), COUNTIF(I58, L78), COUNTIF(O58, L78), COUNTIF(I78, L78)) &lt; SUM(COUNTIF(I38, P78), COUNTIF(O38, P78), COUNTIF(I58, P78), COUNTIF(O58, P78), COUNTIF(I78, P78)), P78, "Tie"))</f>
        <v>BAL</v>
      </c>
      <c r="W78" s="34">
        <f t="shared" ref="W78:W92" si="49">(COUNTIF(I38, V78) + COUNTIF(O38, V78) + COUNTIF(I58, V78) + COUNTIF(O58, V78) + COUNTIF(I78, V78))/5</f>
        <v>1</v>
      </c>
      <c r="X78" s="34">
        <f>IF(W78=1, 5, IF(W78=0.8, 4, IF(W78=0.6, 3, IF(W78=0.4, 2, IF(W78=0.2, 1, 0)))))</f>
        <v>5</v>
      </c>
      <c r="Y78" s="34">
        <f>((Q78+N78)/2)-((M78+R78)/2)</f>
        <v>0.69999999999999929</v>
      </c>
      <c r="Z78" s="34">
        <f>IF(OR(AND(P78=V78, Y78&gt;1.5), AND(P78&lt;&gt;V78, Y78&lt;-1.5)), 2.5,
   IF(OR(AND(P78=V78, Y78&gt;1), AND(P78&lt;&gt;V78, Y78&lt;-1)), 2,
   IF(OR(AND(P78=V78, Y78&gt;0.66), AND(P78&lt;&gt;V78, Y78&lt;-0.66)), 1.5,
   IF(OR(AND(P78=V78, Y78&gt;0.33), AND(P78&lt;&gt;V78, Y78&lt;-0.33)), 1,
   IF(OR(AND(P78=V78, Y78&gt;0), AND(P78&lt;&gt;V78, Y78&lt;0)), 0.5, 0)))))</f>
        <v>1.5</v>
      </c>
      <c r="AA78" s="34">
        <f>S78-O78</f>
        <v>-1</v>
      </c>
      <c r="AB78" s="34">
        <f>IF(OR(AND(P78=V78, Y78&gt;1.5), AND(P78&lt;&gt;V78, AA78&lt;-1.5)), 2.5,
   IF(OR(AND(P78=V78, Y78&gt;1), AND(P78&lt;&gt;V78, AA78&lt;-1)), 2,
   IF(OR(AND(P78=V78, Y78&gt;0.66), AND(P78&lt;&gt;V78, AA78&lt;-0.66)), 1.5,
   IF(OR(AND(P78=V78, Y78&gt;0.33), AND(P78&lt;&gt;V78, AA78&lt;-0.33)), 1,
   IF(OR(AND(P78=V78, Y78&gt;0), AND(P78&lt;&gt;V78, AA78&lt;0)), 0.5, 0)))))</f>
        <v>1.5</v>
      </c>
      <c r="AC78" s="34">
        <f>SUM(IF(ISNUMBER(X78), X78, 0), IF(ISNUMBER(Z78), Z78, 0), IF(ISNUMBER(AB78), AB78, 0))</f>
        <v>8</v>
      </c>
      <c r="AD78" s="34" t="s">
        <v>156</v>
      </c>
      <c r="AE78" s="26">
        <v>8.5</v>
      </c>
      <c r="AF78" s="35" t="str">
        <f t="shared" ref="AF78:AF92" si="50">IF(COUNTIF(J38, "&gt;" &amp; AE78) + COUNTIF(P38, "&gt;" &amp; AE78) + COUNTIF(J58, "&gt;" &amp; AE78) + COUNTIF(J78, "&gt;" &amp; AE78) + COUNTIF(P58, "&gt;" &amp; AE78) &gt;= 3, "Over", "Under")</f>
        <v>Over</v>
      </c>
      <c r="AG78" s="36">
        <f t="shared" ref="AG78:AG92" si="51">IF(AF78="Over",((COUNTIF(J38,"&gt;"&amp;AE78)+COUNTIF(P38,"&gt;"&amp;AE78)+COUNTIF(J58,"&gt;"&amp;AE78)+COUNTIF(J78,"&gt;"&amp;AE78)+COUNTIF(P58,"&gt;"&amp;AE78))/5),((COUNTIF(J38,"&lt;="&amp;AE78)+COUNTIF(P38,"&lt;="&amp;AE78)+COUNTIF(J58,"&lt;="&amp;AE78)+COUNTIF(J78,"&lt;="&amp;AE78)+COUNTIF(P58,"&lt;="&amp;AE78))/5))</f>
        <v>1</v>
      </c>
      <c r="AH78" s="36">
        <f>J38</f>
        <v>10.715997530931828</v>
      </c>
      <c r="AI78" s="36">
        <f>P38</f>
        <v>10.956045970867889</v>
      </c>
      <c r="AJ78" s="36">
        <f>P58</f>
        <v>10.475949090995767</v>
      </c>
      <c r="AK78" s="36">
        <f t="shared" ref="AK78:AK93" si="52">IF(AG78=1, 5, IF(AG78=0.8, 4, IF(AG78=0.6, 3, IF(AG78=0.4, 2, IF(AG78=0.2, 1, 0)))))</f>
        <v>5</v>
      </c>
      <c r="AL78" s="36">
        <f t="shared" ref="AL78:AL93" si="53">(((N78+Q78)/2)+((M78+R78)/2))-AE78</f>
        <v>2.25</v>
      </c>
      <c r="AM78" s="36">
        <f t="shared" ref="AM78:AM93" si="54">IF(OR(AND(AF78="Over",(((N78+Q78)/2)+((M78+R78)/2))&gt;AE78),AND(AF78="Under",(((N78+Q78)/2)+((M78+R78)/2))&lt;AE78)),IF(OR(AL78&gt;2,AL78&lt;-2),2.5,IF(OR(AND(AL78&lt;2,AL78&gt;1),AND(AL78&gt;-2,AL78&lt;-1)),1.25,IF(OR(AND(AL78&lt;1,AL78&gt;0),AND(AL78&gt;-1,AL78&lt;0)),0,0))),0)</f>
        <v>2.5</v>
      </c>
      <c r="AN78" s="36">
        <f t="shared" ref="AN78:AN93" si="55">O78+S78</f>
        <v>8</v>
      </c>
      <c r="AO78" s="36">
        <f t="shared" ref="AO78:AO93" si="56">IF(OR(AND(AF78="Over",AN78&gt;AE78),AND(AF78="Under",AN78&lt;AE78)),IF(OR(AE78-AN78&gt;2,AE78-AN78&lt;-2),2.5,IF(OR(AND(AE78-AN78&lt;2,AE78-AN78&gt;1),AND(AE78-AN78&gt;-2,AE78-AN78&lt;-1)),1.25,IF(OR(AND(AE78-AN78&lt;1,AE78-AN78&gt;0),AND(AE78-AN78&gt;-1,AE78-AN78&lt;0)),0,0))),0)</f>
        <v>0</v>
      </c>
      <c r="AP78" s="36">
        <f>SUM(IF(ISNUMBER(AK78), AK78, 0), IF(ISNUMBER(AM78), AM78, 0), IF(ISNUMBER(AO78), AO78, 0))</f>
        <v>7.5</v>
      </c>
      <c r="AQ78" s="35">
        <v>12</v>
      </c>
      <c r="AT78"/>
    </row>
    <row r="79" spans="1:46" x14ac:dyDescent="0.3">
      <c r="D79" s="8" t="str">
        <f t="shared" si="41"/>
        <v>CHC</v>
      </c>
      <c r="E79" s="8" t="str">
        <f t="shared" si="41"/>
        <v>CLE</v>
      </c>
      <c r="F79" s="6">
        <f t="shared" si="42"/>
        <v>4.3901949540342811</v>
      </c>
      <c r="G79" s="6">
        <f t="shared" si="43"/>
        <v>3.7566324110147309</v>
      </c>
      <c r="H79" s="6">
        <f t="shared" si="44"/>
        <v>0.63356254301955017</v>
      </c>
      <c r="I79" s="6" t="str">
        <f t="shared" ref="I79:I91" si="57">IF(G79&gt;F79,E79,D79)</f>
        <v>CHC</v>
      </c>
      <c r="J79" s="6">
        <f t="shared" si="45"/>
        <v>8.1468273650490115</v>
      </c>
      <c r="L79" s="14" t="str">
        <f t="shared" si="46"/>
        <v>CHC</v>
      </c>
      <c r="M79" s="14">
        <f>N4</f>
        <v>4.7</v>
      </c>
      <c r="N79" s="14">
        <f>Z4</f>
        <v>3.7</v>
      </c>
      <c r="O79" s="14">
        <v>8</v>
      </c>
      <c r="P79" s="14" t="str">
        <f t="shared" si="47"/>
        <v>CLE</v>
      </c>
      <c r="Q79" s="14">
        <f>N5</f>
        <v>4.3499999999999996</v>
      </c>
      <c r="R79" s="14">
        <f>Z5</f>
        <v>4.4000000000000004</v>
      </c>
      <c r="S79" s="14">
        <v>9</v>
      </c>
      <c r="T79" s="15" t="s">
        <v>184</v>
      </c>
      <c r="U79" s="15" t="s">
        <v>183</v>
      </c>
      <c r="V79" s="33" t="str">
        <f t="shared" si="48"/>
        <v>CHC</v>
      </c>
      <c r="W79" s="34">
        <f t="shared" si="49"/>
        <v>1</v>
      </c>
      <c r="X79" s="34">
        <f t="shared" ref="X79:X92" si="58">IF(W79=1, 5, IF(W79=0.8, 4, IF(W79=0.6, 3, IF(W79=0.4, 2, IF(W79=0.2, 1, 0)))))</f>
        <v>5</v>
      </c>
      <c r="Y79" s="34">
        <f t="shared" ref="Y79:Y92" si="59">((Q79+N79)/2)-((M79+R79)/2)</f>
        <v>-0.52500000000000036</v>
      </c>
      <c r="Z79" s="34">
        <f t="shared" ref="Z79:Z92" si="60">IF(OR(AND(P79=V79, Y79&gt;1.5), AND(P79&lt;&gt;V79, Y79&lt;-1.5)), 2.5,
   IF(OR(AND(P79=V79, Y79&gt;1), AND(P79&lt;&gt;V79, Y79&lt;-1)), 2,
   IF(OR(AND(P79=V79, Y79&gt;0.66), AND(P79&lt;&gt;V79, Y79&lt;-0.66)), 1.5,
   IF(OR(AND(P79=V79, Y79&gt;0.33), AND(P79&lt;&gt;V79, Y79&lt;-0.33)), 1,
   IF(OR(AND(P79=V79, Y79&gt;0), AND(P79&lt;&gt;V79, Y79&lt;0)), 0.5, 0)))))</f>
        <v>1</v>
      </c>
      <c r="AA79" s="34">
        <f>S79-O79</f>
        <v>1</v>
      </c>
      <c r="AB79" s="34">
        <f t="shared" ref="AB79:AB92" si="61">IF(OR(AND(P79=V79, Y79&gt;1.5), AND(P79&lt;&gt;V79, AA79&lt;-1.5)), 2.5,
   IF(OR(AND(P79=V79, Y79&gt;1), AND(P79&lt;&gt;V79, AA79&lt;-1)), 2,
   IF(OR(AND(P79=V79, Y79&gt;0.66), AND(P79&lt;&gt;V79, AA79&lt;-0.66)), 1.5,
   IF(OR(AND(P79=V79, Y79&gt;0.33), AND(P79&lt;&gt;V79, AA79&lt;-0.33)), 1,
   IF(OR(AND(P79=V79, Y79&gt;0), AND(P79&lt;&gt;V79, AA79&lt;0)), 0.5, 0)))))</f>
        <v>0</v>
      </c>
      <c r="AC79" s="34">
        <f t="shared" ref="AC79:AC92" si="62">SUM(IF(ISNUMBER(X79), X79, 0), IF(ISNUMBER(Z79), Z79, 0), IF(ISNUMBER(AB79), AB79, 0))</f>
        <v>6</v>
      </c>
      <c r="AD79" s="34" t="s">
        <v>191</v>
      </c>
      <c r="AE79" s="26">
        <v>8.5</v>
      </c>
      <c r="AF79" s="35" t="str">
        <f t="shared" si="50"/>
        <v>Under</v>
      </c>
      <c r="AG79" s="36">
        <f t="shared" si="51"/>
        <v>0.6</v>
      </c>
      <c r="AH79" s="36">
        <f t="shared" ref="AH79:AH93" si="63">J39</f>
        <v>8.3306747532515786</v>
      </c>
      <c r="AI79" s="36">
        <f t="shared" ref="AI79:AI93" si="64">P39</f>
        <v>8.6407297582341833</v>
      </c>
      <c r="AJ79" s="36">
        <f t="shared" ref="AJ79:AJ93" si="65">P59</f>
        <v>8.0206197482689703</v>
      </c>
      <c r="AK79" s="36">
        <f t="shared" si="52"/>
        <v>3</v>
      </c>
      <c r="AL79" s="36">
        <f t="shared" si="53"/>
        <v>7.5000000000001066E-2</v>
      </c>
      <c r="AM79" s="36">
        <f t="shared" si="54"/>
        <v>0</v>
      </c>
      <c r="AN79" s="36">
        <f t="shared" si="55"/>
        <v>17</v>
      </c>
      <c r="AO79" s="36">
        <f t="shared" si="56"/>
        <v>0</v>
      </c>
      <c r="AP79" s="36">
        <f t="shared" ref="AP79:AP92" si="66">SUM(IF(ISNUMBER(AK79), AK79, 0), IF(ISNUMBER(AM79), AM79, 0), IF(ISNUMBER(AO79), AO79, 0))</f>
        <v>3</v>
      </c>
      <c r="AQ79" s="35">
        <v>3</v>
      </c>
      <c r="AT79"/>
    </row>
    <row r="80" spans="1:46" x14ac:dyDescent="0.3">
      <c r="D80" s="8" t="str">
        <f t="shared" si="41"/>
        <v>MIA</v>
      </c>
      <c r="E80" s="8" t="str">
        <f t="shared" si="41"/>
        <v>PHI</v>
      </c>
      <c r="F80" s="6">
        <f t="shared" si="42"/>
        <v>5.2034104045194178</v>
      </c>
      <c r="G80" s="6">
        <f t="shared" si="43"/>
        <v>4.2716892419198569</v>
      </c>
      <c r="H80" s="6">
        <f t="shared" si="44"/>
        <v>0.93172116259956095</v>
      </c>
      <c r="I80" s="6" t="str">
        <f t="shared" si="57"/>
        <v>MIA</v>
      </c>
      <c r="J80" s="6">
        <f t="shared" si="45"/>
        <v>9.4750996464392756</v>
      </c>
      <c r="L80" s="14" t="str">
        <f t="shared" si="46"/>
        <v>MIA</v>
      </c>
      <c r="M80" s="14">
        <f>N6</f>
        <v>4.7</v>
      </c>
      <c r="N80" s="14">
        <f>Z6</f>
        <v>5.3</v>
      </c>
      <c r="O80" s="14">
        <v>4</v>
      </c>
      <c r="P80" s="14" t="str">
        <f t="shared" si="47"/>
        <v>PHI</v>
      </c>
      <c r="Q80" s="14">
        <f>N7</f>
        <v>4.3499999999999996</v>
      </c>
      <c r="R80" s="14">
        <f>Z7</f>
        <v>5.15</v>
      </c>
      <c r="S80" s="14">
        <v>5.2859999999999996</v>
      </c>
      <c r="T80" s="15" t="s">
        <v>233</v>
      </c>
      <c r="U80" s="15" t="s">
        <v>234</v>
      </c>
      <c r="V80" s="35" t="str">
        <f t="shared" si="48"/>
        <v>MIA</v>
      </c>
      <c r="W80" s="36">
        <f t="shared" si="49"/>
        <v>0.6</v>
      </c>
      <c r="X80" s="36">
        <f t="shared" si="58"/>
        <v>3</v>
      </c>
      <c r="Y80" s="36">
        <f t="shared" si="59"/>
        <v>-0.10000000000000142</v>
      </c>
      <c r="Z80" s="36">
        <f t="shared" si="60"/>
        <v>0.5</v>
      </c>
      <c r="AA80" s="36">
        <f t="shared" ref="AA80:AA92" si="67">S80-O80</f>
        <v>1.2859999999999996</v>
      </c>
      <c r="AB80" s="36">
        <f t="shared" si="61"/>
        <v>0</v>
      </c>
      <c r="AC80" s="36">
        <f t="shared" si="62"/>
        <v>3.5</v>
      </c>
      <c r="AD80" s="36" t="s">
        <v>139</v>
      </c>
      <c r="AE80" s="26">
        <v>8.5</v>
      </c>
      <c r="AF80" s="33" t="str">
        <f t="shared" si="50"/>
        <v>Over</v>
      </c>
      <c r="AG80" s="34">
        <f t="shared" si="51"/>
        <v>1</v>
      </c>
      <c r="AH80" s="34">
        <f t="shared" si="63"/>
        <v>9.6246227661549177</v>
      </c>
      <c r="AI80" s="34">
        <f t="shared" si="64"/>
        <v>10.488958925692536</v>
      </c>
      <c r="AJ80" s="34">
        <f t="shared" si="65"/>
        <v>8.7602866066172993</v>
      </c>
      <c r="AK80" s="34">
        <f t="shared" si="52"/>
        <v>5</v>
      </c>
      <c r="AL80" s="34">
        <f t="shared" si="53"/>
        <v>1.25</v>
      </c>
      <c r="AM80" s="34">
        <f t="shared" si="54"/>
        <v>1.25</v>
      </c>
      <c r="AN80" s="34">
        <f t="shared" si="55"/>
        <v>9.2859999999999996</v>
      </c>
      <c r="AO80" s="34">
        <f t="shared" si="56"/>
        <v>0</v>
      </c>
      <c r="AP80" s="34">
        <f t="shared" si="66"/>
        <v>6.25</v>
      </c>
      <c r="AQ80" s="33">
        <v>5</v>
      </c>
      <c r="AR80" s="18"/>
      <c r="AT80"/>
    </row>
    <row r="81" spans="4:46" x14ac:dyDescent="0.3">
      <c r="D81" s="8" t="str">
        <f t="shared" si="41"/>
        <v>SEA</v>
      </c>
      <c r="E81" s="8" t="str">
        <f t="shared" si="41"/>
        <v>DET</v>
      </c>
      <c r="F81" s="6">
        <f t="shared" si="42"/>
        <v>4.8099246805985825</v>
      </c>
      <c r="G81" s="6">
        <f t="shared" si="43"/>
        <v>3.2712680387711632</v>
      </c>
      <c r="H81" s="6">
        <f t="shared" si="44"/>
        <v>1.5386566418274192</v>
      </c>
      <c r="I81" s="6" t="str">
        <f t="shared" si="57"/>
        <v>SEA</v>
      </c>
      <c r="J81" s="6">
        <f t="shared" si="45"/>
        <v>8.0811927193697457</v>
      </c>
      <c r="L81" s="14" t="str">
        <f t="shared" si="46"/>
        <v>SEA</v>
      </c>
      <c r="M81" s="14">
        <f>N8</f>
        <v>4.9000000000000004</v>
      </c>
      <c r="N81" s="14">
        <f>Z8</f>
        <v>3.7</v>
      </c>
      <c r="O81" s="14">
        <v>2.6669999999999998</v>
      </c>
      <c r="P81" s="14" t="str">
        <f t="shared" si="47"/>
        <v>DET</v>
      </c>
      <c r="Q81" s="14">
        <f>N9</f>
        <v>3.3</v>
      </c>
      <c r="R81" s="14">
        <f>Z9</f>
        <v>4.25</v>
      </c>
      <c r="S81" s="14">
        <v>4.3333000000000004</v>
      </c>
      <c r="T81" s="15" t="s">
        <v>138</v>
      </c>
      <c r="U81" s="15" t="s">
        <v>137</v>
      </c>
      <c r="V81" s="33" t="str">
        <f t="shared" si="48"/>
        <v>SEA</v>
      </c>
      <c r="W81" s="34">
        <f t="shared" si="49"/>
        <v>1</v>
      </c>
      <c r="X81" s="34">
        <f t="shared" si="58"/>
        <v>5</v>
      </c>
      <c r="Y81" s="34">
        <f t="shared" si="59"/>
        <v>-1.0750000000000002</v>
      </c>
      <c r="Z81" s="34">
        <f t="shared" si="60"/>
        <v>2</v>
      </c>
      <c r="AA81" s="34">
        <f t="shared" si="67"/>
        <v>1.6663000000000006</v>
      </c>
      <c r="AB81" s="34">
        <f t="shared" si="61"/>
        <v>0</v>
      </c>
      <c r="AC81" s="34">
        <f t="shared" si="62"/>
        <v>7</v>
      </c>
      <c r="AD81" s="34" t="s">
        <v>133</v>
      </c>
      <c r="AE81" s="26">
        <v>7.5</v>
      </c>
      <c r="AF81" s="35" t="str">
        <f t="shared" si="50"/>
        <v>Over</v>
      </c>
      <c r="AG81" s="36">
        <f t="shared" si="51"/>
        <v>1</v>
      </c>
      <c r="AH81" s="36">
        <f t="shared" si="63"/>
        <v>7.9064286142644082</v>
      </c>
      <c r="AI81" s="36">
        <f t="shared" si="64"/>
        <v>8.2653498284942764</v>
      </c>
      <c r="AJ81" s="36">
        <f t="shared" si="65"/>
        <v>7.5475074000345392</v>
      </c>
      <c r="AK81" s="36">
        <f t="shared" si="52"/>
        <v>5</v>
      </c>
      <c r="AL81" s="36">
        <f t="shared" si="53"/>
        <v>0.57499999999999929</v>
      </c>
      <c r="AM81" s="36">
        <f t="shared" si="54"/>
        <v>0</v>
      </c>
      <c r="AN81" s="36">
        <f t="shared" si="55"/>
        <v>7.0003000000000002</v>
      </c>
      <c r="AO81" s="36">
        <f t="shared" si="56"/>
        <v>0</v>
      </c>
      <c r="AP81" s="36">
        <f t="shared" si="66"/>
        <v>5</v>
      </c>
      <c r="AQ81" s="35">
        <v>16</v>
      </c>
      <c r="AT81"/>
    </row>
    <row r="82" spans="4:46" x14ac:dyDescent="0.3">
      <c r="D82" s="8" t="str">
        <f t="shared" si="41"/>
        <v>STL</v>
      </c>
      <c r="E82" s="8" t="str">
        <f t="shared" si="41"/>
        <v>CIN</v>
      </c>
      <c r="F82" s="6">
        <f t="shared" si="42"/>
        <v>3.9625891503050172</v>
      </c>
      <c r="G82" s="6">
        <f t="shared" si="43"/>
        <v>4.276239361263376</v>
      </c>
      <c r="H82" s="6">
        <f t="shared" si="44"/>
        <v>-0.31365021095835877</v>
      </c>
      <c r="I82" s="6" t="str">
        <f t="shared" si="57"/>
        <v>CIN</v>
      </c>
      <c r="J82" s="6">
        <f t="shared" si="45"/>
        <v>8.2388285115683928</v>
      </c>
      <c r="L82" s="14" t="str">
        <f t="shared" si="46"/>
        <v>STL</v>
      </c>
      <c r="M82" s="14">
        <f>N10</f>
        <v>3.9</v>
      </c>
      <c r="N82" s="14">
        <f>Z10</f>
        <v>5</v>
      </c>
      <c r="O82" s="14">
        <v>3.125</v>
      </c>
      <c r="P82" s="14" t="str">
        <f t="shared" si="47"/>
        <v>CIN</v>
      </c>
      <c r="Q82" s="14">
        <f>N11</f>
        <v>4.45</v>
      </c>
      <c r="R82" s="14">
        <f>Z11</f>
        <v>3.9</v>
      </c>
      <c r="S82" s="14">
        <v>4.125</v>
      </c>
      <c r="T82" s="15" t="s">
        <v>195</v>
      </c>
      <c r="U82" s="15" t="s">
        <v>178</v>
      </c>
      <c r="V82" s="35" t="str">
        <f t="shared" si="48"/>
        <v>CIN</v>
      </c>
      <c r="W82" s="36">
        <f t="shared" si="49"/>
        <v>1</v>
      </c>
      <c r="X82" s="36">
        <f t="shared" si="58"/>
        <v>5</v>
      </c>
      <c r="Y82" s="36">
        <f t="shared" si="59"/>
        <v>0.82499999999999973</v>
      </c>
      <c r="Z82" s="36">
        <f t="shared" si="60"/>
        <v>1.5</v>
      </c>
      <c r="AA82" s="36">
        <f t="shared" si="67"/>
        <v>1</v>
      </c>
      <c r="AB82" s="36">
        <f t="shared" si="61"/>
        <v>1.5</v>
      </c>
      <c r="AC82" s="36">
        <f t="shared" si="62"/>
        <v>8</v>
      </c>
      <c r="AD82" s="36" t="s">
        <v>144</v>
      </c>
      <c r="AE82" s="26">
        <v>8.5</v>
      </c>
      <c r="AF82" s="33" t="str">
        <f t="shared" si="50"/>
        <v>Over</v>
      </c>
      <c r="AG82" s="34">
        <f t="shared" si="51"/>
        <v>0.6</v>
      </c>
      <c r="AH82" s="34">
        <f t="shared" si="63"/>
        <v>8.528886770790848</v>
      </c>
      <c r="AI82" s="34">
        <f t="shared" si="64"/>
        <v>8.9276892662553955</v>
      </c>
      <c r="AJ82" s="34">
        <f t="shared" si="65"/>
        <v>8.1195369073173644</v>
      </c>
      <c r="AK82" s="34">
        <f t="shared" si="52"/>
        <v>3</v>
      </c>
      <c r="AL82" s="34">
        <f t="shared" si="53"/>
        <v>0.125</v>
      </c>
      <c r="AM82" s="34">
        <f t="shared" si="54"/>
        <v>0</v>
      </c>
      <c r="AN82" s="34">
        <f t="shared" si="55"/>
        <v>7.25</v>
      </c>
      <c r="AO82" s="34">
        <f t="shared" si="56"/>
        <v>0</v>
      </c>
      <c r="AP82" s="34">
        <f t="shared" si="66"/>
        <v>3</v>
      </c>
      <c r="AQ82" s="33">
        <v>5</v>
      </c>
      <c r="AT82"/>
    </row>
    <row r="83" spans="4:46" x14ac:dyDescent="0.3">
      <c r="D83" s="8" t="str">
        <f t="shared" si="41"/>
        <v>HOU</v>
      </c>
      <c r="E83" s="8" t="str">
        <f t="shared" si="41"/>
        <v>TBR</v>
      </c>
      <c r="F83" s="6">
        <f t="shared" si="42"/>
        <v>4.0666419414270933</v>
      </c>
      <c r="G83" s="6">
        <f t="shared" si="43"/>
        <v>3.8511733320449917</v>
      </c>
      <c r="H83" s="6">
        <f t="shared" si="44"/>
        <v>0.21546860938210166</v>
      </c>
      <c r="I83" s="6" t="str">
        <f t="shared" si="57"/>
        <v>HOU</v>
      </c>
      <c r="J83" s="6">
        <f t="shared" si="45"/>
        <v>7.917815273472085</v>
      </c>
      <c r="L83" s="14" t="str">
        <f t="shared" si="46"/>
        <v>HOU</v>
      </c>
      <c r="M83" s="14">
        <f>N12</f>
        <v>4.2</v>
      </c>
      <c r="N83" s="14">
        <f>Z12</f>
        <v>3.8</v>
      </c>
      <c r="O83" s="14">
        <v>2.5</v>
      </c>
      <c r="P83" s="14" t="str">
        <f t="shared" si="47"/>
        <v>TBR</v>
      </c>
      <c r="Q83" s="14">
        <f>N13</f>
        <v>3.75</v>
      </c>
      <c r="R83" s="14">
        <f>Z13</f>
        <v>3.45</v>
      </c>
      <c r="S83" s="14">
        <v>2.5</v>
      </c>
      <c r="T83" s="15" t="s">
        <v>235</v>
      </c>
      <c r="U83" s="15" t="s">
        <v>179</v>
      </c>
      <c r="V83" s="33" t="str">
        <f t="shared" si="48"/>
        <v>TBR</v>
      </c>
      <c r="W83" s="34">
        <f t="shared" si="49"/>
        <v>0.6</v>
      </c>
      <c r="X83" s="34">
        <f t="shared" si="58"/>
        <v>3</v>
      </c>
      <c r="Y83" s="34">
        <f t="shared" si="59"/>
        <v>-5.0000000000000266E-2</v>
      </c>
      <c r="Z83" s="34">
        <f t="shared" si="60"/>
        <v>0</v>
      </c>
      <c r="AA83" s="34">
        <f t="shared" si="67"/>
        <v>0</v>
      </c>
      <c r="AB83" s="34">
        <f t="shared" si="61"/>
        <v>0</v>
      </c>
      <c r="AC83" s="34">
        <f t="shared" si="62"/>
        <v>3</v>
      </c>
      <c r="AD83" s="34" t="s">
        <v>145</v>
      </c>
      <c r="AE83" s="26">
        <v>7.5</v>
      </c>
      <c r="AF83" s="33" t="str">
        <f t="shared" si="50"/>
        <v>Over</v>
      </c>
      <c r="AG83" s="34">
        <f t="shared" si="51"/>
        <v>0.6</v>
      </c>
      <c r="AH83" s="34">
        <f t="shared" si="63"/>
        <v>7.595393065096947</v>
      </c>
      <c r="AI83" s="34">
        <f t="shared" si="64"/>
        <v>7.9447006809790377</v>
      </c>
      <c r="AJ83" s="34">
        <f t="shared" si="65"/>
        <v>7.2460854492148563</v>
      </c>
      <c r="AK83" s="34">
        <f t="shared" si="52"/>
        <v>3</v>
      </c>
      <c r="AL83" s="34">
        <f t="shared" si="53"/>
        <v>9.9999999999999645E-2</v>
      </c>
      <c r="AM83" s="34">
        <f t="shared" si="54"/>
        <v>0</v>
      </c>
      <c r="AN83" s="34">
        <f t="shared" si="55"/>
        <v>5</v>
      </c>
      <c r="AO83" s="34">
        <f t="shared" si="56"/>
        <v>0</v>
      </c>
      <c r="AP83" s="34">
        <f t="shared" si="66"/>
        <v>3</v>
      </c>
      <c r="AQ83" s="33">
        <v>5</v>
      </c>
      <c r="AT83"/>
    </row>
    <row r="84" spans="4:46" x14ac:dyDescent="0.3">
      <c r="D84" s="8" t="str">
        <f t="shared" si="41"/>
        <v>OAK</v>
      </c>
      <c r="E84" s="8" t="str">
        <f t="shared" si="41"/>
        <v>NYM</v>
      </c>
      <c r="F84" s="6">
        <f t="shared" si="42"/>
        <v>3.9499950149671648</v>
      </c>
      <c r="G84" s="6">
        <f t="shared" si="43"/>
        <v>3.8222334000075091</v>
      </c>
      <c r="H84" s="6">
        <f t="shared" si="44"/>
        <v>0.12776161495965566</v>
      </c>
      <c r="I84" s="6" t="str">
        <f t="shared" si="57"/>
        <v>OAK</v>
      </c>
      <c r="J84" s="6">
        <f t="shared" si="45"/>
        <v>7.7722284149746734</v>
      </c>
      <c r="L84" s="14" t="str">
        <f t="shared" si="46"/>
        <v>OAK</v>
      </c>
      <c r="M84" s="14">
        <f>N14</f>
        <v>3.9</v>
      </c>
      <c r="N84" s="14">
        <f>Z14</f>
        <v>3.7</v>
      </c>
      <c r="O84" s="14" t="s">
        <v>193</v>
      </c>
      <c r="P84" s="14" t="str">
        <f t="shared" si="47"/>
        <v>NYM</v>
      </c>
      <c r="Q84" s="14">
        <f>N15</f>
        <v>4.45</v>
      </c>
      <c r="R84" s="14">
        <f>Z15</f>
        <v>3.95</v>
      </c>
      <c r="S84" s="14" t="s">
        <v>193</v>
      </c>
      <c r="T84" s="15" t="s">
        <v>229</v>
      </c>
      <c r="U84" s="15" t="s">
        <v>230</v>
      </c>
      <c r="V84" s="33" t="str">
        <f t="shared" si="48"/>
        <v>NYM</v>
      </c>
      <c r="W84" s="34">
        <f t="shared" si="49"/>
        <v>0.6</v>
      </c>
      <c r="X84" s="34">
        <f t="shared" si="58"/>
        <v>3</v>
      </c>
      <c r="Y84" s="34">
        <f t="shared" si="59"/>
        <v>0.15000000000000036</v>
      </c>
      <c r="Z84" s="34">
        <f t="shared" si="60"/>
        <v>0.5</v>
      </c>
      <c r="AA84" s="34" t="e">
        <f t="shared" si="67"/>
        <v>#VALUE!</v>
      </c>
      <c r="AB84" s="34" t="e">
        <f t="shared" si="61"/>
        <v>#VALUE!</v>
      </c>
      <c r="AC84" s="34">
        <f t="shared" si="62"/>
        <v>3.5</v>
      </c>
      <c r="AD84" s="34" t="s">
        <v>150</v>
      </c>
      <c r="AE84" s="26">
        <v>8.5</v>
      </c>
      <c r="AF84" s="33" t="str">
        <f t="shared" si="50"/>
        <v>Under</v>
      </c>
      <c r="AG84" s="34">
        <f t="shared" si="51"/>
        <v>1</v>
      </c>
      <c r="AH84" s="34">
        <f t="shared" si="63"/>
        <v>8.0405011994681761</v>
      </c>
      <c r="AI84" s="34">
        <f t="shared" si="64"/>
        <v>8.3274248240235416</v>
      </c>
      <c r="AJ84" s="34">
        <f t="shared" si="65"/>
        <v>7.7535775749128115</v>
      </c>
      <c r="AK84" s="34">
        <f t="shared" si="52"/>
        <v>5</v>
      </c>
      <c r="AL84" s="34">
        <f t="shared" si="53"/>
        <v>-0.5</v>
      </c>
      <c r="AM84" s="34">
        <f t="shared" si="54"/>
        <v>0</v>
      </c>
      <c r="AN84" s="34" t="e">
        <f t="shared" si="55"/>
        <v>#VALUE!</v>
      </c>
      <c r="AO84" s="34" t="e">
        <f t="shared" si="56"/>
        <v>#VALUE!</v>
      </c>
      <c r="AP84" s="34">
        <f t="shared" si="66"/>
        <v>5</v>
      </c>
      <c r="AQ84" s="33">
        <v>13</v>
      </c>
      <c r="AT84"/>
    </row>
    <row r="85" spans="4:46" x14ac:dyDescent="0.3">
      <c r="D85" s="8" t="str">
        <f t="shared" si="41"/>
        <v>TEX</v>
      </c>
      <c r="E85" s="8" t="str">
        <f t="shared" si="41"/>
        <v>BOS</v>
      </c>
      <c r="F85" s="6">
        <f t="shared" si="42"/>
        <v>6.9662649475948299</v>
      </c>
      <c r="G85" s="6">
        <f t="shared" si="43"/>
        <v>5.440714713392576</v>
      </c>
      <c r="H85" s="6">
        <f t="shared" si="44"/>
        <v>1.525550234202254</v>
      </c>
      <c r="I85" s="6" t="str">
        <f t="shared" si="57"/>
        <v>TEX</v>
      </c>
      <c r="J85" s="6">
        <f t="shared" si="45"/>
        <v>12.406979660987407</v>
      </c>
      <c r="L85" s="14" t="str">
        <f t="shared" si="46"/>
        <v>TEX</v>
      </c>
      <c r="M85" s="14">
        <f>N16</f>
        <v>4.1500000000000004</v>
      </c>
      <c r="N85" s="14">
        <f>Z16</f>
        <v>5.45</v>
      </c>
      <c r="O85" s="14">
        <v>4.75</v>
      </c>
      <c r="P85" s="14" t="str">
        <f t="shared" si="47"/>
        <v>BOS</v>
      </c>
      <c r="Q85" s="14">
        <f>N17</f>
        <v>6.25</v>
      </c>
      <c r="R85" s="14">
        <f>Z17</f>
        <v>7.15</v>
      </c>
      <c r="S85" s="14">
        <v>6.75</v>
      </c>
      <c r="T85" s="15" t="s">
        <v>231</v>
      </c>
      <c r="U85" s="15" t="s">
        <v>236</v>
      </c>
      <c r="V85" s="35" t="str">
        <f t="shared" si="48"/>
        <v>BOS</v>
      </c>
      <c r="W85" s="36">
        <f t="shared" si="49"/>
        <v>0.6</v>
      </c>
      <c r="X85" s="36">
        <f t="shared" si="58"/>
        <v>3</v>
      </c>
      <c r="Y85" s="36">
        <f t="shared" si="59"/>
        <v>0.19999999999999929</v>
      </c>
      <c r="Z85" s="36">
        <f t="shared" si="60"/>
        <v>0.5</v>
      </c>
      <c r="AA85" s="36">
        <f t="shared" si="67"/>
        <v>2</v>
      </c>
      <c r="AB85" s="36">
        <f t="shared" si="61"/>
        <v>0.5</v>
      </c>
      <c r="AC85" s="36">
        <f t="shared" si="62"/>
        <v>4</v>
      </c>
      <c r="AD85" s="36" t="s">
        <v>188</v>
      </c>
      <c r="AE85" s="26">
        <v>10.5</v>
      </c>
      <c r="AF85" s="35" t="str">
        <f t="shared" si="50"/>
        <v>Over</v>
      </c>
      <c r="AG85" s="36">
        <f t="shared" si="51"/>
        <v>0.6</v>
      </c>
      <c r="AH85" s="36">
        <f t="shared" si="63"/>
        <v>11.257632295689268</v>
      </c>
      <c r="AI85" s="36">
        <f t="shared" si="64"/>
        <v>13.005804293499029</v>
      </c>
      <c r="AJ85" s="36">
        <f t="shared" si="65"/>
        <v>9.5094602978795049</v>
      </c>
      <c r="AK85" s="36">
        <f t="shared" si="52"/>
        <v>3</v>
      </c>
      <c r="AL85" s="36">
        <f t="shared" si="53"/>
        <v>1</v>
      </c>
      <c r="AM85" s="36">
        <f t="shared" si="54"/>
        <v>0</v>
      </c>
      <c r="AN85" s="36">
        <f t="shared" si="55"/>
        <v>11.5</v>
      </c>
      <c r="AO85" s="36">
        <f t="shared" si="56"/>
        <v>0</v>
      </c>
      <c r="AP85" s="36">
        <f t="shared" si="66"/>
        <v>3</v>
      </c>
      <c r="AQ85" s="35">
        <v>13</v>
      </c>
      <c r="AT85"/>
    </row>
    <row r="86" spans="4:46" x14ac:dyDescent="0.3">
      <c r="D86" s="8" t="str">
        <f t="shared" si="41"/>
        <v>KCR</v>
      </c>
      <c r="E86" s="8" t="str">
        <f t="shared" si="41"/>
        <v>MIN</v>
      </c>
      <c r="F86" s="6">
        <f t="shared" si="42"/>
        <v>5.7813766678348522</v>
      </c>
      <c r="G86" s="6">
        <f t="shared" si="43"/>
        <v>4.4390763270450542</v>
      </c>
      <c r="H86" s="6">
        <f t="shared" si="44"/>
        <v>1.342300340789798</v>
      </c>
      <c r="I86" s="6" t="str">
        <f t="shared" si="57"/>
        <v>KCR</v>
      </c>
      <c r="J86" s="6">
        <f t="shared" si="45"/>
        <v>10.220452994879906</v>
      </c>
      <c r="L86" s="12" t="str">
        <f t="shared" si="46"/>
        <v>KCR</v>
      </c>
      <c r="M86" s="14">
        <f>N18</f>
        <v>5.75</v>
      </c>
      <c r="N86" s="14">
        <f>Z18</f>
        <v>4.75</v>
      </c>
      <c r="O86" s="14">
        <v>4.375</v>
      </c>
      <c r="P86" s="12" t="str">
        <f t="shared" si="47"/>
        <v>MIN</v>
      </c>
      <c r="Q86" s="14">
        <f>N19</f>
        <v>4.8499999999999996</v>
      </c>
      <c r="R86" s="14">
        <f>Z19</f>
        <v>4</v>
      </c>
      <c r="S86" s="14">
        <v>4.375</v>
      </c>
      <c r="T86" s="15" t="s">
        <v>159</v>
      </c>
      <c r="U86" s="15" t="s">
        <v>158</v>
      </c>
      <c r="V86" s="33" t="str">
        <f t="shared" si="48"/>
        <v>KCR</v>
      </c>
      <c r="W86" s="34">
        <f t="shared" si="49"/>
        <v>0.6</v>
      </c>
      <c r="X86" s="34">
        <f t="shared" si="58"/>
        <v>3</v>
      </c>
      <c r="Y86" s="34">
        <f t="shared" si="59"/>
        <v>-7.5000000000000178E-2</v>
      </c>
      <c r="Z86" s="34">
        <f t="shared" si="60"/>
        <v>0.5</v>
      </c>
      <c r="AA86" s="34">
        <f t="shared" si="67"/>
        <v>0</v>
      </c>
      <c r="AB86" s="34">
        <f t="shared" si="61"/>
        <v>0</v>
      </c>
      <c r="AC86" s="34">
        <f t="shared" si="62"/>
        <v>3.5</v>
      </c>
      <c r="AD86" s="34" t="s">
        <v>36</v>
      </c>
      <c r="AE86" s="26">
        <v>8.5</v>
      </c>
      <c r="AF86" s="35" t="str">
        <f t="shared" si="50"/>
        <v>Over</v>
      </c>
      <c r="AG86" s="36">
        <f t="shared" si="51"/>
        <v>0.8</v>
      </c>
      <c r="AH86" s="36">
        <f t="shared" si="63"/>
        <v>9.4111563888980072</v>
      </c>
      <c r="AI86" s="36">
        <f t="shared" si="64"/>
        <v>10.462517243216462</v>
      </c>
      <c r="AJ86" s="36">
        <f t="shared" si="65"/>
        <v>8.3597955345795523</v>
      </c>
      <c r="AK86" s="36">
        <f t="shared" si="52"/>
        <v>4</v>
      </c>
      <c r="AL86" s="36">
        <f t="shared" si="53"/>
        <v>1.1750000000000007</v>
      </c>
      <c r="AM86" s="36">
        <f t="shared" si="54"/>
        <v>1.25</v>
      </c>
      <c r="AN86" s="36">
        <f t="shared" si="55"/>
        <v>8.75</v>
      </c>
      <c r="AO86" s="36">
        <f t="shared" si="56"/>
        <v>0</v>
      </c>
      <c r="AP86" s="36">
        <f t="shared" si="66"/>
        <v>5.25</v>
      </c>
      <c r="AQ86" s="35">
        <v>16</v>
      </c>
      <c r="AT86"/>
    </row>
    <row r="87" spans="4:46" x14ac:dyDescent="0.3">
      <c r="D87" s="8" t="str">
        <f t="shared" si="41"/>
        <v>LAD</v>
      </c>
      <c r="E87" s="8" t="str">
        <f t="shared" si="41"/>
        <v>MIL</v>
      </c>
      <c r="F87" s="6">
        <f t="shared" si="42"/>
        <v>4.9014269301496061</v>
      </c>
      <c r="G87" s="6">
        <f t="shared" si="43"/>
        <v>4.3255423287435519</v>
      </c>
      <c r="H87" s="6">
        <f t="shared" si="44"/>
        <v>0.57588460140605413</v>
      </c>
      <c r="I87" s="6" t="str">
        <f t="shared" si="57"/>
        <v>LAD</v>
      </c>
      <c r="J87" s="6">
        <f t="shared" si="45"/>
        <v>9.226969258893158</v>
      </c>
      <c r="L87" s="12" t="str">
        <f>D87</f>
        <v>LAD</v>
      </c>
      <c r="M87" s="14">
        <f>N20</f>
        <v>4.8499999999999996</v>
      </c>
      <c r="N87" s="14">
        <f>Z20</f>
        <v>4.45</v>
      </c>
      <c r="O87" s="14">
        <v>5</v>
      </c>
      <c r="P87" s="12" t="str">
        <f t="shared" si="47"/>
        <v>MIL</v>
      </c>
      <c r="Q87" s="14">
        <f>N21</f>
        <v>4.9000000000000004</v>
      </c>
      <c r="R87" s="14">
        <f>Z21</f>
        <v>3.9</v>
      </c>
      <c r="S87" s="14">
        <v>4.75</v>
      </c>
      <c r="T87" s="15" t="s">
        <v>237</v>
      </c>
      <c r="U87" s="15" t="s">
        <v>194</v>
      </c>
      <c r="V87" s="33" t="str">
        <f t="shared" si="48"/>
        <v>MIL</v>
      </c>
      <c r="W87" s="34">
        <f t="shared" si="49"/>
        <v>0.8</v>
      </c>
      <c r="X87" s="34">
        <f t="shared" si="58"/>
        <v>4</v>
      </c>
      <c r="Y87" s="34">
        <f t="shared" si="59"/>
        <v>0.30000000000000071</v>
      </c>
      <c r="Z87" s="34">
        <f t="shared" si="60"/>
        <v>0.5</v>
      </c>
      <c r="AA87" s="34">
        <f t="shared" si="67"/>
        <v>-0.25</v>
      </c>
      <c r="AB87" s="34">
        <f t="shared" si="61"/>
        <v>0.5</v>
      </c>
      <c r="AC87" s="34">
        <f t="shared" si="62"/>
        <v>5</v>
      </c>
      <c r="AD87" s="34" t="s">
        <v>146</v>
      </c>
      <c r="AE87" s="26">
        <v>8.5</v>
      </c>
      <c r="AF87" s="35" t="str">
        <f t="shared" si="50"/>
        <v>Over</v>
      </c>
      <c r="AG87" s="36">
        <f t="shared" si="51"/>
        <v>0.8</v>
      </c>
      <c r="AH87" s="36">
        <f t="shared" si="63"/>
        <v>9.0517844267946259</v>
      </c>
      <c r="AI87" s="36">
        <f t="shared" si="64"/>
        <v>9.8357595425517061</v>
      </c>
      <c r="AJ87" s="36">
        <f t="shared" si="65"/>
        <v>8.2678093110375457</v>
      </c>
      <c r="AK87" s="36">
        <f t="shared" si="52"/>
        <v>4</v>
      </c>
      <c r="AL87" s="36">
        <f t="shared" si="53"/>
        <v>0.55000000000000071</v>
      </c>
      <c r="AM87" s="36">
        <f t="shared" si="54"/>
        <v>0</v>
      </c>
      <c r="AN87" s="36">
        <f t="shared" si="55"/>
        <v>9.75</v>
      </c>
      <c r="AO87" s="36">
        <f t="shared" si="56"/>
        <v>1.25</v>
      </c>
      <c r="AP87" s="36">
        <f t="shared" si="66"/>
        <v>5.25</v>
      </c>
      <c r="AQ87" s="35">
        <v>9</v>
      </c>
      <c r="AT87"/>
    </row>
    <row r="88" spans="4:46" x14ac:dyDescent="0.3">
      <c r="D88" s="8" t="str">
        <f t="shared" si="41"/>
        <v>NYY</v>
      </c>
      <c r="E88" s="8" t="str">
        <f t="shared" si="41"/>
        <v>CHW</v>
      </c>
      <c r="F88" s="6">
        <f t="shared" si="42"/>
        <v>6.2092547090844254</v>
      </c>
      <c r="G88" s="6">
        <f t="shared" si="43"/>
        <v>3.2207760536301411</v>
      </c>
      <c r="H88" s="6">
        <f t="shared" si="44"/>
        <v>2.9884786554542844</v>
      </c>
      <c r="I88" s="6" t="str">
        <f t="shared" si="57"/>
        <v>NYY</v>
      </c>
      <c r="J88" s="6">
        <f t="shared" si="45"/>
        <v>9.4300307627145656</v>
      </c>
      <c r="L88" s="12" t="str">
        <f t="shared" si="46"/>
        <v>NYY</v>
      </c>
      <c r="M88" s="14">
        <f>N22</f>
        <v>6.05</v>
      </c>
      <c r="N88" s="14">
        <f>Z22</f>
        <v>5.85</v>
      </c>
      <c r="O88" s="14">
        <v>4.75</v>
      </c>
      <c r="P88" s="12" t="str">
        <f t="shared" si="47"/>
        <v>CHW</v>
      </c>
      <c r="Q88" s="14">
        <f>N23</f>
        <v>3.2</v>
      </c>
      <c r="R88" s="14">
        <f>Z23</f>
        <v>5.85</v>
      </c>
      <c r="S88" s="14">
        <v>4.25</v>
      </c>
      <c r="T88" s="15" t="s">
        <v>176</v>
      </c>
      <c r="U88" s="15" t="s">
        <v>175</v>
      </c>
      <c r="V88" s="35" t="str">
        <f t="shared" si="48"/>
        <v>NYY</v>
      </c>
      <c r="W88" s="36">
        <f t="shared" si="49"/>
        <v>1</v>
      </c>
      <c r="X88" s="36">
        <f t="shared" si="58"/>
        <v>5</v>
      </c>
      <c r="Y88" s="36">
        <f t="shared" si="59"/>
        <v>-1.4249999999999989</v>
      </c>
      <c r="Z88" s="36">
        <f t="shared" si="60"/>
        <v>2</v>
      </c>
      <c r="AA88" s="36">
        <f t="shared" si="67"/>
        <v>-0.5</v>
      </c>
      <c r="AB88" s="36">
        <f t="shared" si="61"/>
        <v>1</v>
      </c>
      <c r="AC88" s="36">
        <f t="shared" si="62"/>
        <v>8</v>
      </c>
      <c r="AD88" s="36" t="s">
        <v>149</v>
      </c>
      <c r="AE88" s="26">
        <v>9.5</v>
      </c>
      <c r="AF88" s="33" t="str">
        <f t="shared" si="50"/>
        <v>Over</v>
      </c>
      <c r="AG88" s="34">
        <f t="shared" si="51"/>
        <v>0.6</v>
      </c>
      <c r="AH88" s="34">
        <f t="shared" si="63"/>
        <v>10.569066824685725</v>
      </c>
      <c r="AI88" s="34">
        <f t="shared" si="64"/>
        <v>12.056977375974604</v>
      </c>
      <c r="AJ88" s="34">
        <f t="shared" si="65"/>
        <v>9.0811562733968465</v>
      </c>
      <c r="AK88" s="34">
        <f t="shared" si="52"/>
        <v>3</v>
      </c>
      <c r="AL88" s="34">
        <f t="shared" si="53"/>
        <v>0.97499999999999964</v>
      </c>
      <c r="AM88" s="34">
        <f t="shared" si="54"/>
        <v>0</v>
      </c>
      <c r="AN88" s="34">
        <f t="shared" si="55"/>
        <v>9</v>
      </c>
      <c r="AO88" s="34">
        <f t="shared" si="56"/>
        <v>0</v>
      </c>
      <c r="AP88" s="34">
        <f t="shared" si="66"/>
        <v>3</v>
      </c>
      <c r="AQ88" s="33">
        <v>5</v>
      </c>
      <c r="AT88"/>
    </row>
    <row r="89" spans="4:46" x14ac:dyDescent="0.3">
      <c r="D89" s="8" t="str">
        <f t="shared" si="41"/>
        <v>TOR</v>
      </c>
      <c r="E89" s="8" t="str">
        <f t="shared" si="41"/>
        <v>LAA</v>
      </c>
      <c r="F89" s="6">
        <f t="shared" si="42"/>
        <v>4.2573191823100158</v>
      </c>
      <c r="G89" s="6">
        <f t="shared" si="43"/>
        <v>4.1943267167828715</v>
      </c>
      <c r="H89" s="6">
        <f t="shared" si="44"/>
        <v>6.2992465527144326E-2</v>
      </c>
      <c r="I89" s="6" t="str">
        <f t="shared" si="57"/>
        <v>TOR</v>
      </c>
      <c r="J89" s="6">
        <f t="shared" si="45"/>
        <v>8.4516458990928882</v>
      </c>
      <c r="L89" s="14" t="str">
        <f t="shared" si="46"/>
        <v>TOR</v>
      </c>
      <c r="M89" s="14">
        <f>N24</f>
        <v>4.3499999999999996</v>
      </c>
      <c r="N89" s="14">
        <f>Z24</f>
        <v>5.3</v>
      </c>
      <c r="O89" s="14">
        <v>4</v>
      </c>
      <c r="P89" s="14" t="str">
        <f>E89</f>
        <v>LAA</v>
      </c>
      <c r="Q89" s="14">
        <f>N25</f>
        <v>4.25</v>
      </c>
      <c r="R89" s="14">
        <f>Z25</f>
        <v>3.75</v>
      </c>
      <c r="S89" s="14">
        <v>2</v>
      </c>
      <c r="T89" s="15" t="s">
        <v>178</v>
      </c>
      <c r="U89" s="15" t="s">
        <v>195</v>
      </c>
      <c r="V89" s="33" t="str">
        <f t="shared" si="48"/>
        <v>LAA</v>
      </c>
      <c r="W89" s="34">
        <f t="shared" si="49"/>
        <v>0.8</v>
      </c>
      <c r="X89" s="34">
        <f t="shared" si="58"/>
        <v>4</v>
      </c>
      <c r="Y89" s="34">
        <f t="shared" si="59"/>
        <v>0.72500000000000053</v>
      </c>
      <c r="Z89" s="34">
        <f t="shared" si="60"/>
        <v>1.5</v>
      </c>
      <c r="AA89" s="34">
        <f t="shared" si="67"/>
        <v>-2</v>
      </c>
      <c r="AB89" s="34">
        <f t="shared" si="61"/>
        <v>1.5</v>
      </c>
      <c r="AC89" s="34">
        <f t="shared" si="62"/>
        <v>7</v>
      </c>
      <c r="AD89" s="34" t="s">
        <v>155</v>
      </c>
      <c r="AE89" s="26">
        <v>8.5</v>
      </c>
      <c r="AF89" s="33" t="str">
        <f t="shared" si="50"/>
        <v>Over</v>
      </c>
      <c r="AG89" s="34">
        <f t="shared" si="51"/>
        <v>0.6</v>
      </c>
      <c r="AH89" s="34">
        <f t="shared" si="63"/>
        <v>8.7778984161550717</v>
      </c>
      <c r="AI89" s="34">
        <f t="shared" si="64"/>
        <v>9.5164365760553693</v>
      </c>
      <c r="AJ89" s="34">
        <f t="shared" si="65"/>
        <v>8.0393602562547741</v>
      </c>
      <c r="AK89" s="34">
        <f t="shared" si="52"/>
        <v>3</v>
      </c>
      <c r="AL89" s="34">
        <f t="shared" si="53"/>
        <v>0.32499999999999929</v>
      </c>
      <c r="AM89" s="34">
        <f t="shared" si="54"/>
        <v>0</v>
      </c>
      <c r="AN89" s="34">
        <f t="shared" si="55"/>
        <v>6</v>
      </c>
      <c r="AO89" s="34">
        <f t="shared" si="56"/>
        <v>0</v>
      </c>
      <c r="AP89" s="34">
        <f t="shared" si="66"/>
        <v>3</v>
      </c>
      <c r="AQ89" s="33">
        <v>7</v>
      </c>
      <c r="AT89"/>
    </row>
    <row r="90" spans="4:46" x14ac:dyDescent="0.3">
      <c r="D90" s="8" t="str">
        <f t="shared" si="41"/>
        <v>COL</v>
      </c>
      <c r="E90" s="8" t="str">
        <f t="shared" si="41"/>
        <v>ARI</v>
      </c>
      <c r="F90" s="6">
        <f t="shared" si="42"/>
        <v>4.903977225020161</v>
      </c>
      <c r="G90" s="6">
        <f t="shared" si="43"/>
        <v>5.9725358930188674</v>
      </c>
      <c r="H90" s="6">
        <f t="shared" ref="H90:H91" si="68">F90-G90</f>
        <v>-1.0685586679987065</v>
      </c>
      <c r="I90" s="6" t="str">
        <f t="shared" si="57"/>
        <v>ARI</v>
      </c>
      <c r="J90" s="6">
        <f t="shared" si="45"/>
        <v>10.876513118039028</v>
      </c>
      <c r="L90" s="29" t="str">
        <f t="shared" si="46"/>
        <v>COL</v>
      </c>
      <c r="M90" s="24">
        <f>N26</f>
        <v>4.9000000000000004</v>
      </c>
      <c r="N90" s="24">
        <f>Z26</f>
        <v>6.1</v>
      </c>
      <c r="O90" s="24">
        <v>3.75</v>
      </c>
      <c r="P90" s="29" t="str">
        <f t="shared" si="47"/>
        <v>ARI</v>
      </c>
      <c r="Q90" s="24">
        <f>N27</f>
        <v>6.9</v>
      </c>
      <c r="R90" s="24">
        <f>Z27</f>
        <v>4.55</v>
      </c>
      <c r="S90" s="24">
        <v>6.25</v>
      </c>
      <c r="T90" s="25" t="s">
        <v>233</v>
      </c>
      <c r="U90" s="25" t="s">
        <v>234</v>
      </c>
      <c r="V90" s="35" t="str">
        <f t="shared" si="48"/>
        <v>ARI</v>
      </c>
      <c r="W90" s="36">
        <f t="shared" si="49"/>
        <v>1</v>
      </c>
      <c r="X90" s="36">
        <f t="shared" si="58"/>
        <v>5</v>
      </c>
      <c r="Y90" s="36">
        <f t="shared" si="59"/>
        <v>1.7750000000000004</v>
      </c>
      <c r="Z90" s="36">
        <f t="shared" si="60"/>
        <v>2.5</v>
      </c>
      <c r="AA90" s="36">
        <f t="shared" si="67"/>
        <v>2.5</v>
      </c>
      <c r="AB90" s="36">
        <f t="shared" si="61"/>
        <v>2.5</v>
      </c>
      <c r="AC90" s="36">
        <f t="shared" si="62"/>
        <v>10</v>
      </c>
      <c r="AD90" s="36" t="s">
        <v>142</v>
      </c>
      <c r="AE90" s="28">
        <v>8.5</v>
      </c>
      <c r="AF90" s="33" t="str">
        <f t="shared" si="50"/>
        <v>Over</v>
      </c>
      <c r="AG90" s="34">
        <f t="shared" si="51"/>
        <v>1</v>
      </c>
      <c r="AH90" s="34">
        <f t="shared" si="63"/>
        <v>10.970241020836323</v>
      </c>
      <c r="AI90" s="34">
        <f t="shared" si="64"/>
        <v>11.590310901770387</v>
      </c>
      <c r="AJ90" s="34">
        <f t="shared" si="65"/>
        <v>10.350171139902258</v>
      </c>
      <c r="AK90" s="34">
        <f t="shared" si="52"/>
        <v>5</v>
      </c>
      <c r="AL90" s="34">
        <f t="shared" si="53"/>
        <v>2.7249999999999996</v>
      </c>
      <c r="AM90" s="34">
        <f t="shared" si="54"/>
        <v>2.5</v>
      </c>
      <c r="AN90" s="34">
        <f t="shared" si="55"/>
        <v>10</v>
      </c>
      <c r="AO90" s="34">
        <f t="shared" si="56"/>
        <v>1.25</v>
      </c>
      <c r="AP90" s="34">
        <f t="shared" si="66"/>
        <v>8.75</v>
      </c>
      <c r="AQ90" s="33">
        <v>7</v>
      </c>
      <c r="AT90"/>
    </row>
    <row r="91" spans="4:46" x14ac:dyDescent="0.3">
      <c r="D91" s="8" t="str">
        <f t="shared" si="41"/>
        <v>PIT</v>
      </c>
      <c r="E91" s="8" t="str">
        <f t="shared" si="41"/>
        <v>SDP</v>
      </c>
      <c r="F91" s="6">
        <f t="shared" si="42"/>
        <v>3.9398471228934064</v>
      </c>
      <c r="G91" s="6">
        <f t="shared" si="43"/>
        <v>4.7627584184685592</v>
      </c>
      <c r="H91" s="6">
        <f t="shared" si="68"/>
        <v>-0.82291129557515275</v>
      </c>
      <c r="I91" s="6" t="str">
        <f t="shared" si="57"/>
        <v>SDP</v>
      </c>
      <c r="J91" s="6">
        <f t="shared" si="45"/>
        <v>8.7026055413619652</v>
      </c>
      <c r="L91" s="29" t="str">
        <f t="shared" si="46"/>
        <v>PIT</v>
      </c>
      <c r="M91" s="24">
        <f>N28</f>
        <v>4</v>
      </c>
      <c r="N91" s="24">
        <f>Z28</f>
        <v>4.8499999999999996</v>
      </c>
      <c r="O91" s="24">
        <v>3.75</v>
      </c>
      <c r="P91" s="29" t="str">
        <f t="shared" si="47"/>
        <v>SDP</v>
      </c>
      <c r="Q91" s="24">
        <f>N29</f>
        <v>6.15</v>
      </c>
      <c r="R91" s="24">
        <f>Z29</f>
        <v>3.35</v>
      </c>
      <c r="S91" s="24">
        <v>6</v>
      </c>
      <c r="T91" s="25" t="s">
        <v>232</v>
      </c>
      <c r="U91" s="25" t="s">
        <v>238</v>
      </c>
      <c r="V91" s="35" t="str">
        <f t="shared" si="48"/>
        <v>SDP</v>
      </c>
      <c r="W91" s="36">
        <f t="shared" si="49"/>
        <v>1</v>
      </c>
      <c r="X91" s="36">
        <f t="shared" si="58"/>
        <v>5</v>
      </c>
      <c r="Y91" s="36">
        <f t="shared" si="59"/>
        <v>1.8250000000000002</v>
      </c>
      <c r="Z91" s="36">
        <f t="shared" si="60"/>
        <v>2.5</v>
      </c>
      <c r="AA91" s="36">
        <f t="shared" si="67"/>
        <v>2.25</v>
      </c>
      <c r="AB91" s="36">
        <f t="shared" si="61"/>
        <v>2.5</v>
      </c>
      <c r="AC91" s="36">
        <f t="shared" si="62"/>
        <v>10</v>
      </c>
      <c r="AD91" s="36" t="s">
        <v>173</v>
      </c>
      <c r="AE91" s="28">
        <v>7.5</v>
      </c>
      <c r="AF91" s="33" t="str">
        <f t="shared" si="50"/>
        <v>Over</v>
      </c>
      <c r="AG91" s="34">
        <f t="shared" si="51"/>
        <v>1</v>
      </c>
      <c r="AH91" s="34">
        <f t="shared" si="63"/>
        <v>8.9691763838129184</v>
      </c>
      <c r="AI91" s="34">
        <f t="shared" si="64"/>
        <v>9.8751887468400614</v>
      </c>
      <c r="AJ91" s="34">
        <f t="shared" si="65"/>
        <v>8.0631640207857753</v>
      </c>
      <c r="AK91" s="34">
        <f t="shared" si="52"/>
        <v>5</v>
      </c>
      <c r="AL91" s="34">
        <f t="shared" si="53"/>
        <v>1.6750000000000007</v>
      </c>
      <c r="AM91" s="34">
        <f t="shared" si="54"/>
        <v>1.25</v>
      </c>
      <c r="AN91" s="34">
        <f t="shared" si="55"/>
        <v>9.75</v>
      </c>
      <c r="AO91" s="34">
        <f t="shared" si="56"/>
        <v>2.5</v>
      </c>
      <c r="AP91" s="34">
        <f t="shared" si="66"/>
        <v>8.75</v>
      </c>
      <c r="AQ91" s="33">
        <v>3</v>
      </c>
      <c r="AT91"/>
    </row>
    <row r="92" spans="4:46" x14ac:dyDescent="0.3">
      <c r="D92" s="6" t="str">
        <f>D72</f>
        <v>ATL</v>
      </c>
      <c r="E92" s="6" t="str">
        <f>E72</f>
        <v>SFG</v>
      </c>
      <c r="F92" s="6">
        <f t="shared" si="42"/>
        <v>4.3330441224056058</v>
      </c>
      <c r="G92" s="6">
        <f t="shared" si="43"/>
        <v>4.4285802494252451</v>
      </c>
      <c r="H92" s="6">
        <f t="shared" ref="H92" si="69">F92-G92</f>
        <v>-9.5536127019639316E-2</v>
      </c>
      <c r="I92" s="6" t="str">
        <f t="shared" ref="I92" si="70">IF(G92&gt;F92,E92,D92)</f>
        <v>SFG</v>
      </c>
      <c r="J92" s="6">
        <f t="shared" ref="J92" si="71">F92+G92</f>
        <v>8.7616243718308517</v>
      </c>
      <c r="L92" s="29" t="str">
        <f t="shared" si="46"/>
        <v>ATL</v>
      </c>
      <c r="M92" s="24">
        <f>N30</f>
        <v>4.3499999999999996</v>
      </c>
      <c r="N92" s="24">
        <f>Z30</f>
        <v>5.5</v>
      </c>
      <c r="O92" s="24">
        <v>2.25</v>
      </c>
      <c r="P92" s="29" t="str">
        <f t="shared" si="47"/>
        <v>SFG</v>
      </c>
      <c r="Q92" s="24">
        <f>N31</f>
        <v>4.5999999999999996</v>
      </c>
      <c r="R92" s="24">
        <f>Z31</f>
        <v>3.3</v>
      </c>
      <c r="S92" s="24">
        <v>2.5</v>
      </c>
      <c r="T92" s="25" t="s">
        <v>177</v>
      </c>
      <c r="U92" s="25" t="s">
        <v>177</v>
      </c>
      <c r="V92" s="33" t="str">
        <f t="shared" si="48"/>
        <v>SFG</v>
      </c>
      <c r="W92" s="34">
        <f t="shared" si="49"/>
        <v>1</v>
      </c>
      <c r="X92" s="34">
        <f t="shared" si="58"/>
        <v>5</v>
      </c>
      <c r="Y92" s="34">
        <f t="shared" si="59"/>
        <v>1.2250000000000001</v>
      </c>
      <c r="Z92" s="34">
        <f t="shared" si="60"/>
        <v>2</v>
      </c>
      <c r="AA92" s="34">
        <f t="shared" si="67"/>
        <v>0.25</v>
      </c>
      <c r="AB92" s="34">
        <f t="shared" si="61"/>
        <v>2</v>
      </c>
      <c r="AC92" s="34">
        <f t="shared" si="62"/>
        <v>9</v>
      </c>
      <c r="AD92" s="34" t="s">
        <v>134</v>
      </c>
      <c r="AE92" s="26">
        <v>8.5</v>
      </c>
      <c r="AF92" s="33" t="str">
        <f t="shared" si="50"/>
        <v>Over</v>
      </c>
      <c r="AG92" s="34">
        <f t="shared" si="51"/>
        <v>0.8</v>
      </c>
      <c r="AH92" s="34">
        <f t="shared" si="63"/>
        <v>8.7565004971605394</v>
      </c>
      <c r="AI92" s="34">
        <f t="shared" si="64"/>
        <v>9.763395694021991</v>
      </c>
      <c r="AJ92" s="34">
        <f t="shared" si="65"/>
        <v>7.7496053002990886</v>
      </c>
      <c r="AK92" s="34">
        <f t="shared" si="52"/>
        <v>4</v>
      </c>
      <c r="AL92" s="34">
        <f t="shared" si="53"/>
        <v>0.375</v>
      </c>
      <c r="AM92" s="34">
        <f t="shared" si="54"/>
        <v>0</v>
      </c>
      <c r="AN92" s="34">
        <f t="shared" si="55"/>
        <v>4.75</v>
      </c>
      <c r="AO92" s="34">
        <f t="shared" si="56"/>
        <v>0</v>
      </c>
      <c r="AP92" s="34">
        <f t="shared" si="66"/>
        <v>4</v>
      </c>
      <c r="AQ92" s="33">
        <v>7</v>
      </c>
      <c r="AT92"/>
    </row>
    <row r="93" spans="4:46" x14ac:dyDescent="0.3">
      <c r="D93" s="6">
        <f t="shared" ref="D93:E93" si="72">D73</f>
        <v>0</v>
      </c>
      <c r="E93" s="6">
        <f t="shared" si="72"/>
        <v>0</v>
      </c>
      <c r="F93" s="6">
        <f t="shared" si="42"/>
        <v>0</v>
      </c>
      <c r="G93" s="6">
        <f t="shared" si="43"/>
        <v>0</v>
      </c>
      <c r="H93" s="6">
        <f t="shared" ref="H93:H94" si="73">F93-G93</f>
        <v>0</v>
      </c>
      <c r="I93" s="6">
        <f t="shared" ref="I93:I94" si="74">IF(G93&gt;F93,E93,D93)</f>
        <v>0</v>
      </c>
      <c r="J93" s="6">
        <f t="shared" ref="J93:J94" si="75">F93+G93</f>
        <v>0</v>
      </c>
      <c r="L93" s="12">
        <f t="shared" si="46"/>
        <v>0</v>
      </c>
      <c r="M93" s="14">
        <f>N32</f>
        <v>0</v>
      </c>
      <c r="N93" s="14">
        <f>Z32</f>
        <v>0</v>
      </c>
      <c r="O93" s="14"/>
      <c r="P93" s="12">
        <f t="shared" ref="P93" si="76">E93</f>
        <v>0</v>
      </c>
      <c r="Q93" s="14">
        <f>N32</f>
        <v>0</v>
      </c>
      <c r="R93" s="14">
        <f>Z32</f>
        <v>0</v>
      </c>
      <c r="S93" s="14"/>
      <c r="T93" s="15"/>
      <c r="U93" s="15"/>
      <c r="V93" s="26" t="str">
        <f t="shared" ref="V93" si="77">IF(SUM(COUNTIF(I53, L93), COUNTIF(O53, L93), COUNTIF(I73, L93), COUNTIF(O73, L93), COUNTIF(I93, L93)) &gt; SUM(COUNTIF(I53, P93), COUNTIF(O53, P93), COUNTIF(I73, P93), COUNTIF(O73, P93), COUNTIF(I93, P93)), L93, IF(SUM(COUNTIF(I53, L93), COUNTIF(O53, L93), COUNTIF(I73, L93), COUNTIF(O73, L93), COUNTIF(I93, L93)) &lt; SUM(COUNTIF(I53, P93), COUNTIF(O53, P93), COUNTIF(I73, P93), COUNTIF(O73, P93), COUNTIF(I93, P93)), P93, "Tie"))</f>
        <v>Tie</v>
      </c>
      <c r="W93" s="27">
        <f t="shared" ref="W93" si="78">(COUNTIF(I53, V93) + COUNTIF(O53, V93) + COUNTIF(I73, V93) + COUNTIF(O73, V93) + COUNTIF(I93, V93))/5</f>
        <v>0</v>
      </c>
      <c r="X93" s="27">
        <f t="shared" ref="X93" si="79">IF(W93=1, 5, IF(W93=0.8, 4, IF(W93=0.6, 3, IF(W93=0.4, 2, IF(W93=0.2, 1, 0)))))</f>
        <v>0</v>
      </c>
      <c r="Y93" s="27">
        <f t="shared" ref="Y93" si="80">((Q93+N93)/2)-((M93+R93)/2)</f>
        <v>0</v>
      </c>
      <c r="Z93" s="27">
        <f t="shared" ref="Z93" si="81">IF(OR(AND(P93=V93, Y93&gt;1.5), AND(P93&lt;&gt;V93, Y93&lt;-1.5)), 2.5,
   IF(OR(AND(P93=V93, Y93&gt;1), AND(P93&lt;&gt;V93, Y93&lt;-1)), 2,
   IF(OR(AND(P93=V93, Y93&gt;0.66), AND(P93&lt;&gt;V93, Y93&lt;-0.66)), 1.5,
   IF(OR(AND(P93=V93, Y93&gt;0.33), AND(P93&lt;&gt;V93, Y93&lt;-0.33)), 1,
   IF(OR(AND(P93=V93, Y93&gt;0), AND(P93&lt;&gt;V93, Y93&lt;0)), 0.5, 0)))))</f>
        <v>0</v>
      </c>
      <c r="AA93" s="27">
        <f t="shared" ref="AA93" si="82">S93-O93</f>
        <v>0</v>
      </c>
      <c r="AB93" s="27">
        <f t="shared" ref="AB93" si="83">IF(OR(AND(P93=V93, Y93&gt;1.5), AND(P93&lt;&gt;V93, AA93&lt;-1.5)), 2.5,
   IF(OR(AND(P93=V93, Y93&gt;1), AND(P93&lt;&gt;V93, AA93&lt;-1)), 2,
   IF(OR(AND(P93=V93, Y93&gt;0.66), AND(P93&lt;&gt;V93, AA93&lt;-0.66)), 1.5,
   IF(OR(AND(P93=V93, Y93&gt;0.33), AND(P93&lt;&gt;V93, AA93&lt;-0.33)), 1,
   IF(OR(AND(P93=V93, Y93&gt;0), AND(P93&lt;&gt;V93, AA93&lt;0)), 0.5, 0)))))</f>
        <v>0</v>
      </c>
      <c r="AC93" s="27">
        <f t="shared" ref="AC93" si="84">SUM(IF(ISNUMBER(X93), X93, 0), IF(ISNUMBER(Z93), Z93, 0), IF(ISNUMBER(AB93), AB93, 0))</f>
        <v>0</v>
      </c>
      <c r="AD93" s="27"/>
      <c r="AE93" s="26"/>
      <c r="AF93" s="27" t="str">
        <f t="shared" ref="AF93" si="85">IF(COUNTIF(J53, "&gt;" &amp; AE93) + COUNTIF(P53, "&gt;" &amp; AE93) + COUNTIF(J73, "&gt;" &amp; AE93) + COUNTIF(J93, "&gt;" &amp; AE93) + COUNTIF(P73, "&gt;" &amp; AE93) &gt;= 3, "Over", "Under")</f>
        <v>Under</v>
      </c>
      <c r="AG93" s="27">
        <f t="shared" ref="AG93" si="86">IF(AF93="Over",((COUNTIF(J53,"&gt;"&amp;AE93)+COUNTIF(P53,"&gt;"&amp;AE93)+COUNTIF(J73,"&gt;"&amp;AE93)+COUNTIF(J93,"&gt;"&amp;AE93)+COUNTIF(P73,"&gt;"&amp;AE93))/5),((COUNTIF(J53,"&lt;="&amp;AE93)+COUNTIF(P53,"&lt;="&amp;AE93)+COUNTIF(J73,"&lt;="&amp;AE93)+COUNTIF(J93,"&lt;="&amp;AE93)+COUNTIF(P73,"&lt;="&amp;AE93))/5))</f>
        <v>0</v>
      </c>
      <c r="AH93" s="27">
        <f t="shared" si="63"/>
        <v>0</v>
      </c>
      <c r="AI93" s="27">
        <f t="shared" si="64"/>
        <v>0</v>
      </c>
      <c r="AJ93" s="27">
        <f t="shared" si="65"/>
        <v>0</v>
      </c>
      <c r="AK93" s="27">
        <f t="shared" si="52"/>
        <v>0</v>
      </c>
      <c r="AL93" s="27">
        <f t="shared" si="53"/>
        <v>0</v>
      </c>
      <c r="AM93" s="27">
        <f t="shared" si="54"/>
        <v>0</v>
      </c>
      <c r="AN93" s="27">
        <f t="shared" si="55"/>
        <v>0</v>
      </c>
      <c r="AO93" s="27">
        <f t="shared" si="56"/>
        <v>0</v>
      </c>
      <c r="AP93" s="27">
        <f t="shared" ref="AP93" si="87">SUM(IF(ISNUMBER(AK93), AK93, 0), IF(ISNUMBER(AM93), AM93, 0), IF(ISNUMBER(AO93), AO93, 0))</f>
        <v>0</v>
      </c>
      <c r="AQ93" s="26"/>
    </row>
    <row r="94" spans="4:46" x14ac:dyDescent="0.3">
      <c r="D94" s="6">
        <f t="shared" ref="D94:E94" si="88">D74</f>
        <v>0</v>
      </c>
      <c r="E94" s="6">
        <f t="shared" si="88"/>
        <v>0</v>
      </c>
      <c r="F94" s="6">
        <f t="shared" si="42"/>
        <v>0</v>
      </c>
      <c r="G94" s="6">
        <f t="shared" si="43"/>
        <v>0</v>
      </c>
      <c r="H94" s="6">
        <f t="shared" si="73"/>
        <v>0</v>
      </c>
      <c r="I94" s="6">
        <f t="shared" si="74"/>
        <v>0</v>
      </c>
      <c r="J94" s="6">
        <f t="shared" si="75"/>
        <v>0</v>
      </c>
      <c r="L94" s="12">
        <f t="shared" ref="L94" si="89">D94</f>
        <v>0</v>
      </c>
      <c r="M94" s="14">
        <f>N33</f>
        <v>0</v>
      </c>
      <c r="N94" s="14">
        <f>Z33</f>
        <v>0</v>
      </c>
      <c r="O94" s="14"/>
      <c r="P94" s="12">
        <f t="shared" ref="P94" si="90">E94</f>
        <v>0</v>
      </c>
      <c r="Q94" s="14">
        <f>N33</f>
        <v>0</v>
      </c>
      <c r="R94" s="14">
        <f>Z33</f>
        <v>0</v>
      </c>
      <c r="S94" s="12"/>
      <c r="T94" s="15"/>
      <c r="U94" s="15"/>
      <c r="V94" s="26" t="str">
        <f t="shared" ref="V94" si="91">IF(SUM(COUNTIF(I54, L94), COUNTIF(O54, L94), COUNTIF(I74, L94), COUNTIF(O74, L94), COUNTIF(I94, L94)) &gt; SUM(COUNTIF(I54, P94), COUNTIF(O54, P94), COUNTIF(I74, P94), COUNTIF(O74, P94), COUNTIF(I94, P94)), L94, IF(SUM(COUNTIF(I54, L94), COUNTIF(O54, L94), COUNTIF(I74, L94), COUNTIF(O74, L94), COUNTIF(I94, L94)) &lt; SUM(COUNTIF(I54, P94), COUNTIF(O54, P94), COUNTIF(I74, P94), COUNTIF(O74, P94), COUNTIF(I94, P94)), P94, "Tie"))</f>
        <v>Tie</v>
      </c>
      <c r="W94" s="27">
        <f t="shared" ref="W94" si="92">(COUNTIF(I54, V94) + COUNTIF(O54, V94) + COUNTIF(I74, V94) + COUNTIF(O74, V94) + COUNTIF(I94, V94))/5</f>
        <v>0</v>
      </c>
      <c r="X94" s="27">
        <f t="shared" ref="X94" si="93">IF(W94=1, 5, IF(W94=0.8, 4, IF(W94=0.6, 3, IF(W94=0.4, 2, IF(W94=0.2, 1, 0)))))</f>
        <v>0</v>
      </c>
      <c r="Y94" s="27">
        <f t="shared" ref="Y94" si="94">((Q94+N94)/2)-((M94+R94)/2)</f>
        <v>0</v>
      </c>
      <c r="Z94" s="27">
        <f t="shared" ref="Z94" si="95">IF(OR(AND(P94=V94, Y94&gt;1.5), AND(P94&lt;&gt;V94, Y94&lt;-1.5)), 2.5,
   IF(OR(AND(P94=V94, Y94&gt;1), AND(P94&lt;&gt;V94, Y94&lt;-1)), 2,
   IF(OR(AND(P94=V94, Y94&gt;0.66), AND(P94&lt;&gt;V94, Y94&lt;-0.66)), 1.5,
   IF(OR(AND(P94=V94, Y94&gt;0.33), AND(P94&lt;&gt;V94, Y94&lt;-0.33)), 1,
   IF(OR(AND(P94=V94, Y94&gt;0), AND(P94&lt;&gt;V94, Y94&lt;0)), 0.5, 0)))))</f>
        <v>0</v>
      </c>
      <c r="AA94" s="27">
        <f t="shared" ref="AA94" si="96">S94-O94</f>
        <v>0</v>
      </c>
      <c r="AB94" s="27">
        <f t="shared" ref="AB94" si="97">IF(OR(AND(P94=V94, Y94&gt;1.5), AND(P94&lt;&gt;V94, AA94&lt;-1.5)), 2.5,
   IF(OR(AND(P94=V94, Y94&gt;1), AND(P94&lt;&gt;V94, AA94&lt;-1)), 2,
   IF(OR(AND(P94=V94, Y94&gt;0.66), AND(P94&lt;&gt;V94, AA94&lt;-0.66)), 1.5,
   IF(OR(AND(P94=V94, Y94&gt;0.33), AND(P94&lt;&gt;V94, AA94&lt;-0.33)), 1,
   IF(OR(AND(P94=V94, Y94&gt;0), AND(P94&lt;&gt;V94, AA94&lt;0)), 0.5, 0)))))</f>
        <v>0</v>
      </c>
      <c r="AC94" s="27">
        <f t="shared" ref="AC94" si="98">SUM(IF(ISNUMBER(X94), X94, 0), IF(ISNUMBER(Z94), Z94, 0), IF(ISNUMBER(AB94), AB94, 0))</f>
        <v>0</v>
      </c>
      <c r="AD94" s="27"/>
      <c r="AE94" s="26"/>
      <c r="AF94" s="27" t="str">
        <f t="shared" ref="AF94" si="99">IF(COUNTIF(J54, "&gt;" &amp; AE94) + COUNTIF(P54, "&gt;" &amp; AE94) + COUNTIF(J74, "&gt;" &amp; AE94) + COUNTIF(J94, "&gt;" &amp; AE94) + COUNTIF(P74, "&gt;" &amp; AE94) &gt;= 3, "Over", "Under")</f>
        <v>Under</v>
      </c>
      <c r="AG94" s="27">
        <f t="shared" ref="AG94" si="100">IF(AF94="Over",((COUNTIF(J54,"&gt;"&amp;AE94)+COUNTIF(P54,"&gt;"&amp;AE94)+COUNTIF(J74,"&gt;"&amp;AE94)+COUNTIF(J94,"&gt;"&amp;AE94)+COUNTIF(P74,"&gt;"&amp;AE94))/5),((COUNTIF(J54,"&lt;="&amp;AE94)+COUNTIF(P54,"&lt;="&amp;AE94)+COUNTIF(J74,"&lt;="&amp;AE94)+COUNTIF(J94,"&lt;="&amp;AE94)+COUNTIF(P74,"&lt;="&amp;AE94))/5))</f>
        <v>0</v>
      </c>
      <c r="AH94" s="27">
        <f t="shared" ref="AH94" si="101">J54</f>
        <v>0</v>
      </c>
      <c r="AI94" s="27">
        <f t="shared" ref="AI94" si="102">P54</f>
        <v>0</v>
      </c>
      <c r="AJ94" s="27">
        <f t="shared" ref="AJ94" si="103">P74</f>
        <v>0</v>
      </c>
      <c r="AK94" s="27">
        <f t="shared" ref="AK94" si="104">IF(AG94=1, 5, IF(AG94=0.8, 4, IF(AG94=0.6, 3, IF(AG94=0.4, 2, IF(AG94=0.2, 1, 0)))))</f>
        <v>0</v>
      </c>
      <c r="AL94" s="27">
        <f t="shared" ref="AL94" si="105">(((N94+Q94)/2)+((M94+R94)/2))-AE94</f>
        <v>0</v>
      </c>
      <c r="AM94" s="27">
        <f t="shared" ref="AM94" si="106">IF(OR(AND(AF94="Over",(((N94+Q94)/2)+((M94+R94)/2))&gt;AE94),AND(AF94="Under",(((N94+Q94)/2)+((M94+R94)/2))&lt;AE94)),IF(OR(AL94&gt;2,AL94&lt;-2),2.5,IF(OR(AND(AL94&lt;2,AL94&gt;1),AND(AL94&gt;-2,AL94&lt;-1)),1.25,IF(OR(AND(AL94&lt;1,AL94&gt;0),AND(AL94&gt;-1,AL94&lt;0)),0,0))),0)</f>
        <v>0</v>
      </c>
      <c r="AN94" s="27">
        <f t="shared" ref="AN94" si="107">O94+S94</f>
        <v>0</v>
      </c>
      <c r="AO94" s="27">
        <f t="shared" ref="AO94" si="108">IF(OR(AND(AF94="Over",AN94&gt;AE94),AND(AF94="Under",AN94&lt;AE94)),IF(OR(AE94-AN94&gt;2,AE94-AN94&lt;-2),2.5,IF(OR(AND(AE94-AN94&lt;2,AE94-AN94&gt;1),AND(AE94-AN94&gt;-2,AE94-AN94&lt;-1)),1.25,IF(OR(AND(AE94-AN94&lt;1,AE94-AN94&gt;0),AND(AE94-AN94&gt;-1,AE94-AN94&lt;0)),0,0))),0)</f>
        <v>0</v>
      </c>
      <c r="AP94" s="27">
        <f t="shared" ref="AP94" si="109">SUM(IF(ISNUMBER(AK94), AK94, 0), IF(ISNUMBER(AM94), AM94, 0), IF(ISNUMBER(AO94), AO94, 0))</f>
        <v>0</v>
      </c>
      <c r="AQ94" s="26"/>
    </row>
    <row r="97" spans="22:26" x14ac:dyDescent="0.3">
      <c r="V97" s="18"/>
      <c r="Z97" s="19"/>
    </row>
    <row r="98" spans="22:26" x14ac:dyDescent="0.3">
      <c r="V98" s="18"/>
      <c r="Z98" s="19"/>
    </row>
    <row r="99" spans="22:26" x14ac:dyDescent="0.3">
      <c r="V99" s="18"/>
      <c r="Z99" s="19"/>
    </row>
    <row r="100" spans="22:26" x14ac:dyDescent="0.3">
      <c r="V100" s="18"/>
      <c r="Z100" s="19"/>
    </row>
    <row r="101" spans="22:26" x14ac:dyDescent="0.3">
      <c r="V101" s="18"/>
      <c r="Z101" s="19"/>
    </row>
    <row r="102" spans="22:26" x14ac:dyDescent="0.3">
      <c r="V102" s="18"/>
      <c r="Z102" s="19"/>
    </row>
    <row r="103" spans="22:26" x14ac:dyDescent="0.3">
      <c r="V103" s="18"/>
      <c r="Z103" s="19"/>
    </row>
    <row r="104" spans="22:26" x14ac:dyDescent="0.3">
      <c r="V104" s="18"/>
      <c r="Z104" s="19"/>
    </row>
    <row r="105" spans="22:26" x14ac:dyDescent="0.3">
      <c r="V105" s="18"/>
      <c r="Z105" s="19"/>
    </row>
    <row r="106" spans="22:26" x14ac:dyDescent="0.3">
      <c r="V106" s="18"/>
      <c r="Z106" s="19"/>
    </row>
    <row r="107" spans="22:26" x14ac:dyDescent="0.3">
      <c r="V107" s="18"/>
      <c r="Z107" s="19"/>
    </row>
    <row r="108" spans="22:26" x14ac:dyDescent="0.3">
      <c r="V108" s="18"/>
      <c r="Z108" s="19"/>
    </row>
    <row r="109" spans="22:26" x14ac:dyDescent="0.3">
      <c r="V109" s="18"/>
      <c r="Z109" s="19"/>
    </row>
    <row r="110" spans="22:26" x14ac:dyDescent="0.3">
      <c r="V110" s="18"/>
      <c r="Z110" s="19"/>
    </row>
    <row r="111" spans="22:26" x14ac:dyDescent="0.3">
      <c r="V111" s="18"/>
      <c r="Z111" s="19"/>
    </row>
    <row r="112" spans="22:26" x14ac:dyDescent="0.3">
      <c r="V112" s="18"/>
      <c r="Z112" s="19"/>
    </row>
    <row r="113" spans="22:26" x14ac:dyDescent="0.3">
      <c r="V113" s="18"/>
      <c r="Z113" s="19"/>
    </row>
    <row r="114" spans="22:26" x14ac:dyDescent="0.3">
      <c r="V114" s="18"/>
      <c r="Z114" s="19"/>
    </row>
    <row r="115" spans="22:26" x14ac:dyDescent="0.3">
      <c r="V115" s="18"/>
      <c r="Z115" s="19"/>
    </row>
    <row r="116" spans="22:26" x14ac:dyDescent="0.3">
      <c r="V116" s="18"/>
      <c r="Z116" s="19"/>
    </row>
    <row r="117" spans="22:26" x14ac:dyDescent="0.3">
      <c r="V117" s="18"/>
      <c r="Z117" s="19"/>
    </row>
    <row r="118" spans="22:26" x14ac:dyDescent="0.3">
      <c r="V118" s="18"/>
      <c r="Z118" s="19"/>
    </row>
    <row r="119" spans="22:26" x14ac:dyDescent="0.3">
      <c r="V119" s="18"/>
      <c r="Z119" s="19"/>
    </row>
    <row r="120" spans="22:26" x14ac:dyDescent="0.3">
      <c r="V120" s="18"/>
      <c r="Z120" s="19"/>
    </row>
    <row r="121" spans="22:26" x14ac:dyDescent="0.3">
      <c r="V121" s="18"/>
      <c r="Z121" s="19"/>
    </row>
    <row r="122" spans="22:26" x14ac:dyDescent="0.3">
      <c r="V122" s="18"/>
      <c r="Z122" s="19"/>
    </row>
    <row r="123" spans="22:26" x14ac:dyDescent="0.3">
      <c r="V123" s="18"/>
      <c r="Z123" s="19"/>
    </row>
    <row r="124" spans="22:26" x14ac:dyDescent="0.3">
      <c r="V124" s="18"/>
      <c r="Z124" s="19"/>
    </row>
    <row r="125" spans="22:26" x14ac:dyDescent="0.3">
      <c r="V125" s="18"/>
      <c r="Z125" s="19"/>
    </row>
    <row r="126" spans="22:26" x14ac:dyDescent="0.3">
      <c r="V126" s="18"/>
      <c r="Z126" s="19"/>
    </row>
    <row r="127" spans="22:26" x14ac:dyDescent="0.3">
      <c r="V127" s="18"/>
      <c r="Z127" s="19"/>
    </row>
    <row r="128" spans="22:26" x14ac:dyDescent="0.3">
      <c r="V128" s="18"/>
    </row>
  </sheetData>
  <autoFilter ref="L77:AQ94" xr:uid="{79AD9D2F-4AAF-4632-8EF4-EE536C1A00BA}"/>
  <sortState xmlns:xlrd2="http://schemas.microsoft.com/office/spreadsheetml/2017/richdata2" ref="M97:Z126">
    <sortCondition ref="M97:M126"/>
  </sortState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D35"/>
  <sheetViews>
    <sheetView workbookViewId="0">
      <selection sqref="A1:D31"/>
    </sheetView>
  </sheetViews>
  <sheetFormatPr defaultRowHeight="14.4" x14ac:dyDescent="0.3"/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23</v>
      </c>
      <c r="B2" s="1">
        <v>5.82550335570469</v>
      </c>
      <c r="C2" s="1">
        <v>6.8968565815324103</v>
      </c>
      <c r="D2" s="1">
        <v>3.9484536082474202</v>
      </c>
    </row>
    <row r="3" spans="1:4" ht="15" thickBot="1" x14ac:dyDescent="0.35">
      <c r="A3" s="1">
        <v>29</v>
      </c>
      <c r="B3" s="1">
        <v>6.8679245283018799</v>
      </c>
      <c r="C3" s="1">
        <v>5.9938524590163897</v>
      </c>
      <c r="D3" s="1">
        <v>4.3650075414781204</v>
      </c>
    </row>
    <row r="4" spans="1:4" ht="15" thickBot="1" x14ac:dyDescent="0.35">
      <c r="A4" s="1">
        <v>11</v>
      </c>
      <c r="B4" s="1">
        <v>4.5985185185185102</v>
      </c>
      <c r="C4" s="1">
        <v>4.3651026392961798</v>
      </c>
      <c r="D4" s="1">
        <v>4.3650075414781204</v>
      </c>
    </row>
    <row r="5" spans="1:4" ht="15" thickBot="1" x14ac:dyDescent="0.35">
      <c r="A5" s="1">
        <v>12</v>
      </c>
      <c r="B5" s="1">
        <v>4.5985185185185102</v>
      </c>
      <c r="C5" s="1">
        <v>4.3651026392961798</v>
      </c>
      <c r="D5" s="1">
        <v>4.3650075414781204</v>
      </c>
    </row>
    <row r="6" spans="1:4" ht="15" thickBot="1" x14ac:dyDescent="0.35">
      <c r="A6" s="1">
        <v>25</v>
      </c>
      <c r="B6" s="1">
        <v>4.60093896713615</v>
      </c>
      <c r="C6" s="1">
        <v>6.0383631713554902</v>
      </c>
      <c r="D6" s="1">
        <v>4.4572680788897001</v>
      </c>
    </row>
    <row r="7" spans="1:4" ht="15" thickBot="1" x14ac:dyDescent="0.35">
      <c r="A7" s="1">
        <v>24</v>
      </c>
      <c r="B7" s="1">
        <v>4.5985185185185102</v>
      </c>
      <c r="C7" s="1">
        <v>6.0383631713554902</v>
      </c>
      <c r="D7" s="1">
        <v>4.79201680672268</v>
      </c>
    </row>
    <row r="8" spans="1:4" ht="15" thickBot="1" x14ac:dyDescent="0.35">
      <c r="A8" s="1">
        <v>27</v>
      </c>
      <c r="B8" s="1">
        <v>5.82550335570469</v>
      </c>
      <c r="C8" s="1">
        <v>3.8280193236714899</v>
      </c>
      <c r="D8" s="1">
        <v>6.90991902834008</v>
      </c>
    </row>
    <row r="9" spans="1:4" ht="15" thickBot="1" x14ac:dyDescent="0.35">
      <c r="A9" s="1">
        <v>28</v>
      </c>
      <c r="B9" s="1">
        <v>3.99586206896551</v>
      </c>
      <c r="C9" s="1">
        <v>4.3651026392961798</v>
      </c>
      <c r="D9" s="1">
        <v>5.0263157894736796</v>
      </c>
    </row>
    <row r="10" spans="1:4" ht="15" thickBot="1" x14ac:dyDescent="0.35">
      <c r="A10" s="1">
        <v>10</v>
      </c>
      <c r="B10" s="1">
        <v>4.5985185185185102</v>
      </c>
      <c r="C10" s="1">
        <v>6.0383631713554902</v>
      </c>
      <c r="D10" s="1">
        <v>4.1922690763052204</v>
      </c>
    </row>
    <row r="11" spans="1:4" ht="15" thickBot="1" x14ac:dyDescent="0.35">
      <c r="A11" s="1">
        <v>9</v>
      </c>
      <c r="B11" s="1">
        <v>4.5985185185185102</v>
      </c>
      <c r="C11" s="1">
        <v>4.3651026392961798</v>
      </c>
      <c r="D11" s="1">
        <v>5.0866228070175401</v>
      </c>
    </row>
    <row r="12" spans="1:4" ht="15" thickBot="1" x14ac:dyDescent="0.35">
      <c r="A12" s="1">
        <v>21</v>
      </c>
      <c r="B12" s="1">
        <v>4.60093896713615</v>
      </c>
      <c r="C12" s="1">
        <v>4.3651026392961798</v>
      </c>
      <c r="D12" s="1">
        <v>6.2780612244897904</v>
      </c>
    </row>
    <row r="13" spans="1:4" ht="15" thickBot="1" x14ac:dyDescent="0.35">
      <c r="A13" s="1">
        <v>22</v>
      </c>
      <c r="B13" s="1">
        <v>4.5985185185185102</v>
      </c>
      <c r="C13" s="1">
        <v>3.8280193236714899</v>
      </c>
      <c r="D13" s="1">
        <v>4.4951298701298699</v>
      </c>
    </row>
    <row r="14" spans="1:4" ht="15" thickBot="1" x14ac:dyDescent="0.35">
      <c r="A14" s="1">
        <v>30</v>
      </c>
      <c r="B14" s="1">
        <v>4.5985185185185102</v>
      </c>
      <c r="C14" s="1">
        <v>4.3651026392961798</v>
      </c>
      <c r="D14" s="1">
        <v>3.69212410501193</v>
      </c>
    </row>
    <row r="15" spans="1:4" ht="15" thickBot="1" x14ac:dyDescent="0.35">
      <c r="A15" s="1">
        <v>26</v>
      </c>
      <c r="B15" s="1">
        <v>4.5985185185185102</v>
      </c>
      <c r="C15" s="1">
        <v>4.3651026392961798</v>
      </c>
      <c r="D15" s="1">
        <v>7.06417112299465</v>
      </c>
    </row>
    <row r="16" spans="1:4" ht="15" thickBot="1" x14ac:dyDescent="0.35">
      <c r="A16" s="1">
        <v>6</v>
      </c>
      <c r="B16" s="1">
        <v>4.5985185185185102</v>
      </c>
      <c r="C16" s="1">
        <v>6.0383631713554902</v>
      </c>
      <c r="D16" s="1">
        <v>4.79201680672268</v>
      </c>
    </row>
    <row r="17" spans="1:4" ht="15" thickBot="1" x14ac:dyDescent="0.35">
      <c r="A17" s="1">
        <v>5</v>
      </c>
      <c r="B17" s="1">
        <v>6.8231098430813102</v>
      </c>
      <c r="C17" s="1">
        <v>8.0067491563554505</v>
      </c>
      <c r="D17" s="1">
        <v>4.9369442198868203</v>
      </c>
    </row>
    <row r="18" spans="1:4" ht="15" thickBot="1" x14ac:dyDescent="0.35">
      <c r="A18" s="1">
        <v>15</v>
      </c>
      <c r="B18" s="1">
        <v>6.8345724907063197</v>
      </c>
      <c r="C18" s="1">
        <v>6.0383631713554902</v>
      </c>
      <c r="D18" s="1">
        <v>4.79201680672268</v>
      </c>
    </row>
    <row r="19" spans="1:4" ht="15" thickBot="1" x14ac:dyDescent="0.35">
      <c r="A19" s="1">
        <v>16</v>
      </c>
      <c r="B19" s="1">
        <v>4.60093896713615</v>
      </c>
      <c r="C19" s="1">
        <v>4.3651026392961798</v>
      </c>
      <c r="D19" s="1">
        <v>4.1474067333939901</v>
      </c>
    </row>
    <row r="20" spans="1:4" ht="15" thickBot="1" x14ac:dyDescent="0.35">
      <c r="A20" s="1">
        <v>13</v>
      </c>
      <c r="B20" s="1">
        <v>5.82550335570469</v>
      </c>
      <c r="C20" s="1">
        <v>4.5207253886010301</v>
      </c>
      <c r="D20" s="1">
        <v>5.0263157894736796</v>
      </c>
    </row>
    <row r="21" spans="1:4" ht="15" thickBot="1" x14ac:dyDescent="0.35">
      <c r="A21" s="1">
        <v>14</v>
      </c>
      <c r="B21" s="1">
        <v>5.82550335570469</v>
      </c>
      <c r="C21" s="1">
        <v>4.3651026392961798</v>
      </c>
      <c r="D21" s="1">
        <v>5.0566905005107197</v>
      </c>
    </row>
    <row r="22" spans="1:4" ht="15" thickBot="1" x14ac:dyDescent="0.35">
      <c r="A22" s="1">
        <v>8</v>
      </c>
      <c r="B22" s="1">
        <v>6.8231098430813102</v>
      </c>
      <c r="C22" s="1">
        <v>6.72344322344322</v>
      </c>
      <c r="D22" s="1">
        <v>5.0814249363867603</v>
      </c>
    </row>
    <row r="23" spans="1:4" ht="15" thickBot="1" x14ac:dyDescent="0.35">
      <c r="A23" s="1">
        <v>7</v>
      </c>
      <c r="B23" s="1">
        <v>3.99586206896551</v>
      </c>
      <c r="C23" s="1">
        <v>6.78317757009345</v>
      </c>
      <c r="D23" s="1">
        <v>4.1922690763052204</v>
      </c>
    </row>
    <row r="24" spans="1:4" ht="15" thickBot="1" x14ac:dyDescent="0.35">
      <c r="A24" s="1">
        <v>2</v>
      </c>
      <c r="B24" s="1">
        <v>4.5985185185185102</v>
      </c>
      <c r="C24" s="1">
        <v>5.9938524590163897</v>
      </c>
      <c r="D24" s="1">
        <v>4.9844517184942703</v>
      </c>
    </row>
    <row r="25" spans="1:4" ht="15" thickBot="1" x14ac:dyDescent="0.35">
      <c r="A25" s="1">
        <v>1</v>
      </c>
      <c r="B25" s="1">
        <v>4.5985185185185102</v>
      </c>
      <c r="C25" s="1">
        <v>4.3651026392961798</v>
      </c>
      <c r="D25" s="1">
        <v>4.4572680788897001</v>
      </c>
    </row>
    <row r="26" spans="1:4" ht="15" thickBot="1" x14ac:dyDescent="0.35">
      <c r="A26" s="1">
        <v>4</v>
      </c>
      <c r="B26" s="1">
        <v>5.82550335570469</v>
      </c>
      <c r="C26" s="1">
        <v>6.72344322344322</v>
      </c>
      <c r="D26" s="1">
        <v>4.0756062767475001</v>
      </c>
    </row>
    <row r="27" spans="1:4" ht="15" thickBot="1" x14ac:dyDescent="0.35">
      <c r="A27" s="1">
        <v>3</v>
      </c>
      <c r="B27" s="1">
        <v>8.0480446927374292</v>
      </c>
      <c r="C27" s="1">
        <v>4.3651026392961798</v>
      </c>
      <c r="D27" s="1">
        <v>4.9844517184942703</v>
      </c>
    </row>
    <row r="28" spans="1:4" ht="15" thickBot="1" x14ac:dyDescent="0.35">
      <c r="A28" s="1">
        <v>17</v>
      </c>
      <c r="B28" s="1">
        <v>4.5985185185185102</v>
      </c>
      <c r="C28" s="1">
        <v>6.0383631713554902</v>
      </c>
      <c r="D28" s="1">
        <v>4.0154264972776703</v>
      </c>
    </row>
    <row r="29" spans="1:4" ht="15" thickBot="1" x14ac:dyDescent="0.35">
      <c r="A29" s="1">
        <v>18</v>
      </c>
      <c r="B29" s="1">
        <v>6.8679245283018799</v>
      </c>
      <c r="C29" s="1">
        <v>3.7892561983471</v>
      </c>
      <c r="D29" s="1">
        <v>6.07439024390243</v>
      </c>
    </row>
    <row r="30" spans="1:4" ht="15" thickBot="1" x14ac:dyDescent="0.35">
      <c r="A30" s="1">
        <v>19</v>
      </c>
      <c r="B30" s="1">
        <v>4.60093896713615</v>
      </c>
      <c r="C30" s="1">
        <v>5.9861111111111098</v>
      </c>
      <c r="D30" s="1">
        <v>6.9452449567723296</v>
      </c>
    </row>
    <row r="31" spans="1:4" ht="15" thickBot="1" x14ac:dyDescent="0.35">
      <c r="A31" s="1">
        <v>20</v>
      </c>
      <c r="B31" s="1">
        <v>4.5985185185185102</v>
      </c>
      <c r="C31" s="1">
        <v>3.8280193236714899</v>
      </c>
      <c r="D31" s="1">
        <v>6.1642685851318904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23</v>
      </c>
      <c r="B2" s="1">
        <v>4.0762499999999999</v>
      </c>
      <c r="C2" s="1">
        <v>5.1962995999999997</v>
      </c>
      <c r="D2" s="1">
        <v>4.3102393000000001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29</v>
      </c>
      <c r="B3" s="1">
        <v>5.0265700000000004</v>
      </c>
      <c r="C3" s="1">
        <v>4.0910992999999998</v>
      </c>
      <c r="D3" s="1">
        <v>3.1641889000000001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11</v>
      </c>
      <c r="B4" s="1">
        <v>4.0751289999999996</v>
      </c>
      <c r="C4" s="1">
        <v>2.9491076000000001</v>
      </c>
      <c r="D4" s="1">
        <v>4.5199160000000003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12</v>
      </c>
      <c r="B5" s="1">
        <v>4.0177044999999998</v>
      </c>
      <c r="C5" s="1">
        <v>4.1118379999999997</v>
      </c>
      <c r="D5" s="1">
        <v>4.3988557000000004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25</v>
      </c>
      <c r="B6" s="1">
        <v>3.9884515</v>
      </c>
      <c r="C6" s="1">
        <v>5.1002296999999999</v>
      </c>
      <c r="D6" s="1">
        <v>4.1501760000000001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24</v>
      </c>
      <c r="B7" s="1">
        <v>4.0897207</v>
      </c>
      <c r="C7" s="1">
        <v>5.0128060000000003</v>
      </c>
      <c r="D7" s="1">
        <v>5.4783140000000001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27</v>
      </c>
      <c r="B8" s="1">
        <v>4.1460036999999996</v>
      </c>
      <c r="C8" s="1">
        <v>3.1574518999999999</v>
      </c>
      <c r="D8" s="1">
        <v>6.0036816999999996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28</v>
      </c>
      <c r="B9" s="1">
        <v>3.0896935000000001</v>
      </c>
      <c r="C9" s="1">
        <v>4.15076</v>
      </c>
      <c r="D9" s="1">
        <v>5.5485386999999999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10</v>
      </c>
      <c r="B10" s="1">
        <v>3.0762634000000002</v>
      </c>
      <c r="C10" s="1">
        <v>4.0943110000000003</v>
      </c>
      <c r="D10" s="1">
        <v>4.7272230000000004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9</v>
      </c>
      <c r="B11" s="1">
        <v>4.1753349999999996</v>
      </c>
      <c r="C11" s="1">
        <v>3.0806653000000002</v>
      </c>
      <c r="D11" s="1">
        <v>5.9375499999999999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21</v>
      </c>
      <c r="B12" s="1">
        <v>3.1100001000000002</v>
      </c>
      <c r="C12" s="1">
        <v>3.0964896999999998</v>
      </c>
      <c r="D12" s="1">
        <v>6.0182900000000004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22</v>
      </c>
      <c r="B13" s="1">
        <v>3.1788778</v>
      </c>
      <c r="C13" s="1">
        <v>3.0901597000000001</v>
      </c>
      <c r="D13" s="1">
        <v>4.0168080000000002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30</v>
      </c>
      <c r="B14" s="1">
        <v>3.0983222000000001</v>
      </c>
      <c r="C14" s="1">
        <v>2.9462093999999999</v>
      </c>
      <c r="D14" s="1">
        <v>2.3597790000000001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26</v>
      </c>
      <c r="B15" s="1">
        <v>4.0451236000000002</v>
      </c>
      <c r="C15" s="1">
        <v>3.1134390000000001</v>
      </c>
      <c r="D15" s="1">
        <v>6.8967999999999998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6</v>
      </c>
      <c r="B16" s="1">
        <v>3.0785885</v>
      </c>
      <c r="C16" s="1">
        <v>4.9399009999999999</v>
      </c>
      <c r="D16" s="1">
        <v>4.0826864</v>
      </c>
    </row>
    <row r="17" spans="1:4" ht="15" thickBot="1" x14ac:dyDescent="0.35">
      <c r="A17" s="1">
        <v>5</v>
      </c>
      <c r="B17" s="1">
        <v>5.0258145000000001</v>
      </c>
      <c r="C17" s="1">
        <v>6.0641410000000002</v>
      </c>
      <c r="D17" s="1">
        <v>3.9404892999999999</v>
      </c>
    </row>
    <row r="18" spans="1:4" ht="15" thickBot="1" x14ac:dyDescent="0.35">
      <c r="A18" s="1">
        <v>15</v>
      </c>
      <c r="B18" s="1">
        <v>4.8931931999999998</v>
      </c>
      <c r="C18" s="1">
        <v>4.0491159999999997</v>
      </c>
      <c r="D18" s="1">
        <v>4.6190556999999997</v>
      </c>
    </row>
    <row r="19" spans="1:4" ht="15" thickBot="1" x14ac:dyDescent="0.35">
      <c r="A19" s="1">
        <v>16</v>
      </c>
      <c r="B19" s="1">
        <v>4.1038009999999998</v>
      </c>
      <c r="C19" s="1">
        <v>3.0222986000000001</v>
      </c>
      <c r="D19" s="1">
        <v>4.6889630000000002</v>
      </c>
    </row>
    <row r="20" spans="1:4" ht="15" thickBot="1" x14ac:dyDescent="0.35">
      <c r="A20" s="1">
        <v>13</v>
      </c>
      <c r="B20" s="1">
        <v>4.1311893</v>
      </c>
      <c r="C20" s="1">
        <v>4.168145</v>
      </c>
      <c r="D20" s="1">
        <v>5.7676020000000001</v>
      </c>
    </row>
    <row r="21" spans="1:4" ht="15" thickBot="1" x14ac:dyDescent="0.35">
      <c r="A21" s="1">
        <v>14</v>
      </c>
      <c r="B21" s="1">
        <v>4.1214643000000004</v>
      </c>
      <c r="C21" s="1">
        <v>3.1261253</v>
      </c>
      <c r="D21" s="1">
        <v>5.2820640000000001</v>
      </c>
    </row>
    <row r="22" spans="1:4" ht="15" thickBot="1" x14ac:dyDescent="0.35">
      <c r="A22" s="1">
        <v>8</v>
      </c>
      <c r="B22" s="1">
        <v>6.0708226999999999</v>
      </c>
      <c r="C22" s="1">
        <v>5.0341959999999997</v>
      </c>
      <c r="D22" s="1">
        <v>5.3355154999999996</v>
      </c>
    </row>
    <row r="23" spans="1:4" ht="15" thickBot="1" x14ac:dyDescent="0.35">
      <c r="A23" s="1">
        <v>7</v>
      </c>
      <c r="B23" s="1">
        <v>3.0318136</v>
      </c>
      <c r="C23" s="1">
        <v>5.0432730000000001</v>
      </c>
      <c r="D23" s="1">
        <v>3.3381072999999999</v>
      </c>
    </row>
    <row r="24" spans="1:4" ht="15" thickBot="1" x14ac:dyDescent="0.35">
      <c r="A24" s="1">
        <v>2</v>
      </c>
      <c r="B24" s="1">
        <v>4.0712276000000003</v>
      </c>
      <c r="C24" s="1">
        <v>4.9944110000000004</v>
      </c>
      <c r="D24" s="1">
        <v>4.8415869999999996</v>
      </c>
    </row>
    <row r="25" spans="1:4" ht="15" thickBot="1" x14ac:dyDescent="0.35">
      <c r="A25" s="1">
        <v>1</v>
      </c>
      <c r="B25" s="1">
        <v>4.1806912000000001</v>
      </c>
      <c r="C25" s="1">
        <v>3.1314630000000001</v>
      </c>
      <c r="D25" s="1">
        <v>3.851661</v>
      </c>
    </row>
    <row r="26" spans="1:4" ht="15" thickBot="1" x14ac:dyDescent="0.35">
      <c r="A26" s="1">
        <v>4</v>
      </c>
      <c r="B26" s="1">
        <v>4.0950499999999996</v>
      </c>
      <c r="C26" s="1">
        <v>5.0317974000000003</v>
      </c>
      <c r="D26" s="1">
        <v>4.3215510000000004</v>
      </c>
    </row>
    <row r="27" spans="1:4" ht="15" thickBot="1" x14ac:dyDescent="0.35">
      <c r="A27" s="1">
        <v>3</v>
      </c>
      <c r="B27" s="1">
        <v>6.1090865000000001</v>
      </c>
      <c r="C27" s="1">
        <v>4.0810183999999996</v>
      </c>
      <c r="D27" s="1">
        <v>5.3602176000000004</v>
      </c>
    </row>
    <row r="28" spans="1:4" ht="15" thickBot="1" x14ac:dyDescent="0.35">
      <c r="A28" s="1">
        <v>17</v>
      </c>
      <c r="B28" s="1">
        <v>3.0593789999999998</v>
      </c>
      <c r="C28" s="1">
        <v>4.1544013</v>
      </c>
      <c r="D28" s="1">
        <v>3.2840189999999998</v>
      </c>
    </row>
    <row r="29" spans="1:4" ht="15" thickBot="1" x14ac:dyDescent="0.35">
      <c r="A29" s="1">
        <v>18</v>
      </c>
      <c r="B29" s="1">
        <v>4.9893216999999996</v>
      </c>
      <c r="C29" s="1">
        <v>3.0120849999999999</v>
      </c>
      <c r="D29" s="1">
        <v>6.1916140000000004</v>
      </c>
    </row>
    <row r="30" spans="1:4" ht="15" thickBot="1" x14ac:dyDescent="0.35">
      <c r="A30" s="1">
        <v>19</v>
      </c>
      <c r="B30" s="1">
        <v>4.1794469999999997</v>
      </c>
      <c r="C30" s="1">
        <v>5.0515803999999997</v>
      </c>
      <c r="D30" s="1">
        <v>6.3692054999999996</v>
      </c>
    </row>
    <row r="31" spans="1:4" ht="15" thickBot="1" x14ac:dyDescent="0.35">
      <c r="A31" s="1">
        <v>20</v>
      </c>
      <c r="B31" s="1">
        <v>4.1575090000000001</v>
      </c>
      <c r="C31" s="1">
        <v>3.061769</v>
      </c>
      <c r="D31" s="1">
        <v>5.9633130000000003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23</v>
      </c>
      <c r="B2" s="1">
        <v>4.5864165012363003</v>
      </c>
      <c r="C2" s="1">
        <v>5.6750043448327503</v>
      </c>
      <c r="D2" s="1">
        <v>4.4790960774976201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29</v>
      </c>
      <c r="B3" s="1">
        <v>5.5291480500203596</v>
      </c>
      <c r="C3" s="1">
        <v>4.9313738962660398</v>
      </c>
      <c r="D3" s="1">
        <v>4.2053142109289503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11</v>
      </c>
      <c r="B4" s="1">
        <v>4.4234142148880604</v>
      </c>
      <c r="C4" s="1">
        <v>3.5614295142034802</v>
      </c>
      <c r="D4" s="1">
        <v>4.3510975501590101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12</v>
      </c>
      <c r="B5" s="1">
        <v>4.2632937734463496</v>
      </c>
      <c r="C5" s="1">
        <v>4.2201309531095896</v>
      </c>
      <c r="D5" s="1">
        <v>4.2487654800307597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25</v>
      </c>
      <c r="B6" s="1">
        <v>4.5139841952397797</v>
      </c>
      <c r="C6" s="1">
        <v>5.1500122591193804</v>
      </c>
      <c r="D6" s="1">
        <v>5.2118265748521297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24</v>
      </c>
      <c r="B7" s="1">
        <v>4.1500006904896596</v>
      </c>
      <c r="C7" s="1">
        <v>5.0120021099025696</v>
      </c>
      <c r="D7" s="1">
        <v>4.43694193827237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27</v>
      </c>
      <c r="B8" s="1">
        <v>4.5682086170999003</v>
      </c>
      <c r="C8" s="1">
        <v>3.36000131035986</v>
      </c>
      <c r="D8" s="1">
        <v>5.8790652943188002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28</v>
      </c>
      <c r="B9" s="1">
        <v>3.1116546840992401</v>
      </c>
      <c r="C9" s="1">
        <v>4.2156766478462302</v>
      </c>
      <c r="D9" s="1">
        <v>5.5153996777401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10</v>
      </c>
      <c r="B10" s="1">
        <v>3.8060911915877802</v>
      </c>
      <c r="C10" s="1">
        <v>4.85524037698646</v>
      </c>
      <c r="D10" s="1">
        <v>4.7242616094489103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9</v>
      </c>
      <c r="B11" s="1">
        <v>4.2560694390430198</v>
      </c>
      <c r="C11" s="1">
        <v>3.6552186456064901</v>
      </c>
      <c r="D11" s="1">
        <v>5.9755187076623697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21</v>
      </c>
      <c r="B12" s="1">
        <v>3.9000014348032099</v>
      </c>
      <c r="C12" s="1">
        <v>3.6100011940221601</v>
      </c>
      <c r="D12" s="1">
        <v>6.6290461747205098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22</v>
      </c>
      <c r="B13" s="1">
        <v>3.5616798061989501</v>
      </c>
      <c r="C13" s="1">
        <v>3.30003322762018</v>
      </c>
      <c r="D13" s="1">
        <v>4.6444984072268101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30</v>
      </c>
      <c r="B14" s="1">
        <v>3.66269149197108</v>
      </c>
      <c r="C14" s="1">
        <v>3.5671460910697799</v>
      </c>
      <c r="D14" s="1">
        <v>3.1273522563390301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26</v>
      </c>
      <c r="B15" s="1">
        <v>4.2699650616264497</v>
      </c>
      <c r="C15" s="1">
        <v>3.7609328890759599</v>
      </c>
      <c r="D15" s="1">
        <v>6.3080908998441103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6</v>
      </c>
      <c r="B16" s="1">
        <v>3.9985544091925802</v>
      </c>
      <c r="C16" s="1">
        <v>5.4950069701640301</v>
      </c>
      <c r="D16" s="1">
        <v>4.8506538568053701</v>
      </c>
    </row>
    <row r="17" spans="1:4" ht="15" thickBot="1" x14ac:dyDescent="0.35">
      <c r="A17" s="1">
        <v>5</v>
      </c>
      <c r="B17" s="1">
        <v>6.00234731121345</v>
      </c>
      <c r="C17" s="1">
        <v>6.8917464935305803</v>
      </c>
      <c r="D17" s="1">
        <v>4.9668297006240696</v>
      </c>
    </row>
    <row r="18" spans="1:4" ht="15" thickBot="1" x14ac:dyDescent="0.35">
      <c r="A18" s="1">
        <v>15</v>
      </c>
      <c r="B18" s="1">
        <v>5.6138367657947397</v>
      </c>
      <c r="C18" s="1">
        <v>4.5150357513049704</v>
      </c>
      <c r="D18" s="1">
        <v>5.1244726239571596</v>
      </c>
    </row>
    <row r="19" spans="1:4" ht="15" thickBot="1" x14ac:dyDescent="0.35">
      <c r="A19" s="1">
        <v>16</v>
      </c>
      <c r="B19" s="1">
        <v>4.5174729811781704</v>
      </c>
      <c r="C19" s="1">
        <v>3.9118687456880399</v>
      </c>
      <c r="D19" s="1">
        <v>5.0205512583369503</v>
      </c>
    </row>
    <row r="20" spans="1:4" ht="15" thickBot="1" x14ac:dyDescent="0.35">
      <c r="A20" s="1">
        <v>13</v>
      </c>
      <c r="B20" s="1">
        <v>4.7646941117070698</v>
      </c>
      <c r="C20" s="1">
        <v>4.2500001966210696</v>
      </c>
      <c r="D20" s="1">
        <v>5.6941134623582998</v>
      </c>
    </row>
    <row r="21" spans="1:4" ht="15" thickBot="1" x14ac:dyDescent="0.35">
      <c r="A21" s="1">
        <v>14</v>
      </c>
      <c r="B21" s="1">
        <v>4.8000003240754801</v>
      </c>
      <c r="C21" s="1">
        <v>3.71263452473656</v>
      </c>
      <c r="D21" s="1">
        <v>5.6643946702378702</v>
      </c>
    </row>
    <row r="22" spans="1:4" ht="15" thickBot="1" x14ac:dyDescent="0.35">
      <c r="A22" s="1">
        <v>8</v>
      </c>
      <c r="B22" s="1">
        <v>6.0348983145689203</v>
      </c>
      <c r="C22" s="1">
        <v>5.6050018073979597</v>
      </c>
      <c r="D22" s="1">
        <v>5.6063496600288296</v>
      </c>
    </row>
    <row r="23" spans="1:4" ht="15" thickBot="1" x14ac:dyDescent="0.35">
      <c r="A23" s="1">
        <v>7</v>
      </c>
      <c r="B23" s="1">
        <v>3.00581644601451</v>
      </c>
      <c r="C23" s="1">
        <v>5.5800057629300701</v>
      </c>
      <c r="D23" s="1">
        <v>4.2907088906077604</v>
      </c>
    </row>
    <row r="24" spans="1:4" ht="15" thickBot="1" x14ac:dyDescent="0.35">
      <c r="A24" s="1">
        <v>2</v>
      </c>
      <c r="B24" s="1">
        <v>4.1349226569247604</v>
      </c>
      <c r="C24" s="1">
        <v>5.1417575516226304</v>
      </c>
      <c r="D24" s="1">
        <v>5.0768700972696701</v>
      </c>
    </row>
    <row r="25" spans="1:4" ht="15" thickBot="1" x14ac:dyDescent="0.35">
      <c r="A25" s="1">
        <v>1</v>
      </c>
      <c r="B25" s="1">
        <v>4.0063691003634396</v>
      </c>
      <c r="C25" s="1">
        <v>3.5500127934991901</v>
      </c>
      <c r="D25" s="1">
        <v>4.5034351409312299</v>
      </c>
    </row>
    <row r="26" spans="1:4" ht="15" thickBot="1" x14ac:dyDescent="0.35">
      <c r="A26" s="1">
        <v>4</v>
      </c>
      <c r="B26" s="1">
        <v>4.8000002317891699</v>
      </c>
      <c r="C26" s="1">
        <v>5.8554562461002799</v>
      </c>
      <c r="D26" s="1">
        <v>4.6730895150481597</v>
      </c>
    </row>
    <row r="27" spans="1:4" ht="15" thickBot="1" x14ac:dyDescent="0.35">
      <c r="A27" s="1">
        <v>3</v>
      </c>
      <c r="B27" s="1">
        <v>6.5000010381545898</v>
      </c>
      <c r="C27" s="1">
        <v>4.4000000146927398</v>
      </c>
      <c r="D27" s="1">
        <v>5.5168469997923397</v>
      </c>
    </row>
    <row r="28" spans="1:4" ht="15" thickBot="1" x14ac:dyDescent="0.35">
      <c r="A28" s="1">
        <v>17</v>
      </c>
      <c r="B28" s="1">
        <v>3.7499998072060499</v>
      </c>
      <c r="C28" s="1">
        <v>4.5000019887358897</v>
      </c>
      <c r="D28" s="1">
        <v>4.5556216298213599</v>
      </c>
    </row>
    <row r="29" spans="1:4" ht="15" thickBot="1" x14ac:dyDescent="0.35">
      <c r="A29" s="1">
        <v>18</v>
      </c>
      <c r="B29" s="1">
        <v>5.8000242340288004</v>
      </c>
      <c r="C29" s="1">
        <v>3.2382003270002699</v>
      </c>
      <c r="D29" s="1">
        <v>5.99520912408759</v>
      </c>
    </row>
    <row r="30" spans="1:4" ht="15" thickBot="1" x14ac:dyDescent="0.35">
      <c r="A30" s="1">
        <v>19</v>
      </c>
      <c r="B30" s="1">
        <v>4.3139595294840101</v>
      </c>
      <c r="C30" s="1">
        <v>5.4400069150578299</v>
      </c>
      <c r="D30" s="1">
        <v>6.6914894605246804</v>
      </c>
    </row>
    <row r="31" spans="1:4" ht="15" thickBot="1" x14ac:dyDescent="0.35">
      <c r="A31" s="1">
        <v>20</v>
      </c>
      <c r="B31" s="1">
        <v>4.4465554832459304</v>
      </c>
      <c r="C31" s="1">
        <v>3.2120144127640899</v>
      </c>
      <c r="D31" s="1">
        <v>5.9709723283427296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23</v>
      </c>
      <c r="B2" s="1">
        <v>4.7449941943874903</v>
      </c>
      <c r="C2" s="1">
        <v>5.91972806914427</v>
      </c>
      <c r="D2" s="1">
        <v>4.4719390686278198</v>
      </c>
    </row>
    <row r="3" spans="1:5" ht="15" thickBot="1" x14ac:dyDescent="0.35">
      <c r="A3" s="1">
        <v>29</v>
      </c>
      <c r="B3" s="1">
        <v>5.6718824322354804</v>
      </c>
      <c r="C3" s="1">
        <v>5.0747811710485404</v>
      </c>
      <c r="D3" s="1">
        <v>4.1867611244076901</v>
      </c>
    </row>
    <row r="4" spans="1:5" ht="15" thickBot="1" x14ac:dyDescent="0.35">
      <c r="A4" s="1">
        <v>11</v>
      </c>
      <c r="B4" s="1">
        <v>4.5606261184231496</v>
      </c>
      <c r="C4" s="1">
        <v>3.6108282294283298</v>
      </c>
      <c r="D4" s="1">
        <v>4.3068229584122504</v>
      </c>
    </row>
    <row r="5" spans="1:5" ht="15" thickBot="1" x14ac:dyDescent="0.35">
      <c r="A5" s="1">
        <v>12</v>
      </c>
      <c r="B5" s="1">
        <v>4.3215386705198897</v>
      </c>
      <c r="C5" s="1">
        <v>4.3313151556981504</v>
      </c>
      <c r="D5" s="1">
        <v>4.2695019277800803</v>
      </c>
    </row>
    <row r="6" spans="1:5" ht="15" thickBot="1" x14ac:dyDescent="0.35">
      <c r="A6" s="1">
        <v>25</v>
      </c>
      <c r="B6" s="1">
        <v>4.7431517520115403</v>
      </c>
      <c r="C6" s="1">
        <v>5.3229741554303498</v>
      </c>
      <c r="D6" s="1">
        <v>5.2456229890544401</v>
      </c>
    </row>
    <row r="7" spans="1:5" ht="15" thickBot="1" x14ac:dyDescent="0.35">
      <c r="A7" s="1">
        <v>24</v>
      </c>
      <c r="B7" s="1">
        <v>4.3263920803253999</v>
      </c>
      <c r="C7" s="1">
        <v>5.18423430285993</v>
      </c>
      <c r="D7" s="1">
        <v>4.3790098201068703</v>
      </c>
    </row>
    <row r="8" spans="1:5" ht="15" thickBot="1" x14ac:dyDescent="0.35">
      <c r="A8" s="1">
        <v>27</v>
      </c>
      <c r="B8" s="1">
        <v>4.7491893148912201</v>
      </c>
      <c r="C8" s="1">
        <v>3.5245467461858202</v>
      </c>
      <c r="D8" s="1">
        <v>5.9092156067879502</v>
      </c>
    </row>
    <row r="9" spans="1:5" ht="15" thickBot="1" x14ac:dyDescent="0.35">
      <c r="A9" s="1">
        <v>28</v>
      </c>
      <c r="B9" s="1">
        <v>3.2125023356815601</v>
      </c>
      <c r="C9" s="1">
        <v>4.3909435170002604</v>
      </c>
      <c r="D9" s="1">
        <v>5.4963392094114498</v>
      </c>
    </row>
    <row r="10" spans="1:5" ht="15" thickBot="1" x14ac:dyDescent="0.35">
      <c r="A10" s="1">
        <v>10</v>
      </c>
      <c r="B10" s="1">
        <v>4.0012989323165504</v>
      </c>
      <c r="C10" s="1">
        <v>4.9925394187857304</v>
      </c>
      <c r="D10" s="1">
        <v>4.74279545792026</v>
      </c>
    </row>
    <row r="11" spans="1:5" ht="15" thickBot="1" x14ac:dyDescent="0.35">
      <c r="A11" s="1">
        <v>9</v>
      </c>
      <c r="B11" s="1">
        <v>4.3703700640975001</v>
      </c>
      <c r="C11" s="1">
        <v>3.8206439223757802</v>
      </c>
      <c r="D11" s="1">
        <v>5.9625637254349098</v>
      </c>
    </row>
    <row r="12" spans="1:5" ht="15" thickBot="1" x14ac:dyDescent="0.35">
      <c r="A12" s="1">
        <v>21</v>
      </c>
      <c r="B12" s="1">
        <v>4.0954752329437598</v>
      </c>
      <c r="C12" s="1">
        <v>3.7711256594754001</v>
      </c>
      <c r="D12" s="1">
        <v>6.5813759287317204</v>
      </c>
    </row>
    <row r="13" spans="1:5" ht="15" thickBot="1" x14ac:dyDescent="0.35">
      <c r="A13" s="1">
        <v>22</v>
      </c>
      <c r="B13" s="1">
        <v>3.7826439601356001</v>
      </c>
      <c r="C13" s="1">
        <v>3.4278977134674902</v>
      </c>
      <c r="D13" s="1">
        <v>4.6175996572287001</v>
      </c>
    </row>
    <row r="14" spans="1:5" ht="15" thickBot="1" x14ac:dyDescent="0.35">
      <c r="A14" s="1">
        <v>30</v>
      </c>
      <c r="B14" s="1">
        <v>3.8560163028079502</v>
      </c>
      <c r="C14" s="1">
        <v>3.7947738718483701</v>
      </c>
      <c r="D14" s="1">
        <v>3.0491077369185202</v>
      </c>
    </row>
    <row r="15" spans="1:5" ht="15" thickBot="1" x14ac:dyDescent="0.35">
      <c r="A15" s="1">
        <v>26</v>
      </c>
      <c r="B15" s="1">
        <v>4.5114222300695896</v>
      </c>
      <c r="C15" s="1">
        <v>3.97175496405624</v>
      </c>
      <c r="D15" s="1">
        <v>6.3006654761056398</v>
      </c>
    </row>
    <row r="16" spans="1:5" ht="15" thickBot="1" x14ac:dyDescent="0.35">
      <c r="A16" s="1">
        <v>6</v>
      </c>
      <c r="B16" s="1">
        <v>4.20270587031</v>
      </c>
      <c r="C16" s="1">
        <v>5.6891823810230102</v>
      </c>
      <c r="D16" s="1">
        <v>4.8487763542599902</v>
      </c>
    </row>
    <row r="17" spans="1:4" ht="15" thickBot="1" x14ac:dyDescent="0.35">
      <c r="A17" s="1">
        <v>5</v>
      </c>
      <c r="B17" s="1">
        <v>6.1859139494231004</v>
      </c>
      <c r="C17" s="1">
        <v>7.1128741566863196</v>
      </c>
      <c r="D17" s="1">
        <v>4.93811670913143</v>
      </c>
    </row>
    <row r="18" spans="1:4" ht="15" thickBot="1" x14ac:dyDescent="0.35">
      <c r="A18" s="1">
        <v>15</v>
      </c>
      <c r="B18" s="1">
        <v>5.7690110565715598</v>
      </c>
      <c r="C18" s="1">
        <v>4.6320462500246</v>
      </c>
      <c r="D18" s="1">
        <v>5.0924200541521598</v>
      </c>
    </row>
    <row r="19" spans="1:4" ht="15" thickBot="1" x14ac:dyDescent="0.35">
      <c r="A19" s="1">
        <v>16</v>
      </c>
      <c r="B19" s="1">
        <v>4.6674665047739596</v>
      </c>
      <c r="C19" s="1">
        <v>3.9834824637453301</v>
      </c>
      <c r="D19" s="1">
        <v>5.0029023847099197</v>
      </c>
    </row>
    <row r="20" spans="1:4" ht="15" thickBot="1" x14ac:dyDescent="0.35">
      <c r="A20" s="1">
        <v>13</v>
      </c>
      <c r="B20" s="1">
        <v>4.8760664744464197</v>
      </c>
      <c r="C20" s="1">
        <v>4.4002492058430596</v>
      </c>
      <c r="D20" s="1">
        <v>5.7362655314688498</v>
      </c>
    </row>
    <row r="21" spans="1:4" ht="15" thickBot="1" x14ac:dyDescent="0.35">
      <c r="A21" s="1">
        <v>14</v>
      </c>
      <c r="B21" s="1">
        <v>4.9226178584505096</v>
      </c>
      <c r="C21" s="1">
        <v>3.9340145103210298</v>
      </c>
      <c r="D21" s="1">
        <v>5.6419148320021399</v>
      </c>
    </row>
    <row r="22" spans="1:4" ht="15" thickBot="1" x14ac:dyDescent="0.35">
      <c r="A22" s="1">
        <v>8</v>
      </c>
      <c r="B22" s="1">
        <v>6.2945205772361001</v>
      </c>
      <c r="C22" s="1">
        <v>5.8170525987818804</v>
      </c>
      <c r="D22" s="1">
        <v>5.6040449730636901</v>
      </c>
    </row>
    <row r="23" spans="1:4" ht="15" thickBot="1" x14ac:dyDescent="0.35">
      <c r="A23" s="1">
        <v>7</v>
      </c>
      <c r="B23" s="1">
        <v>3.0869146318823599</v>
      </c>
      <c r="C23" s="1">
        <v>5.8907334157992004</v>
      </c>
      <c r="D23" s="1">
        <v>4.2837624697893002</v>
      </c>
    </row>
    <row r="24" spans="1:4" ht="15" thickBot="1" x14ac:dyDescent="0.35">
      <c r="A24" s="1">
        <v>2</v>
      </c>
      <c r="B24" s="1">
        <v>4.3100278399014798</v>
      </c>
      <c r="C24" s="1">
        <v>5.3546708077987502</v>
      </c>
      <c r="D24" s="1">
        <v>5.0784088238712197</v>
      </c>
    </row>
    <row r="25" spans="1:4" ht="15" thickBot="1" x14ac:dyDescent="0.35">
      <c r="A25" s="1">
        <v>1</v>
      </c>
      <c r="B25" s="1">
        <v>4.2197783583761002</v>
      </c>
      <c r="C25" s="1">
        <v>3.77675694000922</v>
      </c>
      <c r="D25" s="1">
        <v>4.51726306895356</v>
      </c>
    </row>
    <row r="26" spans="1:4" ht="15" thickBot="1" x14ac:dyDescent="0.35">
      <c r="A26" s="1">
        <v>4</v>
      </c>
      <c r="B26" s="1">
        <v>4.9021843975573498</v>
      </c>
      <c r="C26" s="1">
        <v>6.0849150109394099</v>
      </c>
      <c r="D26" s="1">
        <v>4.6675062794575997</v>
      </c>
    </row>
    <row r="27" spans="1:4" ht="15" thickBot="1" x14ac:dyDescent="0.35">
      <c r="A27" s="1">
        <v>3</v>
      </c>
      <c r="B27" s="1">
        <v>6.7397481484122697</v>
      </c>
      <c r="C27" s="1">
        <v>4.59633704191896</v>
      </c>
      <c r="D27" s="1">
        <v>5.3967259405603398</v>
      </c>
    </row>
    <row r="28" spans="1:4" ht="15" thickBot="1" x14ac:dyDescent="0.35">
      <c r="A28" s="1">
        <v>17</v>
      </c>
      <c r="B28" s="1">
        <v>3.8702297954018001</v>
      </c>
      <c r="C28" s="1">
        <v>4.7542638422959804</v>
      </c>
      <c r="D28" s="1">
        <v>4.5095409535714701</v>
      </c>
    </row>
    <row r="29" spans="1:4" ht="15" thickBot="1" x14ac:dyDescent="0.35">
      <c r="A29" s="1">
        <v>18</v>
      </c>
      <c r="B29" s="1">
        <v>6.0245317970207601</v>
      </c>
      <c r="C29" s="1">
        <v>3.37396456828872</v>
      </c>
      <c r="D29" s="1">
        <v>5.9083047105415201</v>
      </c>
    </row>
    <row r="30" spans="1:4" ht="15" thickBot="1" x14ac:dyDescent="0.35">
      <c r="A30" s="1">
        <v>19</v>
      </c>
      <c r="B30" s="1">
        <v>4.4072456597687601</v>
      </c>
      <c r="C30" s="1">
        <v>5.6519705289098203</v>
      </c>
      <c r="D30" s="1">
        <v>6.6502303499360398</v>
      </c>
    </row>
    <row r="31" spans="1:4" ht="15" thickBot="1" x14ac:dyDescent="0.35">
      <c r="A31" s="1">
        <v>20</v>
      </c>
      <c r="B31" s="1">
        <v>4.6212534057465504</v>
      </c>
      <c r="C31" s="1">
        <v>3.3396606822695398</v>
      </c>
      <c r="D31" s="1">
        <v>5.9201951802845203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23</v>
      </c>
      <c r="B2" s="1">
        <v>4.5738017749246502</v>
      </c>
      <c r="C2" s="1">
        <v>5.4935257218266296</v>
      </c>
      <c r="D2" s="1">
        <v>4.65958193708674</v>
      </c>
    </row>
    <row r="3" spans="1:4" ht="15" thickBot="1" x14ac:dyDescent="0.35">
      <c r="A3" s="1">
        <v>29</v>
      </c>
      <c r="B3" s="1">
        <v>5.2074971250861504</v>
      </c>
      <c r="C3" s="1">
        <v>4.9002794848734501</v>
      </c>
      <c r="D3" s="1">
        <v>4.6334404363908499</v>
      </c>
    </row>
    <row r="4" spans="1:4" ht="15" thickBot="1" x14ac:dyDescent="0.35">
      <c r="A4" s="1">
        <v>11</v>
      </c>
      <c r="B4" s="1">
        <v>4.5563488443384603</v>
      </c>
      <c r="C4" s="1">
        <v>3.9423767520474402</v>
      </c>
      <c r="D4" s="1">
        <v>4.5963274223298196</v>
      </c>
    </row>
    <row r="5" spans="1:4" ht="15" thickBot="1" x14ac:dyDescent="0.35">
      <c r="A5" s="1">
        <v>12</v>
      </c>
      <c r="B5" s="1">
        <v>4.2864274558161704</v>
      </c>
      <c r="C5" s="1">
        <v>4.4777662888973504</v>
      </c>
      <c r="D5" s="1">
        <v>4.5700878870870403</v>
      </c>
    </row>
    <row r="6" spans="1:4" ht="15" thickBot="1" x14ac:dyDescent="0.35">
      <c r="A6" s="1">
        <v>25</v>
      </c>
      <c r="B6" s="1">
        <v>4.81605166527316</v>
      </c>
      <c r="C6" s="1">
        <v>5.0457328106177899</v>
      </c>
      <c r="D6" s="1">
        <v>4.9393349041787102</v>
      </c>
    </row>
    <row r="7" spans="1:4" ht="15" thickBot="1" x14ac:dyDescent="0.35">
      <c r="A7" s="1">
        <v>24</v>
      </c>
      <c r="B7" s="1">
        <v>4.4146280157793703</v>
      </c>
      <c r="C7" s="1">
        <v>5.0671401262840998</v>
      </c>
      <c r="D7" s="1">
        <v>4.7351677628032096</v>
      </c>
    </row>
    <row r="8" spans="1:4" ht="15" thickBot="1" x14ac:dyDescent="0.35">
      <c r="A8" s="1">
        <v>27</v>
      </c>
      <c r="B8" s="1">
        <v>4.4078518921484697</v>
      </c>
      <c r="C8" s="1">
        <v>3.9606557720265698</v>
      </c>
      <c r="D8" s="1">
        <v>5.4028213107151801</v>
      </c>
    </row>
    <row r="9" spans="1:4" ht="15" thickBot="1" x14ac:dyDescent="0.35">
      <c r="A9" s="1">
        <v>28</v>
      </c>
      <c r="B9" s="1">
        <v>3.5677210795360201</v>
      </c>
      <c r="C9" s="1">
        <v>4.3416519636413602</v>
      </c>
      <c r="D9" s="1">
        <v>5.08412592147398</v>
      </c>
    </row>
    <row r="10" spans="1:4" ht="15" thickBot="1" x14ac:dyDescent="0.35">
      <c r="A10" s="1">
        <v>10</v>
      </c>
      <c r="B10" s="1">
        <v>4.1172348116172897</v>
      </c>
      <c r="C10" s="1">
        <v>4.6733043954414999</v>
      </c>
      <c r="D10" s="1">
        <v>4.6531004465198196</v>
      </c>
    </row>
    <row r="11" spans="1:4" ht="15" thickBot="1" x14ac:dyDescent="0.35">
      <c r="A11" s="1">
        <v>9</v>
      </c>
      <c r="B11" s="1">
        <v>4.3217833064354902</v>
      </c>
      <c r="C11" s="1">
        <v>3.9240666179016102</v>
      </c>
      <c r="D11" s="1">
        <v>5.3022789085661302</v>
      </c>
    </row>
    <row r="12" spans="1:4" ht="15" thickBot="1" x14ac:dyDescent="0.35">
      <c r="A12" s="1">
        <v>21</v>
      </c>
      <c r="B12" s="1">
        <v>4.5116977100938804</v>
      </c>
      <c r="C12" s="1">
        <v>4.10139183888323</v>
      </c>
      <c r="D12" s="1">
        <v>5.6672001832585304</v>
      </c>
    </row>
    <row r="13" spans="1:4" ht="15" thickBot="1" x14ac:dyDescent="0.35">
      <c r="A13" s="1">
        <v>22</v>
      </c>
      <c r="B13" s="1">
        <v>4.0200457048145202</v>
      </c>
      <c r="C13" s="1">
        <v>3.92684321850323</v>
      </c>
      <c r="D13" s="1">
        <v>4.8224940751964196</v>
      </c>
    </row>
    <row r="14" spans="1:4" ht="15" thickBot="1" x14ac:dyDescent="0.35">
      <c r="A14" s="1">
        <v>30</v>
      </c>
      <c r="B14" s="1">
        <v>4.2407522196070104</v>
      </c>
      <c r="C14" s="1">
        <v>3.95631291168608</v>
      </c>
      <c r="D14" s="1">
        <v>4.2201016765913399</v>
      </c>
    </row>
    <row r="15" spans="1:4" ht="15" thickBot="1" x14ac:dyDescent="0.35">
      <c r="A15" s="1">
        <v>26</v>
      </c>
      <c r="B15" s="1">
        <v>4.5633834273943998</v>
      </c>
      <c r="C15" s="1">
        <v>4.1306592636478197</v>
      </c>
      <c r="D15" s="1">
        <v>5.53660344226404</v>
      </c>
    </row>
    <row r="16" spans="1:4" ht="15" thickBot="1" x14ac:dyDescent="0.35">
      <c r="A16" s="1">
        <v>6</v>
      </c>
      <c r="B16" s="1">
        <v>4.27427385730235</v>
      </c>
      <c r="C16" s="1">
        <v>5.2763999862955497</v>
      </c>
      <c r="D16" s="1">
        <v>4.7852378210481596</v>
      </c>
    </row>
    <row r="17" spans="1:4" ht="15" thickBot="1" x14ac:dyDescent="0.35">
      <c r="A17" s="1">
        <v>5</v>
      </c>
      <c r="B17" s="1">
        <v>5.7387679871316397</v>
      </c>
      <c r="C17" s="1">
        <v>6.1912945342043901</v>
      </c>
      <c r="D17" s="1">
        <v>4.8565377796727596</v>
      </c>
    </row>
    <row r="18" spans="1:4" ht="15" thickBot="1" x14ac:dyDescent="0.35">
      <c r="A18" s="1">
        <v>15</v>
      </c>
      <c r="B18" s="1">
        <v>5.2766203938201599</v>
      </c>
      <c r="C18" s="1">
        <v>4.5272530502001196</v>
      </c>
      <c r="D18" s="1">
        <v>4.9156780522622396</v>
      </c>
    </row>
    <row r="19" spans="1:4" ht="15" thickBot="1" x14ac:dyDescent="0.35">
      <c r="A19" s="1">
        <v>16</v>
      </c>
      <c r="B19" s="1">
        <v>4.6195222865946803</v>
      </c>
      <c r="C19" s="1">
        <v>3.9469974693710101</v>
      </c>
      <c r="D19" s="1">
        <v>4.8959988344124703</v>
      </c>
    </row>
    <row r="20" spans="1:4" ht="15" thickBot="1" x14ac:dyDescent="0.35">
      <c r="A20" s="1">
        <v>13</v>
      </c>
      <c r="B20" s="1">
        <v>4.6517195704136398</v>
      </c>
      <c r="C20" s="1">
        <v>4.6266637746999999</v>
      </c>
      <c r="D20" s="1">
        <v>5.2432859503159603</v>
      </c>
    </row>
    <row r="21" spans="1:4" ht="15" thickBot="1" x14ac:dyDescent="0.35">
      <c r="A21" s="1">
        <v>14</v>
      </c>
      <c r="B21" s="1">
        <v>4.8252170813620703</v>
      </c>
      <c r="C21" s="1">
        <v>4.3143897559658404</v>
      </c>
      <c r="D21" s="1">
        <v>5.1859055483026602</v>
      </c>
    </row>
    <row r="22" spans="1:4" ht="15" thickBot="1" x14ac:dyDescent="0.35">
      <c r="A22" s="1">
        <v>8</v>
      </c>
      <c r="B22" s="1">
        <v>5.86403888148054</v>
      </c>
      <c r="C22" s="1">
        <v>5.5164443068225602</v>
      </c>
      <c r="D22" s="1">
        <v>5.2260212280063802</v>
      </c>
    </row>
    <row r="23" spans="1:4" ht="15" thickBot="1" x14ac:dyDescent="0.35">
      <c r="A23" s="1">
        <v>7</v>
      </c>
      <c r="B23" s="1">
        <v>3.6136959671723199</v>
      </c>
      <c r="C23" s="1">
        <v>5.4843452584873296</v>
      </c>
      <c r="D23" s="1">
        <v>4.5088197930240597</v>
      </c>
    </row>
    <row r="24" spans="1:4" ht="15" thickBot="1" x14ac:dyDescent="0.35">
      <c r="A24" s="1">
        <v>2</v>
      </c>
      <c r="B24" s="1">
        <v>4.4117957458411903</v>
      </c>
      <c r="C24" s="1">
        <v>4.9766841872027499</v>
      </c>
      <c r="D24" s="1">
        <v>4.8320072397410803</v>
      </c>
    </row>
    <row r="25" spans="1:4" ht="15" thickBot="1" x14ac:dyDescent="0.35">
      <c r="A25" s="1">
        <v>1</v>
      </c>
      <c r="B25" s="1">
        <v>4.2433016951797997</v>
      </c>
      <c r="C25" s="1">
        <v>3.9695353628546899</v>
      </c>
      <c r="D25" s="1">
        <v>4.5991983317568597</v>
      </c>
    </row>
    <row r="26" spans="1:4" ht="15" thickBot="1" x14ac:dyDescent="0.35">
      <c r="A26" s="1">
        <v>4</v>
      </c>
      <c r="B26" s="1">
        <v>4.6445633243769802</v>
      </c>
      <c r="C26" s="1">
        <v>5.7581107371153299</v>
      </c>
      <c r="D26" s="1">
        <v>4.6329718113979004</v>
      </c>
    </row>
    <row r="27" spans="1:4" ht="15" thickBot="1" x14ac:dyDescent="0.35">
      <c r="A27" s="1">
        <v>3</v>
      </c>
      <c r="B27" s="1">
        <v>6.0787657705195901</v>
      </c>
      <c r="C27" s="1">
        <v>4.6815703023310897</v>
      </c>
      <c r="D27" s="1">
        <v>4.7808920765633802</v>
      </c>
    </row>
    <row r="28" spans="1:4" ht="15" thickBot="1" x14ac:dyDescent="0.35">
      <c r="A28" s="1">
        <v>17</v>
      </c>
      <c r="B28" s="1">
        <v>4.2604742105912798</v>
      </c>
      <c r="C28" s="1">
        <v>4.6930510520220396</v>
      </c>
      <c r="D28" s="1">
        <v>4.5887059448805099</v>
      </c>
    </row>
    <row r="29" spans="1:4" ht="15" thickBot="1" x14ac:dyDescent="0.35">
      <c r="A29" s="1">
        <v>18</v>
      </c>
      <c r="B29" s="1">
        <v>5.4639097549305902</v>
      </c>
      <c r="C29" s="1">
        <v>3.4602459596670299</v>
      </c>
      <c r="D29" s="1">
        <v>5.4110088924283701</v>
      </c>
    </row>
    <row r="30" spans="1:4" ht="15" thickBot="1" x14ac:dyDescent="0.35">
      <c r="A30" s="1">
        <v>19</v>
      </c>
      <c r="B30" s="1">
        <v>4.5595271339129102</v>
      </c>
      <c r="C30" s="1">
        <v>5.2196507846116198</v>
      </c>
      <c r="D30" s="1">
        <v>5.7682078968860804</v>
      </c>
    </row>
    <row r="31" spans="1:4" ht="15" thickBot="1" x14ac:dyDescent="0.35">
      <c r="A31" s="1">
        <v>20</v>
      </c>
      <c r="B31" s="1">
        <v>4.6153020209578397</v>
      </c>
      <c r="C31" s="1">
        <v>3.7229797646985001</v>
      </c>
      <c r="D31" s="1">
        <v>5.4282284158335496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23</v>
      </c>
      <c r="B2" s="1">
        <v>5.1010353365383896</v>
      </c>
      <c r="C2" s="1">
        <v>6.1241407925700999</v>
      </c>
      <c r="D2" s="1">
        <v>4.4586104059315899</v>
      </c>
    </row>
    <row r="3" spans="1:4" ht="15" thickBot="1" x14ac:dyDescent="0.35">
      <c r="A3" s="1">
        <v>29</v>
      </c>
      <c r="B3" s="1">
        <v>6.0965677564639398</v>
      </c>
      <c r="C3" s="1">
        <v>5.0839315911545704</v>
      </c>
      <c r="D3" s="1">
        <v>4.4440906837365404</v>
      </c>
    </row>
    <row r="4" spans="1:4" ht="15" thickBot="1" x14ac:dyDescent="0.35">
      <c r="A4" s="1">
        <v>11</v>
      </c>
      <c r="B4" s="1">
        <v>4.1339636763943597</v>
      </c>
      <c r="C4" s="1">
        <v>4.0834185385929702</v>
      </c>
      <c r="D4" s="1">
        <v>4.4402945686464204</v>
      </c>
    </row>
    <row r="5" spans="1:4" ht="15" thickBot="1" x14ac:dyDescent="0.35">
      <c r="A5" s="1">
        <v>12</v>
      </c>
      <c r="B5" s="1">
        <v>4.0774524971391202</v>
      </c>
      <c r="C5" s="1">
        <v>4.1043813236312401</v>
      </c>
      <c r="D5" s="1">
        <v>4.6438330516386896</v>
      </c>
    </row>
    <row r="6" spans="1:4" ht="15" thickBot="1" x14ac:dyDescent="0.35">
      <c r="A6" s="1">
        <v>25</v>
      </c>
      <c r="B6" s="1">
        <v>4.1739672041266402</v>
      </c>
      <c r="C6" s="1">
        <v>5.1081323323480703</v>
      </c>
      <c r="D6" s="1">
        <v>4.9352026050359896</v>
      </c>
    </row>
    <row r="7" spans="1:4" ht="15" thickBot="1" x14ac:dyDescent="0.35">
      <c r="A7" s="1">
        <v>24</v>
      </c>
      <c r="B7" s="1">
        <v>4.1329189029163196</v>
      </c>
      <c r="C7" s="1">
        <v>5.0778589844378299</v>
      </c>
      <c r="D7" s="1">
        <v>4.8149046279073398</v>
      </c>
    </row>
    <row r="8" spans="1:4" ht="15" thickBot="1" x14ac:dyDescent="0.35">
      <c r="A8" s="1">
        <v>27</v>
      </c>
      <c r="B8" s="1">
        <v>5.0879719281705604</v>
      </c>
      <c r="C8" s="1">
        <v>3.0838039994075102</v>
      </c>
      <c r="D8" s="1">
        <v>6.5473958008237201</v>
      </c>
    </row>
    <row r="9" spans="1:4" ht="15" thickBot="1" x14ac:dyDescent="0.35">
      <c r="A9" s="1">
        <v>28</v>
      </c>
      <c r="B9" s="1">
        <v>3.0664389633727298</v>
      </c>
      <c r="C9" s="1">
        <v>4.14426671823243</v>
      </c>
      <c r="D9" s="1">
        <v>5.6793230648229898</v>
      </c>
    </row>
    <row r="10" spans="1:4" ht="15" thickBot="1" x14ac:dyDescent="0.35">
      <c r="A10" s="1">
        <v>10</v>
      </c>
      <c r="B10" s="1">
        <v>4.1066542866125104</v>
      </c>
      <c r="C10" s="1">
        <v>5.07327920165097</v>
      </c>
      <c r="D10" s="1">
        <v>4.5286244043914401</v>
      </c>
    </row>
    <row r="11" spans="1:4" ht="15" thickBot="1" x14ac:dyDescent="0.35">
      <c r="A11" s="1">
        <v>9</v>
      </c>
      <c r="B11" s="1">
        <v>4.1036216300669501</v>
      </c>
      <c r="C11" s="1">
        <v>4.0615964697766298</v>
      </c>
      <c r="D11" s="1">
        <v>5.8598113346884002</v>
      </c>
    </row>
    <row r="12" spans="1:4" ht="15" thickBot="1" x14ac:dyDescent="0.35">
      <c r="A12" s="1">
        <v>21</v>
      </c>
      <c r="B12" s="1">
        <v>4.1160370007406204</v>
      </c>
      <c r="C12" s="1">
        <v>4.1028770994041199</v>
      </c>
      <c r="D12" s="1">
        <v>6.3442824753270299</v>
      </c>
    </row>
    <row r="13" spans="1:4" ht="15" thickBot="1" x14ac:dyDescent="0.35">
      <c r="A13" s="1">
        <v>22</v>
      </c>
      <c r="B13" s="1">
        <v>4.1155831440064397</v>
      </c>
      <c r="C13" s="1">
        <v>3.0683063346886099</v>
      </c>
      <c r="D13" s="1">
        <v>4.9792613234609604</v>
      </c>
    </row>
    <row r="14" spans="1:4" ht="15" thickBot="1" x14ac:dyDescent="0.35">
      <c r="A14" s="1">
        <v>30</v>
      </c>
      <c r="B14" s="1">
        <v>4.1192717871708204</v>
      </c>
      <c r="C14" s="1">
        <v>4.0729709271324097</v>
      </c>
      <c r="D14" s="1">
        <v>3.1953988929400299</v>
      </c>
    </row>
    <row r="15" spans="1:4" ht="15" thickBot="1" x14ac:dyDescent="0.35">
      <c r="A15" s="1">
        <v>26</v>
      </c>
      <c r="B15" s="1">
        <v>4.1838032476091298</v>
      </c>
      <c r="C15" s="1">
        <v>4.1023401015037697</v>
      </c>
      <c r="D15" s="1">
        <v>6.8032459523040201</v>
      </c>
    </row>
    <row r="16" spans="1:4" ht="15" thickBot="1" x14ac:dyDescent="0.35">
      <c r="A16" s="1">
        <v>6</v>
      </c>
      <c r="B16" s="1">
        <v>4.1387540945391796</v>
      </c>
      <c r="C16" s="1">
        <v>5.1076962510628903</v>
      </c>
      <c r="D16" s="1">
        <v>4.9770629259937298</v>
      </c>
    </row>
    <row r="17" spans="1:4" ht="15" thickBot="1" x14ac:dyDescent="0.35">
      <c r="A17" s="1">
        <v>5</v>
      </c>
      <c r="B17" s="1">
        <v>6.1929011036510397</v>
      </c>
      <c r="C17" s="1">
        <v>7.1152213755313101</v>
      </c>
      <c r="D17" s="1">
        <v>4.80461073270724</v>
      </c>
    </row>
    <row r="18" spans="1:4" ht="15" thickBot="1" x14ac:dyDescent="0.35">
      <c r="A18" s="1">
        <v>15</v>
      </c>
      <c r="B18" s="1">
        <v>6.1090161874114797</v>
      </c>
      <c r="C18" s="1">
        <v>5.0558109332146604</v>
      </c>
      <c r="D18" s="1">
        <v>4.8935553774270497</v>
      </c>
    </row>
    <row r="19" spans="1:4" ht="15" thickBot="1" x14ac:dyDescent="0.35">
      <c r="A19" s="1">
        <v>16</v>
      </c>
      <c r="B19" s="1">
        <v>4.0931026542429896</v>
      </c>
      <c r="C19" s="1">
        <v>4.0654621590010596</v>
      </c>
      <c r="D19" s="1">
        <v>4.4484444738311799</v>
      </c>
    </row>
    <row r="20" spans="1:4" ht="15" thickBot="1" x14ac:dyDescent="0.35">
      <c r="A20" s="1">
        <v>13</v>
      </c>
      <c r="B20" s="1">
        <v>5.07894122185815</v>
      </c>
      <c r="C20" s="1">
        <v>4.1110780862460796</v>
      </c>
      <c r="D20" s="1">
        <v>5.6070872355171701</v>
      </c>
    </row>
    <row r="21" spans="1:4" ht="15" thickBot="1" x14ac:dyDescent="0.35">
      <c r="A21" s="1">
        <v>14</v>
      </c>
      <c r="B21" s="1">
        <v>5.07894122185815</v>
      </c>
      <c r="C21" s="1">
        <v>4.1068643960128002</v>
      </c>
      <c r="D21" s="1">
        <v>5.6001888449940997</v>
      </c>
    </row>
    <row r="22" spans="1:4" ht="15" thickBot="1" x14ac:dyDescent="0.35">
      <c r="A22" s="1">
        <v>8</v>
      </c>
      <c r="B22" s="1">
        <v>6.1929011036510397</v>
      </c>
      <c r="C22" s="1">
        <v>6.1826225072529697</v>
      </c>
      <c r="D22" s="1">
        <v>5.4274749451129001</v>
      </c>
    </row>
    <row r="23" spans="1:4" ht="15" thickBot="1" x14ac:dyDescent="0.35">
      <c r="A23" s="1">
        <v>7</v>
      </c>
      <c r="B23" s="1">
        <v>3.0891229968974199</v>
      </c>
      <c r="C23" s="1">
        <v>6.1959229872928097</v>
      </c>
      <c r="D23" s="1">
        <v>4.4051953194144602</v>
      </c>
    </row>
    <row r="24" spans="1:4" ht="15" thickBot="1" x14ac:dyDescent="0.35">
      <c r="A24" s="1">
        <v>2</v>
      </c>
      <c r="B24" s="1">
        <v>4.1290753505326103</v>
      </c>
      <c r="C24" s="1">
        <v>5.1108500107788597</v>
      </c>
      <c r="D24" s="1">
        <v>4.9664600029174499</v>
      </c>
    </row>
    <row r="25" spans="1:4" ht="15" thickBot="1" x14ac:dyDescent="0.35">
      <c r="A25" s="1">
        <v>1</v>
      </c>
      <c r="B25" s="1">
        <v>4.1072357282217897</v>
      </c>
      <c r="C25" s="1">
        <v>4.0796527531828204</v>
      </c>
      <c r="D25" s="1">
        <v>4.5379723897001201</v>
      </c>
    </row>
    <row r="26" spans="1:4" ht="15" thickBot="1" x14ac:dyDescent="0.35">
      <c r="A26" s="1">
        <v>4</v>
      </c>
      <c r="B26" s="1">
        <v>5.0855430590636104</v>
      </c>
      <c r="C26" s="1">
        <v>6.15388210275324</v>
      </c>
      <c r="D26" s="1">
        <v>4.3335169694819902</v>
      </c>
    </row>
    <row r="27" spans="1:4" ht="15" thickBot="1" x14ac:dyDescent="0.35">
      <c r="A27" s="1">
        <v>3</v>
      </c>
      <c r="B27" s="1">
        <v>7.1414163324861599</v>
      </c>
      <c r="C27" s="1">
        <v>4.1451408751179404</v>
      </c>
      <c r="D27" s="1">
        <v>4.9945473687240103</v>
      </c>
    </row>
    <row r="28" spans="1:4" ht="15" thickBot="1" x14ac:dyDescent="0.35">
      <c r="A28" s="1">
        <v>17</v>
      </c>
      <c r="B28" s="1">
        <v>4.1570491192287999</v>
      </c>
      <c r="C28" s="1">
        <v>5.0992420389763797</v>
      </c>
      <c r="D28" s="1">
        <v>4.5858109808627301</v>
      </c>
    </row>
    <row r="29" spans="1:4" ht="15" thickBot="1" x14ac:dyDescent="0.35">
      <c r="A29" s="1">
        <v>18</v>
      </c>
      <c r="B29" s="1">
        <v>6.17124511168082</v>
      </c>
      <c r="C29" s="1">
        <v>3.0244104862320702</v>
      </c>
      <c r="D29" s="1">
        <v>6.1967888675135301</v>
      </c>
    </row>
    <row r="30" spans="1:4" ht="15" thickBot="1" x14ac:dyDescent="0.35">
      <c r="A30" s="1">
        <v>19</v>
      </c>
      <c r="B30" s="1">
        <v>4.1192717871708204</v>
      </c>
      <c r="C30" s="1">
        <v>5.1460397096457404</v>
      </c>
      <c r="D30" s="1">
        <v>7.3877236198865504</v>
      </c>
    </row>
    <row r="31" spans="1:4" ht="15" thickBot="1" x14ac:dyDescent="0.35">
      <c r="A31" s="1">
        <v>20</v>
      </c>
      <c r="B31" s="1">
        <v>4.14136590185106</v>
      </c>
      <c r="C31" s="1">
        <v>3.0545640149874802</v>
      </c>
      <c r="D31" s="1">
        <v>6.06567854547695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FA2CE-EB1D-43A9-910E-D8776DC816B0}">
  <dimension ref="A1:V18"/>
  <sheetViews>
    <sheetView workbookViewId="0">
      <selection activeCell="B2" sqref="A1:V18"/>
    </sheetView>
  </sheetViews>
  <sheetFormatPr defaultRowHeight="14.4" x14ac:dyDescent="0.3"/>
  <cols>
    <col min="1" max="1" width="10.5546875" bestFit="1" customWidth="1"/>
    <col min="2" max="2" width="7.109375" bestFit="1" customWidth="1"/>
    <col min="3" max="3" width="13.88671875" bestFit="1" customWidth="1"/>
    <col min="4" max="4" width="33.33203125" bestFit="1" customWidth="1"/>
    <col min="5" max="5" width="11.109375" bestFit="1" customWidth="1"/>
    <col min="6" max="6" width="7.109375" bestFit="1" customWidth="1"/>
    <col min="7" max="7" width="13.88671875" bestFit="1" customWidth="1"/>
    <col min="8" max="8" width="33.33203125" bestFit="1" customWidth="1"/>
    <col min="9" max="9" width="15.44140625" bestFit="1" customWidth="1"/>
    <col min="10" max="10" width="16" bestFit="1" customWidth="1"/>
    <col min="11" max="11" width="13.33203125" bestFit="1" customWidth="1"/>
    <col min="12" max="12" width="35.5546875" bestFit="1" customWidth="1"/>
    <col min="13" max="13" width="10" bestFit="1" customWidth="1"/>
    <col min="14" max="14" width="15.6640625" bestFit="1" customWidth="1"/>
    <col min="15" max="15" width="6.109375" bestFit="1" customWidth="1"/>
    <col min="16" max="16" width="12.44140625" bestFit="1" customWidth="1"/>
    <col min="17" max="17" width="22.21875" bestFit="1" customWidth="1"/>
    <col min="18" max="18" width="18.88671875" bestFit="1" customWidth="1"/>
    <col min="19" max="19" width="18.5546875" bestFit="1" customWidth="1"/>
    <col min="20" max="20" width="31.6640625" bestFit="1" customWidth="1"/>
    <col min="21" max="21" width="22.44140625" bestFit="1" customWidth="1"/>
    <col min="22" max="22" width="10" bestFit="1" customWidth="1"/>
  </cols>
  <sheetData>
    <row r="1" spans="1:22" x14ac:dyDescent="0.3">
      <c r="A1" t="s">
        <v>47</v>
      </c>
      <c r="B1" t="s">
        <v>118</v>
      </c>
      <c r="C1" t="s">
        <v>123</v>
      </c>
      <c r="D1" t="s">
        <v>124</v>
      </c>
      <c r="E1" t="s">
        <v>48</v>
      </c>
      <c r="F1" t="s">
        <v>118</v>
      </c>
      <c r="G1" t="s">
        <v>123</v>
      </c>
      <c r="H1" t="s">
        <v>124</v>
      </c>
      <c r="I1" t="s">
        <v>52</v>
      </c>
      <c r="J1" t="s">
        <v>53</v>
      </c>
      <c r="K1" t="s">
        <v>54</v>
      </c>
      <c r="L1" t="s">
        <v>55</v>
      </c>
      <c r="M1" t="s">
        <v>60</v>
      </c>
      <c r="N1" t="s">
        <v>17</v>
      </c>
      <c r="O1" t="s">
        <v>45</v>
      </c>
      <c r="P1" t="s">
        <v>46</v>
      </c>
      <c r="Q1" t="s">
        <v>160</v>
      </c>
      <c r="R1" t="s">
        <v>161</v>
      </c>
      <c r="S1" t="s">
        <v>162</v>
      </c>
      <c r="T1" t="s">
        <v>121</v>
      </c>
      <c r="U1" t="s">
        <v>128</v>
      </c>
      <c r="V1" t="s">
        <v>60</v>
      </c>
    </row>
    <row r="2" spans="1:22" x14ac:dyDescent="0.3">
      <c r="A2" t="str">
        <f>Sheet1!L78</f>
        <v>WSN</v>
      </c>
      <c r="B2">
        <f>Sheet1!M78</f>
        <v>4.6500000000000004</v>
      </c>
      <c r="C2">
        <f>Sheet1!N78</f>
        <v>5.95</v>
      </c>
      <c r="D2">
        <f>Sheet1!O78</f>
        <v>4.5</v>
      </c>
      <c r="E2" t="str">
        <f>Sheet1!P78</f>
        <v>BAL</v>
      </c>
      <c r="F2">
        <f>Sheet1!Q78</f>
        <v>5.5</v>
      </c>
      <c r="G2">
        <f>Sheet1!R78</f>
        <v>5.4</v>
      </c>
      <c r="H2">
        <f>Sheet1!S78</f>
        <v>3.5</v>
      </c>
      <c r="I2" s="30" t="str">
        <f>Sheet1!T78</f>
        <v>+150</v>
      </c>
      <c r="J2" s="30" t="str">
        <f>Sheet1!U78</f>
        <v>-180</v>
      </c>
      <c r="K2" s="30" t="str">
        <f>Sheet1!V78</f>
        <v>BAL</v>
      </c>
      <c r="L2" s="31">
        <f>Sheet1!W78</f>
        <v>1</v>
      </c>
      <c r="M2" s="31">
        <f>Sheet1!AC78</f>
        <v>8</v>
      </c>
      <c r="N2" s="31">
        <f>Sheet1!AE78</f>
        <v>8.5</v>
      </c>
      <c r="O2" s="31" t="str">
        <f>Sheet1!AF78</f>
        <v>Over</v>
      </c>
      <c r="P2" s="31">
        <f>Sheet1!AG78</f>
        <v>1</v>
      </c>
      <c r="Q2" s="31">
        <f>Sheet1!AH78</f>
        <v>10.715997530931828</v>
      </c>
      <c r="R2" s="31">
        <f>Sheet1!AI78</f>
        <v>10.956045970867889</v>
      </c>
      <c r="S2" s="31">
        <f>Sheet1!AJ78</f>
        <v>10.475949090995767</v>
      </c>
      <c r="T2" s="31">
        <f>Sheet1!AL78</f>
        <v>2.25</v>
      </c>
      <c r="U2" s="31">
        <f>Sheet1!AN78</f>
        <v>8</v>
      </c>
      <c r="V2" s="31">
        <f>Sheet1!AP78</f>
        <v>7.5</v>
      </c>
    </row>
    <row r="3" spans="1:22" x14ac:dyDescent="0.3">
      <c r="A3" t="str">
        <f>Sheet1!L79</f>
        <v>CHC</v>
      </c>
      <c r="B3">
        <f>Sheet1!M79</f>
        <v>4.7</v>
      </c>
      <c r="C3">
        <f>Sheet1!N79</f>
        <v>3.7</v>
      </c>
      <c r="D3">
        <f>Sheet1!O79</f>
        <v>8</v>
      </c>
      <c r="E3" t="str">
        <f>Sheet1!P79</f>
        <v>CLE</v>
      </c>
      <c r="F3">
        <f>Sheet1!Q79</f>
        <v>4.3499999999999996</v>
      </c>
      <c r="G3">
        <f>Sheet1!R79</f>
        <v>4.4000000000000004</v>
      </c>
      <c r="H3">
        <f>Sheet1!S79</f>
        <v>9</v>
      </c>
      <c r="I3" s="30" t="str">
        <f>Sheet1!T79</f>
        <v>+135</v>
      </c>
      <c r="J3" s="30" t="str">
        <f>Sheet1!U79</f>
        <v>-160</v>
      </c>
      <c r="K3" s="30" t="str">
        <f>Sheet1!V79</f>
        <v>CHC</v>
      </c>
      <c r="L3" s="31">
        <f>Sheet1!W79</f>
        <v>1</v>
      </c>
      <c r="M3" s="31">
        <f>Sheet1!AC79</f>
        <v>6</v>
      </c>
      <c r="N3" s="31">
        <f>Sheet1!AE79</f>
        <v>8.5</v>
      </c>
      <c r="O3" s="31" t="str">
        <f>Sheet1!AF79</f>
        <v>Under</v>
      </c>
      <c r="P3" s="31">
        <f>Sheet1!AG79</f>
        <v>0.6</v>
      </c>
      <c r="Q3" s="31">
        <f>Sheet1!AH79</f>
        <v>8.3306747532515786</v>
      </c>
      <c r="R3" s="31">
        <f>Sheet1!AI79</f>
        <v>8.6407297582341833</v>
      </c>
      <c r="S3" s="31">
        <f>Sheet1!AJ79</f>
        <v>8.0206197482689703</v>
      </c>
      <c r="T3" s="31">
        <f>Sheet1!AL79</f>
        <v>7.5000000000001066E-2</v>
      </c>
      <c r="U3" s="31">
        <f>Sheet1!AN79</f>
        <v>17</v>
      </c>
      <c r="V3" s="31">
        <f>Sheet1!AP79</f>
        <v>3</v>
      </c>
    </row>
    <row r="4" spans="1:22" x14ac:dyDescent="0.3">
      <c r="A4" t="str">
        <f>Sheet1!L80</f>
        <v>MIA</v>
      </c>
      <c r="B4">
        <f>Sheet1!M80</f>
        <v>4.7</v>
      </c>
      <c r="C4">
        <f>Sheet1!N80</f>
        <v>5.3</v>
      </c>
      <c r="D4">
        <f>Sheet1!O80</f>
        <v>4</v>
      </c>
      <c r="E4" t="str">
        <f>Sheet1!P80</f>
        <v>PHI</v>
      </c>
      <c r="F4">
        <f>Sheet1!Q80</f>
        <v>4.3499999999999996</v>
      </c>
      <c r="G4">
        <f>Sheet1!R80</f>
        <v>5.15</v>
      </c>
      <c r="H4">
        <f>Sheet1!S80</f>
        <v>5.2859999999999996</v>
      </c>
      <c r="I4" s="30" t="str">
        <f>Sheet1!T80</f>
        <v>+165</v>
      </c>
      <c r="J4" s="30" t="str">
        <f>Sheet1!U80</f>
        <v>-200</v>
      </c>
      <c r="K4" s="30" t="str">
        <f>Sheet1!V80</f>
        <v>MIA</v>
      </c>
      <c r="L4" s="31">
        <f>Sheet1!W80</f>
        <v>0.6</v>
      </c>
      <c r="M4" s="31">
        <f>Sheet1!AC80</f>
        <v>3.5</v>
      </c>
      <c r="N4" s="31">
        <f>Sheet1!AE80</f>
        <v>8.5</v>
      </c>
      <c r="O4" s="31" t="str">
        <f>Sheet1!AF80</f>
        <v>Over</v>
      </c>
      <c r="P4" s="31">
        <f>Sheet1!AG80</f>
        <v>1</v>
      </c>
      <c r="Q4" s="31">
        <f>Sheet1!AH80</f>
        <v>9.6246227661549177</v>
      </c>
      <c r="R4" s="31">
        <f>Sheet1!AI80</f>
        <v>10.488958925692536</v>
      </c>
      <c r="S4" s="31">
        <f>Sheet1!AJ80</f>
        <v>8.7602866066172993</v>
      </c>
      <c r="T4" s="31">
        <f>Sheet1!AL80</f>
        <v>1.25</v>
      </c>
      <c r="U4" s="31">
        <f>Sheet1!AN80</f>
        <v>9.2859999999999996</v>
      </c>
      <c r="V4" s="31">
        <f>Sheet1!AP80</f>
        <v>6.25</v>
      </c>
    </row>
    <row r="5" spans="1:22" x14ac:dyDescent="0.3">
      <c r="A5" t="str">
        <f>Sheet1!L81</f>
        <v>SEA</v>
      </c>
      <c r="B5">
        <f>Sheet1!M81</f>
        <v>4.9000000000000004</v>
      </c>
      <c r="C5">
        <f>Sheet1!N81</f>
        <v>3.7</v>
      </c>
      <c r="D5">
        <f>Sheet1!O81</f>
        <v>2.6669999999999998</v>
      </c>
      <c r="E5" t="str">
        <f>Sheet1!P81</f>
        <v>DET</v>
      </c>
      <c r="F5">
        <f>Sheet1!Q81</f>
        <v>3.3</v>
      </c>
      <c r="G5">
        <f>Sheet1!R81</f>
        <v>4.25</v>
      </c>
      <c r="H5">
        <f>Sheet1!S81</f>
        <v>4.3333000000000004</v>
      </c>
      <c r="I5" s="30" t="str">
        <f>Sheet1!T81</f>
        <v>Even</v>
      </c>
      <c r="J5" s="30" t="str">
        <f>Sheet1!U81</f>
        <v>-120</v>
      </c>
      <c r="K5" s="30" t="str">
        <f>Sheet1!V81</f>
        <v>SEA</v>
      </c>
      <c r="L5" s="31">
        <f>Sheet1!W81</f>
        <v>1</v>
      </c>
      <c r="M5" s="31">
        <f>Sheet1!AC81</f>
        <v>7</v>
      </c>
      <c r="N5" s="31">
        <f>Sheet1!AE81</f>
        <v>7.5</v>
      </c>
      <c r="O5" s="31" t="str">
        <f>Sheet1!AF81</f>
        <v>Over</v>
      </c>
      <c r="P5" s="31">
        <f>Sheet1!AG81</f>
        <v>1</v>
      </c>
      <c r="Q5" s="31">
        <f>Sheet1!AH81</f>
        <v>7.9064286142644082</v>
      </c>
      <c r="R5" s="31">
        <f>Sheet1!AI81</f>
        <v>8.2653498284942764</v>
      </c>
      <c r="S5" s="31">
        <f>Sheet1!AJ81</f>
        <v>7.5475074000345392</v>
      </c>
      <c r="T5" s="31">
        <f>Sheet1!AL81</f>
        <v>0.57499999999999929</v>
      </c>
      <c r="U5" s="31">
        <f>Sheet1!AN81</f>
        <v>7.0003000000000002</v>
      </c>
      <c r="V5" s="31">
        <f>Sheet1!AP81</f>
        <v>5</v>
      </c>
    </row>
    <row r="6" spans="1:22" x14ac:dyDescent="0.3">
      <c r="A6" t="str">
        <f>Sheet1!L82</f>
        <v>STL</v>
      </c>
      <c r="B6">
        <f>Sheet1!M82</f>
        <v>3.9</v>
      </c>
      <c r="C6">
        <f>Sheet1!N82</f>
        <v>5</v>
      </c>
      <c r="D6">
        <f>Sheet1!O82</f>
        <v>3.125</v>
      </c>
      <c r="E6" t="str">
        <f>Sheet1!P82</f>
        <v>CIN</v>
      </c>
      <c r="F6">
        <f>Sheet1!Q82</f>
        <v>4.45</v>
      </c>
      <c r="G6">
        <f>Sheet1!R82</f>
        <v>3.9</v>
      </c>
      <c r="H6">
        <f>Sheet1!S82</f>
        <v>4.125</v>
      </c>
      <c r="I6" s="30" t="str">
        <f>Sheet1!T82</f>
        <v>+110</v>
      </c>
      <c r="J6" s="30" t="str">
        <f>Sheet1!U82</f>
        <v>-130</v>
      </c>
      <c r="K6" s="30" t="str">
        <f>Sheet1!V82</f>
        <v>CIN</v>
      </c>
      <c r="L6" s="31">
        <f>Sheet1!W82</f>
        <v>1</v>
      </c>
      <c r="M6" s="31">
        <f>Sheet1!AC82</f>
        <v>8</v>
      </c>
      <c r="N6" s="31">
        <f>Sheet1!AE82</f>
        <v>8.5</v>
      </c>
      <c r="O6" s="31" t="str">
        <f>Sheet1!AF82</f>
        <v>Over</v>
      </c>
      <c r="P6" s="31">
        <f>Sheet1!AG82</f>
        <v>0.6</v>
      </c>
      <c r="Q6" s="31">
        <f>Sheet1!AH82</f>
        <v>8.528886770790848</v>
      </c>
      <c r="R6" s="31">
        <f>Sheet1!AI82</f>
        <v>8.9276892662553955</v>
      </c>
      <c r="S6" s="31">
        <f>Sheet1!AJ82</f>
        <v>8.1195369073173644</v>
      </c>
      <c r="T6" s="31">
        <f>Sheet1!AL82</f>
        <v>0.125</v>
      </c>
      <c r="U6" s="31">
        <f>Sheet1!AN82</f>
        <v>7.25</v>
      </c>
      <c r="V6" s="31">
        <f>Sheet1!AP82</f>
        <v>3</v>
      </c>
    </row>
    <row r="7" spans="1:22" x14ac:dyDescent="0.3">
      <c r="A7" t="str">
        <f>Sheet1!L83</f>
        <v>HOU</v>
      </c>
      <c r="B7">
        <f>Sheet1!M83</f>
        <v>4.2</v>
      </c>
      <c r="C7">
        <f>Sheet1!N83</f>
        <v>3.8</v>
      </c>
      <c r="D7">
        <f>Sheet1!O83</f>
        <v>2.5</v>
      </c>
      <c r="E7" t="str">
        <f>Sheet1!P83</f>
        <v>TBR</v>
      </c>
      <c r="F7">
        <f>Sheet1!Q83</f>
        <v>3.75</v>
      </c>
      <c r="G7">
        <f>Sheet1!R83</f>
        <v>3.45</v>
      </c>
      <c r="H7">
        <f>Sheet1!S83</f>
        <v>2.5</v>
      </c>
      <c r="I7" s="30" t="str">
        <f>Sheet1!T83</f>
        <v>-145</v>
      </c>
      <c r="J7" s="30" t="str">
        <f>Sheet1!U83</f>
        <v>+120</v>
      </c>
      <c r="K7" s="30" t="str">
        <f>Sheet1!V83</f>
        <v>TBR</v>
      </c>
      <c r="L7" s="31">
        <f>Sheet1!W83</f>
        <v>0.6</v>
      </c>
      <c r="M7" s="31">
        <f>Sheet1!AC83</f>
        <v>3</v>
      </c>
      <c r="N7" s="31">
        <f>Sheet1!AE83</f>
        <v>7.5</v>
      </c>
      <c r="O7" s="31" t="str">
        <f>Sheet1!AF83</f>
        <v>Over</v>
      </c>
      <c r="P7" s="31">
        <f>Sheet1!AG83</f>
        <v>0.6</v>
      </c>
      <c r="Q7" s="31">
        <f>Sheet1!AH83</f>
        <v>7.595393065096947</v>
      </c>
      <c r="R7" s="31">
        <f>Sheet1!AI83</f>
        <v>7.9447006809790377</v>
      </c>
      <c r="S7" s="31">
        <f>Sheet1!AJ83</f>
        <v>7.2460854492148563</v>
      </c>
      <c r="T7" s="31">
        <f>Sheet1!AL83</f>
        <v>9.9999999999999645E-2</v>
      </c>
      <c r="U7" s="31">
        <f>Sheet1!AN83</f>
        <v>5</v>
      </c>
      <c r="V7" s="31">
        <f>Sheet1!AP83</f>
        <v>3</v>
      </c>
    </row>
    <row r="8" spans="1:22" x14ac:dyDescent="0.3">
      <c r="A8" t="str">
        <f>Sheet1!L84</f>
        <v>OAK</v>
      </c>
      <c r="B8">
        <f>Sheet1!M84</f>
        <v>3.9</v>
      </c>
      <c r="C8">
        <f>Sheet1!N84</f>
        <v>3.7</v>
      </c>
      <c r="D8" t="str">
        <f>Sheet1!O84</f>
        <v>1st Game</v>
      </c>
      <c r="E8" t="str">
        <f>Sheet1!P84</f>
        <v>NYM</v>
      </c>
      <c r="F8">
        <f>Sheet1!Q84</f>
        <v>4.45</v>
      </c>
      <c r="G8">
        <f>Sheet1!R84</f>
        <v>3.95</v>
      </c>
      <c r="H8" t="str">
        <f>Sheet1!S84</f>
        <v>1st Game</v>
      </c>
      <c r="I8" s="30" t="str">
        <f>Sheet1!T84</f>
        <v>+150</v>
      </c>
      <c r="J8" s="30" t="str">
        <f>Sheet1!U84</f>
        <v>-180</v>
      </c>
      <c r="K8" s="30" t="str">
        <f>Sheet1!V84</f>
        <v>NYM</v>
      </c>
      <c r="L8" s="31">
        <f>Sheet1!W84</f>
        <v>0.6</v>
      </c>
      <c r="M8" s="31">
        <f>Sheet1!AC84</f>
        <v>3.5</v>
      </c>
      <c r="N8" s="31">
        <f>Sheet1!AE84</f>
        <v>8.5</v>
      </c>
      <c r="O8" s="31" t="str">
        <f>Sheet1!AF84</f>
        <v>Under</v>
      </c>
      <c r="P8" s="31">
        <f>Sheet1!AG84</f>
        <v>1</v>
      </c>
      <c r="Q8" s="31">
        <f>Sheet1!AH84</f>
        <v>8.0405011994681761</v>
      </c>
      <c r="R8" s="31">
        <f>Sheet1!AI84</f>
        <v>8.3274248240235416</v>
      </c>
      <c r="S8" s="31">
        <f>Sheet1!AJ84</f>
        <v>7.7535775749128115</v>
      </c>
      <c r="T8" s="31">
        <f>Sheet1!AL84</f>
        <v>-0.5</v>
      </c>
      <c r="U8" s="31" t="e">
        <f>Sheet1!AN84</f>
        <v>#VALUE!</v>
      </c>
      <c r="V8" s="31">
        <f>Sheet1!AP84</f>
        <v>5</v>
      </c>
    </row>
    <row r="9" spans="1:22" x14ac:dyDescent="0.3">
      <c r="A9" t="str">
        <f>Sheet1!L85</f>
        <v>TEX</v>
      </c>
      <c r="B9">
        <f>Sheet1!M85</f>
        <v>4.1500000000000004</v>
      </c>
      <c r="C9">
        <f>Sheet1!N85</f>
        <v>5.45</v>
      </c>
      <c r="D9">
        <f>Sheet1!O85</f>
        <v>4.75</v>
      </c>
      <c r="E9" t="str">
        <f>Sheet1!P85</f>
        <v>BOS</v>
      </c>
      <c r="F9">
        <f>Sheet1!Q85</f>
        <v>6.25</v>
      </c>
      <c r="G9">
        <f>Sheet1!R85</f>
        <v>7.15</v>
      </c>
      <c r="H9">
        <f>Sheet1!S85</f>
        <v>6.75</v>
      </c>
      <c r="I9" s="30" t="str">
        <f>Sheet1!T85</f>
        <v>+125</v>
      </c>
      <c r="J9" s="30" t="str">
        <f>Sheet1!U85</f>
        <v>-150</v>
      </c>
      <c r="K9" s="30" t="str">
        <f>Sheet1!V85</f>
        <v>BOS</v>
      </c>
      <c r="L9" s="31">
        <f>Sheet1!W85</f>
        <v>0.6</v>
      </c>
      <c r="M9" s="31">
        <f>Sheet1!AC85</f>
        <v>4</v>
      </c>
      <c r="N9" s="31">
        <f>Sheet1!AE85</f>
        <v>10.5</v>
      </c>
      <c r="O9" s="31" t="str">
        <f>Sheet1!AF85</f>
        <v>Over</v>
      </c>
      <c r="P9" s="31">
        <f>Sheet1!AG85</f>
        <v>0.6</v>
      </c>
      <c r="Q9" s="31">
        <f>Sheet1!AH85</f>
        <v>11.257632295689268</v>
      </c>
      <c r="R9" s="31">
        <f>Sheet1!AI85</f>
        <v>13.005804293499029</v>
      </c>
      <c r="S9" s="31">
        <f>Sheet1!AJ85</f>
        <v>9.5094602978795049</v>
      </c>
      <c r="T9" s="31">
        <f>Sheet1!AL85</f>
        <v>1</v>
      </c>
      <c r="U9" s="31">
        <f>Sheet1!AN85</f>
        <v>11.5</v>
      </c>
      <c r="V9" s="31">
        <f>Sheet1!AP85</f>
        <v>3</v>
      </c>
    </row>
    <row r="10" spans="1:22" x14ac:dyDescent="0.3">
      <c r="A10" t="str">
        <f>Sheet1!L86</f>
        <v>KCR</v>
      </c>
      <c r="B10">
        <f>Sheet1!M86</f>
        <v>5.75</v>
      </c>
      <c r="C10">
        <f>Sheet1!N86</f>
        <v>4.75</v>
      </c>
      <c r="D10">
        <f>Sheet1!O86</f>
        <v>4.375</v>
      </c>
      <c r="E10" t="str">
        <f>Sheet1!P86</f>
        <v>MIN</v>
      </c>
      <c r="F10">
        <f>Sheet1!Q86</f>
        <v>4.8499999999999996</v>
      </c>
      <c r="G10">
        <f>Sheet1!R86</f>
        <v>4</v>
      </c>
      <c r="H10">
        <f>Sheet1!S86</f>
        <v>4.375</v>
      </c>
      <c r="I10" s="30" t="str">
        <f>Sheet1!T86</f>
        <v>+115</v>
      </c>
      <c r="J10" s="30" t="str">
        <f>Sheet1!U86</f>
        <v>-135</v>
      </c>
      <c r="K10" s="30" t="str">
        <f>Sheet1!V86</f>
        <v>KCR</v>
      </c>
      <c r="L10" s="31">
        <f>Sheet1!W86</f>
        <v>0.6</v>
      </c>
      <c r="M10" s="31">
        <f>Sheet1!AC86</f>
        <v>3.5</v>
      </c>
      <c r="N10" s="31">
        <f>Sheet1!AE86</f>
        <v>8.5</v>
      </c>
      <c r="O10" s="31" t="str">
        <f>Sheet1!AF86</f>
        <v>Over</v>
      </c>
      <c r="P10" s="31">
        <f>Sheet1!AG86</f>
        <v>0.8</v>
      </c>
      <c r="Q10" s="31">
        <f>Sheet1!AH86</f>
        <v>9.4111563888980072</v>
      </c>
      <c r="R10" s="31">
        <f>Sheet1!AI86</f>
        <v>10.462517243216462</v>
      </c>
      <c r="S10" s="31">
        <f>Sheet1!AJ86</f>
        <v>8.3597955345795523</v>
      </c>
      <c r="T10" s="31">
        <f>Sheet1!AL86</f>
        <v>1.1750000000000007</v>
      </c>
      <c r="U10" s="31">
        <f>Sheet1!AN86</f>
        <v>8.75</v>
      </c>
      <c r="V10" s="31">
        <f>Sheet1!AP86</f>
        <v>5.25</v>
      </c>
    </row>
    <row r="11" spans="1:22" x14ac:dyDescent="0.3">
      <c r="A11" t="str">
        <f>Sheet1!L87</f>
        <v>LAD</v>
      </c>
      <c r="B11">
        <f>Sheet1!M87</f>
        <v>4.8499999999999996</v>
      </c>
      <c r="C11">
        <f>Sheet1!N87</f>
        <v>4.45</v>
      </c>
      <c r="D11">
        <f>Sheet1!O87</f>
        <v>5</v>
      </c>
      <c r="E11" t="str">
        <f>Sheet1!P87</f>
        <v>MIL</v>
      </c>
      <c r="F11">
        <f>Sheet1!Q87</f>
        <v>4.9000000000000004</v>
      </c>
      <c r="G11">
        <f>Sheet1!R87</f>
        <v>3.9</v>
      </c>
      <c r="H11">
        <f>Sheet1!S87</f>
        <v>4.75</v>
      </c>
      <c r="I11" s="30" t="str">
        <f>Sheet1!T87</f>
        <v>-125</v>
      </c>
      <c r="J11" s="30" t="str">
        <f>Sheet1!U87</f>
        <v>+105</v>
      </c>
      <c r="K11" s="30" t="str">
        <f>Sheet1!V87</f>
        <v>MIL</v>
      </c>
      <c r="L11" s="31">
        <f>Sheet1!W87</f>
        <v>0.8</v>
      </c>
      <c r="M11" s="31">
        <f>Sheet1!AC87</f>
        <v>5</v>
      </c>
      <c r="N11" s="31">
        <f>Sheet1!AE87</f>
        <v>8.5</v>
      </c>
      <c r="O11" s="31" t="str">
        <f>Sheet1!AF87</f>
        <v>Over</v>
      </c>
      <c r="P11" s="31">
        <f>Sheet1!AG87</f>
        <v>0.8</v>
      </c>
      <c r="Q11" s="31">
        <f>Sheet1!AH87</f>
        <v>9.0517844267946259</v>
      </c>
      <c r="R11" s="31">
        <f>Sheet1!AI87</f>
        <v>9.8357595425517061</v>
      </c>
      <c r="S11" s="31">
        <f>Sheet1!AJ87</f>
        <v>8.2678093110375457</v>
      </c>
      <c r="T11" s="31">
        <f>Sheet1!AL87</f>
        <v>0.55000000000000071</v>
      </c>
      <c r="U11" s="31">
        <f>Sheet1!AN87</f>
        <v>9.75</v>
      </c>
      <c r="V11" s="31">
        <f>Sheet1!AP87</f>
        <v>5.25</v>
      </c>
    </row>
    <row r="12" spans="1:22" x14ac:dyDescent="0.3">
      <c r="A12" t="str">
        <f>Sheet1!L88</f>
        <v>NYY</v>
      </c>
      <c r="B12">
        <f>Sheet1!M88</f>
        <v>6.05</v>
      </c>
      <c r="C12">
        <f>Sheet1!N88</f>
        <v>5.85</v>
      </c>
      <c r="D12">
        <f>Sheet1!O88</f>
        <v>4.75</v>
      </c>
      <c r="E12" t="str">
        <f>Sheet1!P88</f>
        <v>CHW</v>
      </c>
      <c r="F12">
        <f>Sheet1!Q88</f>
        <v>3.2</v>
      </c>
      <c r="G12">
        <f>Sheet1!R88</f>
        <v>5.85</v>
      </c>
      <c r="H12">
        <f>Sheet1!S88</f>
        <v>4.25</v>
      </c>
      <c r="I12" s="30" t="str">
        <f>Sheet1!T88</f>
        <v>-290</v>
      </c>
      <c r="J12" s="30" t="str">
        <f>Sheet1!U88</f>
        <v>+235</v>
      </c>
      <c r="K12" s="30" t="str">
        <f>Sheet1!V88</f>
        <v>NYY</v>
      </c>
      <c r="L12" s="31">
        <f>Sheet1!W88</f>
        <v>1</v>
      </c>
      <c r="M12" s="31">
        <f>Sheet1!AC88</f>
        <v>8</v>
      </c>
      <c r="N12" s="31">
        <f>Sheet1!AE88</f>
        <v>9.5</v>
      </c>
      <c r="O12" s="31" t="str">
        <f>Sheet1!AF88</f>
        <v>Over</v>
      </c>
      <c r="P12" s="31">
        <f>Sheet1!AG88</f>
        <v>0.6</v>
      </c>
      <c r="Q12" s="31">
        <f>Sheet1!AH88</f>
        <v>10.569066824685725</v>
      </c>
      <c r="R12" s="31">
        <f>Sheet1!AI88</f>
        <v>12.056977375974604</v>
      </c>
      <c r="S12" s="31">
        <f>Sheet1!AJ88</f>
        <v>9.0811562733968465</v>
      </c>
      <c r="T12" s="31">
        <f>Sheet1!AL88</f>
        <v>0.97499999999999964</v>
      </c>
      <c r="U12" s="31">
        <f>Sheet1!AN88</f>
        <v>9</v>
      </c>
      <c r="V12" s="31">
        <f>Sheet1!AP88</f>
        <v>3</v>
      </c>
    </row>
    <row r="13" spans="1:22" x14ac:dyDescent="0.3">
      <c r="A13" t="str">
        <f>Sheet1!L89</f>
        <v>TOR</v>
      </c>
      <c r="B13">
        <f>Sheet1!M89</f>
        <v>4.3499999999999996</v>
      </c>
      <c r="C13">
        <f>Sheet1!N89</f>
        <v>5.3</v>
      </c>
      <c r="D13">
        <f>Sheet1!O89</f>
        <v>4</v>
      </c>
      <c r="E13" t="str">
        <f>Sheet1!P89</f>
        <v>LAA</v>
      </c>
      <c r="F13">
        <f>Sheet1!Q89</f>
        <v>4.25</v>
      </c>
      <c r="G13">
        <f>Sheet1!R89</f>
        <v>3.75</v>
      </c>
      <c r="H13">
        <f>Sheet1!S89</f>
        <v>2</v>
      </c>
      <c r="I13" s="30" t="str">
        <f>Sheet1!T89</f>
        <v>-130</v>
      </c>
      <c r="J13" s="30" t="str">
        <f>Sheet1!U89</f>
        <v>+110</v>
      </c>
      <c r="K13" s="30" t="str">
        <f>Sheet1!V89</f>
        <v>LAA</v>
      </c>
      <c r="L13" s="31">
        <f>Sheet1!W89</f>
        <v>0.8</v>
      </c>
      <c r="M13" s="31">
        <f>Sheet1!AC89</f>
        <v>7</v>
      </c>
      <c r="N13" s="31">
        <f>Sheet1!AE89</f>
        <v>8.5</v>
      </c>
      <c r="O13" s="31" t="str">
        <f>Sheet1!AF89</f>
        <v>Over</v>
      </c>
      <c r="P13" s="31">
        <f>Sheet1!AG89</f>
        <v>0.6</v>
      </c>
      <c r="Q13" s="31">
        <f>Sheet1!AH89</f>
        <v>8.7778984161550717</v>
      </c>
      <c r="R13" s="31">
        <f>Sheet1!AI89</f>
        <v>9.5164365760553693</v>
      </c>
      <c r="S13" s="31">
        <f>Sheet1!AJ89</f>
        <v>8.0393602562547741</v>
      </c>
      <c r="T13" s="31">
        <f>Sheet1!AL89</f>
        <v>0.32499999999999929</v>
      </c>
      <c r="U13" s="31">
        <f>Sheet1!AN89</f>
        <v>6</v>
      </c>
      <c r="V13" s="31">
        <f>Sheet1!AP89</f>
        <v>3</v>
      </c>
    </row>
    <row r="14" spans="1:22" x14ac:dyDescent="0.3">
      <c r="A14" t="str">
        <f>Sheet1!L90</f>
        <v>COL</v>
      </c>
      <c r="B14">
        <f>Sheet1!M90</f>
        <v>4.9000000000000004</v>
      </c>
      <c r="C14">
        <f>Sheet1!N90</f>
        <v>6.1</v>
      </c>
      <c r="D14">
        <f>Sheet1!O90</f>
        <v>3.75</v>
      </c>
      <c r="E14" t="str">
        <f>Sheet1!P90</f>
        <v>ARI</v>
      </c>
      <c r="F14">
        <f>Sheet1!Q90</f>
        <v>6.9</v>
      </c>
      <c r="G14">
        <f>Sheet1!R90</f>
        <v>4.55</v>
      </c>
      <c r="H14">
        <f>Sheet1!S90</f>
        <v>6.25</v>
      </c>
      <c r="I14" s="30" t="str">
        <f>Sheet1!T90</f>
        <v>+165</v>
      </c>
      <c r="J14" s="30" t="str">
        <f>Sheet1!U90</f>
        <v>-200</v>
      </c>
      <c r="K14" s="30" t="str">
        <f>Sheet1!V90</f>
        <v>ARI</v>
      </c>
      <c r="L14" s="31">
        <f>Sheet1!W90</f>
        <v>1</v>
      </c>
      <c r="M14" s="31">
        <f>Sheet1!AC90</f>
        <v>10</v>
      </c>
      <c r="N14" s="31">
        <f>Sheet1!AE90</f>
        <v>8.5</v>
      </c>
      <c r="O14" s="31" t="str">
        <f>Sheet1!AF90</f>
        <v>Over</v>
      </c>
      <c r="P14" s="31">
        <f>Sheet1!AG90</f>
        <v>1</v>
      </c>
      <c r="Q14" s="31">
        <f>Sheet1!AH90</f>
        <v>10.970241020836323</v>
      </c>
      <c r="R14" s="31">
        <f>Sheet1!AI90</f>
        <v>11.590310901770387</v>
      </c>
      <c r="S14" s="31">
        <f>Sheet1!AJ90</f>
        <v>10.350171139902258</v>
      </c>
      <c r="T14" s="31">
        <f>Sheet1!AL90</f>
        <v>2.7249999999999996</v>
      </c>
      <c r="U14" s="31">
        <f>Sheet1!AN90</f>
        <v>10</v>
      </c>
      <c r="V14" s="31">
        <f>Sheet1!AP90</f>
        <v>8.75</v>
      </c>
    </row>
    <row r="15" spans="1:22" x14ac:dyDescent="0.3">
      <c r="A15" t="str">
        <f>Sheet1!L91</f>
        <v>PIT</v>
      </c>
      <c r="B15">
        <f>Sheet1!M91</f>
        <v>4</v>
      </c>
      <c r="C15">
        <f>Sheet1!N91</f>
        <v>4.8499999999999996</v>
      </c>
      <c r="D15">
        <f>Sheet1!O91</f>
        <v>3.75</v>
      </c>
      <c r="E15" t="str">
        <f>Sheet1!P91</f>
        <v>SDP</v>
      </c>
      <c r="F15">
        <f>Sheet1!Q91</f>
        <v>6.15</v>
      </c>
      <c r="G15">
        <f>Sheet1!R91</f>
        <v>3.35</v>
      </c>
      <c r="H15">
        <f>Sheet1!S91</f>
        <v>6</v>
      </c>
      <c r="I15" s="30" t="str">
        <f>Sheet1!T91</f>
        <v>+185</v>
      </c>
      <c r="J15" s="30" t="str">
        <f>Sheet1!U91</f>
        <v>-225</v>
      </c>
      <c r="K15" s="30" t="str">
        <f>Sheet1!V91</f>
        <v>SDP</v>
      </c>
      <c r="L15" s="31">
        <f>Sheet1!W91</f>
        <v>1</v>
      </c>
      <c r="M15" s="31">
        <f>Sheet1!AC91</f>
        <v>10</v>
      </c>
      <c r="N15" s="31">
        <f>Sheet1!AE91</f>
        <v>7.5</v>
      </c>
      <c r="O15" s="31" t="str">
        <f>Sheet1!AF91</f>
        <v>Over</v>
      </c>
      <c r="P15" s="31">
        <f>Sheet1!AG91</f>
        <v>1</v>
      </c>
      <c r="Q15" s="31">
        <f>Sheet1!AH91</f>
        <v>8.9691763838129184</v>
      </c>
      <c r="R15" s="31">
        <f>Sheet1!AI91</f>
        <v>9.8751887468400614</v>
      </c>
      <c r="S15" s="31">
        <f>Sheet1!AJ91</f>
        <v>8.0631640207857753</v>
      </c>
      <c r="T15" s="31">
        <f>Sheet1!AL91</f>
        <v>1.6750000000000007</v>
      </c>
      <c r="U15" s="31">
        <f>Sheet1!AN91</f>
        <v>9.75</v>
      </c>
      <c r="V15" s="31">
        <f>Sheet1!AP91</f>
        <v>8.75</v>
      </c>
    </row>
    <row r="16" spans="1:22" x14ac:dyDescent="0.3">
      <c r="A16" t="str">
        <f>Sheet1!L92</f>
        <v>ATL</v>
      </c>
      <c r="B16">
        <f>Sheet1!M92</f>
        <v>4.3499999999999996</v>
      </c>
      <c r="C16">
        <f>Sheet1!N92</f>
        <v>5.5</v>
      </c>
      <c r="D16">
        <f>Sheet1!O92</f>
        <v>2.25</v>
      </c>
      <c r="E16" t="str">
        <f>Sheet1!P92</f>
        <v>SFG</v>
      </c>
      <c r="F16">
        <f>Sheet1!Q92</f>
        <v>4.5999999999999996</v>
      </c>
      <c r="G16">
        <f>Sheet1!R92</f>
        <v>3.3</v>
      </c>
      <c r="H16">
        <f>Sheet1!S92</f>
        <v>2.5</v>
      </c>
      <c r="I16" s="30" t="str">
        <f>Sheet1!T92</f>
        <v>-110</v>
      </c>
      <c r="J16" s="30" t="str">
        <f>Sheet1!U92</f>
        <v>-110</v>
      </c>
      <c r="K16" s="30" t="str">
        <f>Sheet1!V92</f>
        <v>SFG</v>
      </c>
      <c r="L16" s="31">
        <f>Sheet1!W92</f>
        <v>1</v>
      </c>
      <c r="M16" s="31">
        <f>Sheet1!AC92</f>
        <v>9</v>
      </c>
      <c r="N16" s="31">
        <f>Sheet1!AE92</f>
        <v>8.5</v>
      </c>
      <c r="O16" s="31" t="str">
        <f>Sheet1!AF92</f>
        <v>Over</v>
      </c>
      <c r="P16" s="31">
        <f>Sheet1!AG92</f>
        <v>0.8</v>
      </c>
      <c r="Q16" s="31">
        <f>Sheet1!AH92</f>
        <v>8.7565004971605394</v>
      </c>
      <c r="R16" s="31">
        <f>Sheet1!AI92</f>
        <v>9.763395694021991</v>
      </c>
      <c r="S16" s="31">
        <f>Sheet1!AJ92</f>
        <v>7.7496053002990886</v>
      </c>
      <c r="T16" s="31">
        <f>Sheet1!AL92</f>
        <v>0.375</v>
      </c>
      <c r="U16" s="31">
        <f>Sheet1!AN92</f>
        <v>4.75</v>
      </c>
      <c r="V16" s="31">
        <f>Sheet1!AP92</f>
        <v>4</v>
      </c>
    </row>
    <row r="17" spans="1:22" x14ac:dyDescent="0.3">
      <c r="A17">
        <f>Sheet1!L93</f>
        <v>0</v>
      </c>
      <c r="B17">
        <f>Sheet1!M93</f>
        <v>0</v>
      </c>
      <c r="C17">
        <f>Sheet1!N93</f>
        <v>0</v>
      </c>
      <c r="D17">
        <f>Sheet1!O93</f>
        <v>0</v>
      </c>
      <c r="E17">
        <f>Sheet1!P93</f>
        <v>0</v>
      </c>
      <c r="F17">
        <f>Sheet1!Q93</f>
        <v>0</v>
      </c>
      <c r="G17">
        <f>Sheet1!R93</f>
        <v>0</v>
      </c>
      <c r="H17">
        <f>Sheet1!S93</f>
        <v>0</v>
      </c>
      <c r="I17" s="30">
        <f>Sheet1!T93</f>
        <v>0</v>
      </c>
      <c r="J17" s="30">
        <f>Sheet1!U93</f>
        <v>0</v>
      </c>
      <c r="K17" s="30" t="str">
        <f>Sheet1!V93</f>
        <v>Tie</v>
      </c>
      <c r="L17" s="31">
        <f>Sheet1!W93</f>
        <v>0</v>
      </c>
      <c r="M17" s="31">
        <f>Sheet1!AC93</f>
        <v>0</v>
      </c>
      <c r="N17" s="31">
        <f>Sheet1!AE93</f>
        <v>0</v>
      </c>
      <c r="O17" s="31" t="str">
        <f>Sheet1!AF93</f>
        <v>Under</v>
      </c>
      <c r="P17" s="31">
        <f>Sheet1!AG93</f>
        <v>0</v>
      </c>
      <c r="Q17" s="31">
        <f>Sheet1!AH93</f>
        <v>0</v>
      </c>
      <c r="R17" s="31">
        <f>Sheet1!AI93</f>
        <v>0</v>
      </c>
      <c r="S17" s="31">
        <f>Sheet1!AJ93</f>
        <v>0</v>
      </c>
      <c r="T17" s="31">
        <f>Sheet1!AL93</f>
        <v>0</v>
      </c>
      <c r="U17" s="31">
        <f>Sheet1!AN93</f>
        <v>0</v>
      </c>
      <c r="V17" s="31">
        <f>Sheet1!AP93</f>
        <v>0</v>
      </c>
    </row>
    <row r="18" spans="1:22" x14ac:dyDescent="0.3">
      <c r="A18">
        <f>Sheet1!L94</f>
        <v>0</v>
      </c>
      <c r="B18">
        <f>Sheet1!M94</f>
        <v>0</v>
      </c>
      <c r="C18">
        <f>Sheet1!N94</f>
        <v>0</v>
      </c>
      <c r="D18">
        <f>Sheet1!O94</f>
        <v>0</v>
      </c>
      <c r="E18">
        <f>Sheet1!P94</f>
        <v>0</v>
      </c>
      <c r="F18">
        <f>Sheet1!Q94</f>
        <v>0</v>
      </c>
      <c r="G18">
        <f>Sheet1!R94</f>
        <v>0</v>
      </c>
      <c r="H18">
        <f>Sheet1!S94</f>
        <v>0</v>
      </c>
      <c r="I18" s="30">
        <f>Sheet1!T94</f>
        <v>0</v>
      </c>
      <c r="J18" s="30">
        <f>Sheet1!U94</f>
        <v>0</v>
      </c>
      <c r="K18" s="30" t="str">
        <f>Sheet1!V94</f>
        <v>Tie</v>
      </c>
      <c r="L18" s="31">
        <f>Sheet1!W94</f>
        <v>0</v>
      </c>
      <c r="M18" s="31">
        <f>Sheet1!AC94</f>
        <v>0</v>
      </c>
      <c r="N18" s="31">
        <f>Sheet1!AE94</f>
        <v>0</v>
      </c>
      <c r="O18" s="31" t="str">
        <f>Sheet1!AF94</f>
        <v>Under</v>
      </c>
      <c r="P18" s="31">
        <f>Sheet1!AG94</f>
        <v>0</v>
      </c>
      <c r="Q18" s="31">
        <f>Sheet1!AH94</f>
        <v>0</v>
      </c>
      <c r="R18" s="31">
        <f>Sheet1!AI94</f>
        <v>0</v>
      </c>
      <c r="S18" s="31">
        <f>Sheet1!AJ94</f>
        <v>0</v>
      </c>
      <c r="T18" s="31">
        <f>Sheet1!AL94</f>
        <v>0</v>
      </c>
      <c r="U18" s="31">
        <f>Sheet1!AN94</f>
        <v>0</v>
      </c>
      <c r="V18" s="31">
        <f>Sheet1!AP94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1B393-8007-466C-BEB2-26D51AE72BF8}">
  <dimension ref="A1:W12"/>
  <sheetViews>
    <sheetView workbookViewId="0">
      <selection activeCell="D17" sqref="D17"/>
    </sheetView>
  </sheetViews>
  <sheetFormatPr defaultColWidth="9" defaultRowHeight="14.4" x14ac:dyDescent="0.3"/>
  <cols>
    <col min="1" max="1" width="10.5546875" bestFit="1" customWidth="1"/>
    <col min="2" max="2" width="7.109375" bestFit="1" customWidth="1"/>
    <col min="3" max="3" width="13.88671875" bestFit="1" customWidth="1"/>
    <col min="4" max="4" width="33.33203125" bestFit="1" customWidth="1"/>
    <col min="5" max="5" width="11.109375" bestFit="1" customWidth="1"/>
    <col min="6" max="6" width="7.109375" bestFit="1" customWidth="1"/>
    <col min="7" max="7" width="13.88671875" bestFit="1" customWidth="1"/>
    <col min="8" max="8" width="33.33203125" bestFit="1" customWidth="1"/>
    <col min="9" max="9" width="15.44140625" bestFit="1" customWidth="1"/>
    <col min="10" max="10" width="16" bestFit="1" customWidth="1"/>
    <col min="11" max="11" width="13.33203125" bestFit="1" customWidth="1"/>
    <col min="12" max="12" width="35.5546875" bestFit="1" customWidth="1"/>
    <col min="13" max="13" width="22.44140625" bestFit="1" customWidth="1"/>
    <col min="14" max="14" width="6.21875" bestFit="1" customWidth="1"/>
    <col min="15" max="15" width="15.6640625" bestFit="1" customWidth="1"/>
    <col min="16" max="16" width="6.109375" bestFit="1" customWidth="1"/>
    <col min="17" max="17" width="12.44140625" bestFit="1" customWidth="1"/>
    <col min="18" max="18" width="22.21875" bestFit="1" customWidth="1"/>
    <col min="19" max="19" width="18.88671875" bestFit="1" customWidth="1"/>
    <col min="20" max="20" width="18.5546875" bestFit="1" customWidth="1"/>
    <col min="21" max="21" width="31.6640625" bestFit="1" customWidth="1"/>
    <col min="22" max="22" width="22.44140625" bestFit="1" customWidth="1"/>
    <col min="23" max="23" width="10" bestFit="1" customWidth="1"/>
  </cols>
  <sheetData>
    <row r="1" spans="1:23" x14ac:dyDescent="0.3">
      <c r="A1" s="6" t="s">
        <v>47</v>
      </c>
      <c r="B1" s="6" t="s">
        <v>118</v>
      </c>
      <c r="C1" s="6" t="s">
        <v>123</v>
      </c>
      <c r="D1" s="6" t="s">
        <v>124</v>
      </c>
      <c r="E1" s="6" t="s">
        <v>48</v>
      </c>
      <c r="F1" s="6" t="s">
        <v>118</v>
      </c>
      <c r="G1" s="6" t="s">
        <v>123</v>
      </c>
      <c r="H1" s="6" t="s">
        <v>124</v>
      </c>
      <c r="I1" s="6" t="s">
        <v>52</v>
      </c>
      <c r="J1" s="6" t="s">
        <v>53</v>
      </c>
      <c r="K1" s="6" t="s">
        <v>54</v>
      </c>
      <c r="L1" s="6" t="s">
        <v>55</v>
      </c>
      <c r="M1" s="6" t="s">
        <v>60</v>
      </c>
      <c r="N1" s="6" t="s">
        <v>14</v>
      </c>
      <c r="O1" s="6" t="s">
        <v>17</v>
      </c>
      <c r="P1" s="6" t="s">
        <v>45</v>
      </c>
      <c r="Q1" s="6" t="s">
        <v>46</v>
      </c>
      <c r="R1" s="6" t="s">
        <v>160</v>
      </c>
      <c r="S1" s="6" t="s">
        <v>161</v>
      </c>
      <c r="T1" s="6" t="s">
        <v>162</v>
      </c>
      <c r="U1" s="6" t="s">
        <v>121</v>
      </c>
      <c r="V1" s="6" t="s">
        <v>128</v>
      </c>
      <c r="W1" s="6" t="s">
        <v>60</v>
      </c>
    </row>
    <row r="2" spans="1:23" x14ac:dyDescent="0.3">
      <c r="A2" s="6" t="s">
        <v>145</v>
      </c>
      <c r="B2" s="6">
        <v>3.25</v>
      </c>
      <c r="C2" s="6">
        <v>3.6</v>
      </c>
      <c r="D2" s="6">
        <v>4.8333000000000004</v>
      </c>
      <c r="E2" s="6" t="s">
        <v>154</v>
      </c>
      <c r="F2" s="6">
        <v>3.65</v>
      </c>
      <c r="G2" s="6">
        <v>5</v>
      </c>
      <c r="H2" s="6">
        <v>4.75</v>
      </c>
      <c r="I2" s="6" t="s">
        <v>178</v>
      </c>
      <c r="J2" s="6" t="s">
        <v>177</v>
      </c>
      <c r="K2" s="6" t="s">
        <v>145</v>
      </c>
      <c r="L2" s="6">
        <v>0.6</v>
      </c>
      <c r="M2" s="6">
        <v>4.5</v>
      </c>
      <c r="N2" s="6"/>
      <c r="O2" s="6">
        <v>8.5</v>
      </c>
      <c r="P2" s="6" t="s">
        <v>58</v>
      </c>
      <c r="Q2" s="6">
        <v>0.8</v>
      </c>
      <c r="R2" s="6">
        <v>7.7619167826333584</v>
      </c>
      <c r="S2" s="6">
        <v>8.8700207217255382</v>
      </c>
      <c r="T2" s="6">
        <v>6.6538128435411785</v>
      </c>
      <c r="U2" s="6">
        <v>-0.75</v>
      </c>
      <c r="V2" s="6">
        <v>9.5833000000000013</v>
      </c>
      <c r="W2" s="6">
        <v>4</v>
      </c>
    </row>
    <row r="3" spans="1:23" x14ac:dyDescent="0.3">
      <c r="A3" s="6" t="s">
        <v>143</v>
      </c>
      <c r="B3" s="6">
        <v>2.5499999999999998</v>
      </c>
      <c r="C3" s="6">
        <v>6.5</v>
      </c>
      <c r="D3" s="6">
        <v>3</v>
      </c>
      <c r="E3" s="6" t="s">
        <v>150</v>
      </c>
      <c r="F3" s="6">
        <v>5.35</v>
      </c>
      <c r="G3" s="6">
        <v>4.2</v>
      </c>
      <c r="H3" s="6">
        <v>3</v>
      </c>
      <c r="I3" s="6" t="s">
        <v>180</v>
      </c>
      <c r="J3" s="6" t="s">
        <v>181</v>
      </c>
      <c r="K3" s="6" t="s">
        <v>150</v>
      </c>
      <c r="L3" s="6">
        <v>1</v>
      </c>
      <c r="M3" s="6">
        <v>10</v>
      </c>
      <c r="N3" s="6"/>
      <c r="O3" s="6">
        <v>8.5</v>
      </c>
      <c r="P3" s="6" t="s">
        <v>59</v>
      </c>
      <c r="Q3" s="6">
        <v>0.8</v>
      </c>
      <c r="R3" s="6">
        <v>9.0798142808711244</v>
      </c>
      <c r="S3" s="6">
        <v>10.404163827212912</v>
      </c>
      <c r="T3" s="6">
        <v>7.7554647345293368</v>
      </c>
      <c r="U3" s="6">
        <v>0.80000000000000071</v>
      </c>
      <c r="V3" s="6">
        <v>6</v>
      </c>
      <c r="W3" s="6">
        <v>4</v>
      </c>
    </row>
    <row r="4" spans="1:23" x14ac:dyDescent="0.3">
      <c r="A4" s="6" t="s">
        <v>141</v>
      </c>
      <c r="B4" s="6">
        <v>3.8</v>
      </c>
      <c r="C4" s="6">
        <v>4.6500000000000004</v>
      </c>
      <c r="D4" s="6">
        <v>2.6667000000000001</v>
      </c>
      <c r="E4" s="6" t="s">
        <v>149</v>
      </c>
      <c r="F4" s="6">
        <v>5.8</v>
      </c>
      <c r="G4" s="6">
        <v>4.7</v>
      </c>
      <c r="H4" s="6">
        <v>4.3330000000000002</v>
      </c>
      <c r="I4" s="6" t="s">
        <v>175</v>
      </c>
      <c r="J4" s="6" t="s">
        <v>176</v>
      </c>
      <c r="K4" s="6" t="s">
        <v>149</v>
      </c>
      <c r="L4" s="6">
        <v>0.8</v>
      </c>
      <c r="M4" s="6">
        <v>7</v>
      </c>
      <c r="N4" s="6"/>
      <c r="O4" s="6">
        <v>8.5</v>
      </c>
      <c r="P4" s="6" t="s">
        <v>59</v>
      </c>
      <c r="Q4" s="6">
        <v>0.8</v>
      </c>
      <c r="R4" s="6">
        <v>9.389311448415441</v>
      </c>
      <c r="S4" s="6">
        <v>10.490757248449604</v>
      </c>
      <c r="T4" s="6">
        <v>8.0513060382659614</v>
      </c>
      <c r="U4" s="6">
        <v>0.97499999999999964</v>
      </c>
      <c r="V4" s="6">
        <v>6.9997000000000007</v>
      </c>
      <c r="W4" s="6">
        <v>4</v>
      </c>
    </row>
    <row r="5" spans="1:23" x14ac:dyDescent="0.3">
      <c r="A5" s="6" t="s">
        <v>144</v>
      </c>
      <c r="B5" s="6">
        <v>4.9000000000000004</v>
      </c>
      <c r="C5" s="6">
        <v>4.0999999999999996</v>
      </c>
      <c r="D5" s="6">
        <v>7.4</v>
      </c>
      <c r="E5" s="6" t="s">
        <v>139</v>
      </c>
      <c r="F5" s="6">
        <v>4.3</v>
      </c>
      <c r="G5" s="6">
        <v>4.5</v>
      </c>
      <c r="H5" s="6">
        <v>3.6</v>
      </c>
      <c r="I5" s="6" t="s">
        <v>158</v>
      </c>
      <c r="J5" s="6" t="s">
        <v>159</v>
      </c>
      <c r="K5" s="6" t="s">
        <v>144</v>
      </c>
      <c r="L5" s="6">
        <v>1</v>
      </c>
      <c r="M5" s="6">
        <v>8.5</v>
      </c>
      <c r="N5" s="6"/>
      <c r="O5" s="6">
        <v>8.5</v>
      </c>
      <c r="P5" s="6" t="s">
        <v>59</v>
      </c>
      <c r="Q5" s="6">
        <v>0.8</v>
      </c>
      <c r="R5" s="6">
        <v>8.7972648228978354</v>
      </c>
      <c r="S5" s="6">
        <v>9.204844709310434</v>
      </c>
      <c r="T5" s="6">
        <v>8.3896849364852351</v>
      </c>
      <c r="U5" s="6">
        <v>0.39999999999999858</v>
      </c>
      <c r="V5" s="6">
        <v>11</v>
      </c>
      <c r="W5" s="6">
        <v>6.5</v>
      </c>
    </row>
    <row r="6" spans="1:23" x14ac:dyDescent="0.3">
      <c r="A6" s="6" t="s">
        <v>173</v>
      </c>
      <c r="B6" s="6">
        <v>4.75</v>
      </c>
      <c r="C6" s="6">
        <v>3.2</v>
      </c>
      <c r="D6" s="6">
        <v>6</v>
      </c>
      <c r="E6" s="6" t="s">
        <v>152</v>
      </c>
      <c r="F6" s="6">
        <v>4.3</v>
      </c>
      <c r="G6" s="6">
        <v>3.75</v>
      </c>
      <c r="H6" s="6">
        <v>0</v>
      </c>
      <c r="I6" s="6" t="s">
        <v>182</v>
      </c>
      <c r="J6" s="6" t="s">
        <v>172</v>
      </c>
      <c r="K6" s="6" t="s">
        <v>173</v>
      </c>
      <c r="L6" s="6">
        <v>0.8</v>
      </c>
      <c r="M6" s="6">
        <v>7.5</v>
      </c>
      <c r="N6" s="6"/>
      <c r="O6" s="6">
        <v>7.5</v>
      </c>
      <c r="P6" s="6" t="s">
        <v>59</v>
      </c>
      <c r="Q6" s="6">
        <v>0.8</v>
      </c>
      <c r="R6" s="6">
        <v>7.6445737146014032</v>
      </c>
      <c r="S6" s="6">
        <v>8.6923784657351746</v>
      </c>
      <c r="T6" s="6">
        <v>6.5967689634676319</v>
      </c>
      <c r="U6" s="6">
        <v>0.5</v>
      </c>
      <c r="V6" s="6">
        <v>6</v>
      </c>
      <c r="W6" s="6">
        <v>4</v>
      </c>
    </row>
    <row r="7" spans="1:23" x14ac:dyDescent="0.3">
      <c r="A7" s="6" t="s">
        <v>157</v>
      </c>
      <c r="B7" s="6">
        <v>4.0999999999999996</v>
      </c>
      <c r="C7" s="6">
        <v>3.5</v>
      </c>
      <c r="D7" s="6">
        <v>4</v>
      </c>
      <c r="E7" s="6" t="s">
        <v>156</v>
      </c>
      <c r="F7" s="6">
        <v>4.95</v>
      </c>
      <c r="G7" s="6">
        <v>5.8</v>
      </c>
      <c r="H7" s="6">
        <v>5.2</v>
      </c>
      <c r="I7" s="6" t="s">
        <v>183</v>
      </c>
      <c r="J7" s="6" t="s">
        <v>184</v>
      </c>
      <c r="K7" s="6" t="s">
        <v>157</v>
      </c>
      <c r="L7" s="6">
        <v>0.8</v>
      </c>
      <c r="M7" s="6">
        <v>5.5</v>
      </c>
      <c r="N7" s="6"/>
      <c r="O7" s="6">
        <v>7.5</v>
      </c>
      <c r="P7" s="6" t="s">
        <v>59</v>
      </c>
      <c r="Q7" s="6">
        <v>0.8</v>
      </c>
      <c r="R7" s="6">
        <v>9.0990920185511772</v>
      </c>
      <c r="S7" s="6">
        <v>10.823006118367264</v>
      </c>
      <c r="T7" s="6">
        <v>7.3751779187350905</v>
      </c>
      <c r="U7" s="6">
        <v>1.6749999999999989</v>
      </c>
      <c r="V7" s="6">
        <v>9.1999999999999993</v>
      </c>
      <c r="W7" s="6">
        <v>6.5</v>
      </c>
    </row>
    <row r="8" spans="1:23" x14ac:dyDescent="0.3">
      <c r="A8" s="6" t="s">
        <v>141</v>
      </c>
      <c r="B8" s="6">
        <v>3.8</v>
      </c>
      <c r="C8" s="6">
        <v>4.6500000000000004</v>
      </c>
      <c r="D8" s="6">
        <v>2.6667000000000001</v>
      </c>
      <c r="E8" s="6" t="s">
        <v>149</v>
      </c>
      <c r="F8" s="6">
        <v>5.8</v>
      </c>
      <c r="G8" s="6">
        <v>4.7</v>
      </c>
      <c r="H8" s="6">
        <v>4.3330000000000002</v>
      </c>
      <c r="I8" s="6" t="s">
        <v>185</v>
      </c>
      <c r="J8" s="6" t="s">
        <v>186</v>
      </c>
      <c r="K8" s="6" t="s">
        <v>149</v>
      </c>
      <c r="L8" s="6">
        <v>0.8</v>
      </c>
      <c r="M8" s="6">
        <v>7</v>
      </c>
      <c r="N8" s="6"/>
      <c r="O8" s="6">
        <v>8.5</v>
      </c>
      <c r="P8" s="6" t="s">
        <v>59</v>
      </c>
      <c r="Q8" s="6">
        <v>0.8</v>
      </c>
      <c r="R8" s="6">
        <v>9.479168194785542</v>
      </c>
      <c r="S8" s="6">
        <v>10.55188812515971</v>
      </c>
      <c r="T8" s="6">
        <v>8.4064482644113738</v>
      </c>
      <c r="U8" s="6">
        <v>0.97499999999999964</v>
      </c>
      <c r="V8" s="6">
        <v>6.9997000000000007</v>
      </c>
      <c r="W8" s="6">
        <v>4</v>
      </c>
    </row>
    <row r="9" spans="1:23" x14ac:dyDescent="0.3">
      <c r="A9" s="6" t="s">
        <v>174</v>
      </c>
      <c r="B9" s="6">
        <v>3.95</v>
      </c>
      <c r="C9" s="6">
        <v>2.85</v>
      </c>
      <c r="D9" s="6">
        <v>3</v>
      </c>
      <c r="E9" s="6" t="s">
        <v>136</v>
      </c>
      <c r="F9" s="6">
        <v>4.0999999999999996</v>
      </c>
      <c r="G9" s="6">
        <v>4.75</v>
      </c>
      <c r="H9" s="6">
        <v>4</v>
      </c>
      <c r="I9" s="6" t="s">
        <v>138</v>
      </c>
      <c r="J9" s="6" t="s">
        <v>137</v>
      </c>
      <c r="K9" s="6" t="s">
        <v>174</v>
      </c>
      <c r="L9" s="6">
        <v>0.8</v>
      </c>
      <c r="M9" s="6">
        <v>5.5</v>
      </c>
      <c r="N9" s="6"/>
      <c r="O9" s="6">
        <v>7.5</v>
      </c>
      <c r="P9" s="6" t="s">
        <v>59</v>
      </c>
      <c r="Q9" s="6">
        <v>0.8</v>
      </c>
      <c r="R9" s="6">
        <v>7.9444621048941162</v>
      </c>
      <c r="S9" s="6">
        <v>9.0611672091078059</v>
      </c>
      <c r="T9" s="6">
        <v>6.8277570006804256</v>
      </c>
      <c r="U9" s="6">
        <v>0.32499999999999929</v>
      </c>
      <c r="V9" s="6">
        <v>7</v>
      </c>
      <c r="W9" s="6">
        <v>4</v>
      </c>
    </row>
    <row r="10" spans="1:23" x14ac:dyDescent="0.3">
      <c r="A10" s="6" t="s">
        <v>148</v>
      </c>
      <c r="B10" s="6">
        <v>4.6500000000000004</v>
      </c>
      <c r="C10" s="6">
        <v>3.7</v>
      </c>
      <c r="D10" s="6">
        <v>5.5</v>
      </c>
      <c r="E10" s="6" t="s">
        <v>140</v>
      </c>
      <c r="F10" s="6">
        <v>4.8499999999999996</v>
      </c>
      <c r="G10" s="6">
        <v>5.35</v>
      </c>
      <c r="H10" s="6">
        <v>5.75</v>
      </c>
      <c r="I10" s="6" t="s">
        <v>183</v>
      </c>
      <c r="J10" s="6" t="s">
        <v>184</v>
      </c>
      <c r="K10" s="6" t="s">
        <v>148</v>
      </c>
      <c r="L10" s="6">
        <v>0.8</v>
      </c>
      <c r="M10" s="6">
        <v>5.5</v>
      </c>
      <c r="N10" s="6"/>
      <c r="O10" s="6">
        <v>10.5</v>
      </c>
      <c r="P10" s="6" t="s">
        <v>58</v>
      </c>
      <c r="Q10" s="6">
        <v>1</v>
      </c>
      <c r="R10" s="6">
        <v>9.215623169052602</v>
      </c>
      <c r="S10" s="6">
        <v>10.118862297317875</v>
      </c>
      <c r="T10" s="6">
        <v>8.3123840407873306</v>
      </c>
      <c r="U10" s="6">
        <v>-1.2249999999999996</v>
      </c>
      <c r="V10" s="6">
        <v>11.25</v>
      </c>
      <c r="W10" s="6">
        <v>6.25</v>
      </c>
    </row>
    <row r="11" spans="1:23" x14ac:dyDescent="0.3">
      <c r="A11" s="6" t="s">
        <v>133</v>
      </c>
      <c r="B11" s="6">
        <v>3.95</v>
      </c>
      <c r="C11" s="6">
        <v>4.5999999999999996</v>
      </c>
      <c r="D11" s="6">
        <v>4</v>
      </c>
      <c r="E11" s="6" t="s">
        <v>153</v>
      </c>
      <c r="F11" s="6">
        <v>3.95</v>
      </c>
      <c r="G11" s="6">
        <v>4.5999999999999996</v>
      </c>
      <c r="H11" s="6">
        <v>2</v>
      </c>
      <c r="I11" s="6" t="s">
        <v>159</v>
      </c>
      <c r="J11" s="6" t="s">
        <v>158</v>
      </c>
      <c r="K11" s="6" t="s">
        <v>153</v>
      </c>
      <c r="L11" s="6">
        <v>1</v>
      </c>
      <c r="M11" s="6">
        <v>5</v>
      </c>
      <c r="N11" s="6"/>
      <c r="O11" s="6">
        <v>6.5</v>
      </c>
      <c r="P11" s="6" t="s">
        <v>59</v>
      </c>
      <c r="Q11" s="6">
        <v>1</v>
      </c>
      <c r="R11" s="6">
        <v>8.167115451578784</v>
      </c>
      <c r="S11" s="6">
        <v>8.3631140290350565</v>
      </c>
      <c r="T11" s="6">
        <v>7.9711168741225107</v>
      </c>
      <c r="U11" s="6">
        <v>2.0500000000000007</v>
      </c>
      <c r="V11" s="6">
        <v>6</v>
      </c>
      <c r="W11" s="6">
        <v>7.5</v>
      </c>
    </row>
    <row r="12" spans="1:23" x14ac:dyDescent="0.3">
      <c r="A12" s="6" t="s">
        <v>151</v>
      </c>
      <c r="B12" s="6">
        <v>4.45</v>
      </c>
      <c r="C12" s="6">
        <v>3.9</v>
      </c>
      <c r="D12" s="6">
        <v>5.6</v>
      </c>
      <c r="E12" s="6" t="s">
        <v>146</v>
      </c>
      <c r="F12" s="6">
        <v>4.45</v>
      </c>
      <c r="G12" s="6">
        <v>3.9</v>
      </c>
      <c r="H12" s="6">
        <v>2.4</v>
      </c>
      <c r="I12" s="6" t="s">
        <v>179</v>
      </c>
      <c r="J12" s="6" t="s">
        <v>187</v>
      </c>
      <c r="K12" s="6" t="s">
        <v>146</v>
      </c>
      <c r="L12" s="6">
        <v>1</v>
      </c>
      <c r="M12" s="6">
        <v>5</v>
      </c>
      <c r="N12" s="6"/>
      <c r="O12" s="6">
        <v>8.5</v>
      </c>
      <c r="P12" s="6" t="s">
        <v>59</v>
      </c>
      <c r="Q12" s="6">
        <v>1</v>
      </c>
      <c r="R12" s="6">
        <v>9.4477789080167369</v>
      </c>
      <c r="S12" s="6">
        <v>9.7676339933206879</v>
      </c>
      <c r="T12" s="6">
        <v>9.1279238227127877</v>
      </c>
      <c r="U12" s="6">
        <v>-0.15000000000000036</v>
      </c>
      <c r="V12" s="6">
        <v>8</v>
      </c>
      <c r="W12" s="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O31"/>
  <sheetViews>
    <sheetView zoomScale="80" zoomScaleNormal="80" workbookViewId="0">
      <selection activeCell="B1" sqref="B1:B1048576"/>
    </sheetView>
  </sheetViews>
  <sheetFormatPr defaultRowHeight="14.4" x14ac:dyDescent="0.3"/>
  <sheetData>
    <row r="1" spans="1:67" x14ac:dyDescent="0.3">
      <c r="A1" s="32" t="s">
        <v>49</v>
      </c>
      <c r="B1" s="32" t="s">
        <v>107</v>
      </c>
      <c r="C1" s="32" t="s">
        <v>65</v>
      </c>
      <c r="D1" s="32" t="s">
        <v>56</v>
      </c>
      <c r="E1" s="32" t="s">
        <v>163</v>
      </c>
      <c r="F1" s="32" t="s">
        <v>66</v>
      </c>
      <c r="G1" s="32" t="s">
        <v>67</v>
      </c>
      <c r="H1" s="32" t="s">
        <v>50</v>
      </c>
      <c r="I1" s="32" t="s">
        <v>68</v>
      </c>
      <c r="J1" s="32" t="s">
        <v>69</v>
      </c>
      <c r="K1" s="32" t="s">
        <v>70</v>
      </c>
      <c r="L1" s="32" t="s">
        <v>71</v>
      </c>
      <c r="M1" s="32" t="s">
        <v>72</v>
      </c>
      <c r="N1" s="32" t="s">
        <v>73</v>
      </c>
      <c r="O1" s="32" t="s">
        <v>74</v>
      </c>
      <c r="P1" s="32" t="s">
        <v>75</v>
      </c>
      <c r="Q1" s="32" t="s">
        <v>108</v>
      </c>
      <c r="R1" s="32" t="s">
        <v>76</v>
      </c>
      <c r="S1" s="32" t="s">
        <v>77</v>
      </c>
      <c r="T1" s="32" t="s">
        <v>78</v>
      </c>
      <c r="U1" s="32" t="s">
        <v>79</v>
      </c>
      <c r="V1" s="32" t="s">
        <v>80</v>
      </c>
      <c r="W1" s="32" t="s">
        <v>63</v>
      </c>
      <c r="X1" s="32" t="s">
        <v>81</v>
      </c>
      <c r="Y1" s="32" t="s">
        <v>82</v>
      </c>
      <c r="Z1" s="32" t="s">
        <v>83</v>
      </c>
      <c r="AA1" s="32" t="s">
        <v>64</v>
      </c>
      <c r="AB1" s="32" t="s">
        <v>84</v>
      </c>
      <c r="AC1" s="32" t="s">
        <v>85</v>
      </c>
      <c r="AD1" s="32" t="s">
        <v>86</v>
      </c>
      <c r="AE1" s="32" t="s">
        <v>51</v>
      </c>
      <c r="AF1" s="32" t="s">
        <v>87</v>
      </c>
      <c r="AG1" s="32" t="s">
        <v>88</v>
      </c>
      <c r="AH1" s="32" t="s">
        <v>89</v>
      </c>
      <c r="AI1" s="32" t="s">
        <v>90</v>
      </c>
      <c r="AJ1" s="32" t="s">
        <v>91</v>
      </c>
      <c r="AK1" s="32" t="s">
        <v>92</v>
      </c>
      <c r="AL1" s="32" t="s">
        <v>93</v>
      </c>
      <c r="AM1" s="32" t="s">
        <v>94</v>
      </c>
      <c r="AN1" s="32" t="s">
        <v>95</v>
      </c>
      <c r="AO1" s="32" t="s">
        <v>96</v>
      </c>
      <c r="AP1" s="32" t="s">
        <v>97</v>
      </c>
      <c r="AQ1" s="32" t="s">
        <v>98</v>
      </c>
      <c r="AR1" s="32" t="s">
        <v>99</v>
      </c>
      <c r="AS1" s="32" t="s">
        <v>100</v>
      </c>
      <c r="AT1" s="32" t="s">
        <v>101</v>
      </c>
      <c r="AU1" s="32" t="s">
        <v>102</v>
      </c>
      <c r="AV1" s="32" t="s">
        <v>103</v>
      </c>
      <c r="AW1" s="32" t="s">
        <v>104</v>
      </c>
      <c r="AX1" s="32" t="s">
        <v>105</v>
      </c>
      <c r="AY1" s="32" t="s">
        <v>106</v>
      </c>
      <c r="AZ1" s="32" t="s">
        <v>109</v>
      </c>
      <c r="BA1" s="32" t="s">
        <v>110</v>
      </c>
      <c r="BB1" s="32" t="s">
        <v>111</v>
      </c>
      <c r="BC1" s="32" t="s">
        <v>112</v>
      </c>
      <c r="BD1" s="32" t="s">
        <v>113</v>
      </c>
      <c r="BE1" s="32" t="s">
        <v>57</v>
      </c>
      <c r="BF1" s="32" t="s">
        <v>114</v>
      </c>
      <c r="BG1" s="32" t="s">
        <v>115</v>
      </c>
      <c r="BH1" s="32" t="s">
        <v>164</v>
      </c>
      <c r="BI1" s="32" t="s">
        <v>165</v>
      </c>
      <c r="BJ1" s="32" t="s">
        <v>166</v>
      </c>
      <c r="BK1" s="32" t="s">
        <v>167</v>
      </c>
      <c r="BL1" s="32" t="s">
        <v>168</v>
      </c>
      <c r="BM1" s="32" t="s">
        <v>169</v>
      </c>
      <c r="BN1" s="32" t="s">
        <v>170</v>
      </c>
      <c r="BO1" s="32" t="s">
        <v>171</v>
      </c>
    </row>
    <row r="2" spans="1:67" x14ac:dyDescent="0.3">
      <c r="A2" t="s">
        <v>156</v>
      </c>
      <c r="B2" t="s">
        <v>199</v>
      </c>
      <c r="C2" t="s">
        <v>10</v>
      </c>
      <c r="D2" t="s">
        <v>225</v>
      </c>
      <c r="E2" t="s">
        <v>198</v>
      </c>
      <c r="F2">
        <v>37.65</v>
      </c>
      <c r="G2">
        <v>33.65</v>
      </c>
      <c r="H2">
        <v>4.6500000000000004</v>
      </c>
      <c r="I2">
        <v>8.75</v>
      </c>
      <c r="J2">
        <v>6</v>
      </c>
      <c r="K2">
        <v>1.75</v>
      </c>
      <c r="L2">
        <v>0.3</v>
      </c>
      <c r="M2">
        <v>0.7</v>
      </c>
      <c r="N2">
        <v>4.55</v>
      </c>
      <c r="O2">
        <v>1.4</v>
      </c>
      <c r="P2">
        <v>0.35</v>
      </c>
      <c r="Q2">
        <v>3.2</v>
      </c>
      <c r="R2">
        <v>6.7</v>
      </c>
      <c r="S2">
        <v>0.25240000000000001</v>
      </c>
      <c r="T2">
        <v>0.31419999999999998</v>
      </c>
      <c r="U2">
        <v>0.38090000000000002</v>
      </c>
      <c r="V2">
        <v>0.69514999999999993</v>
      </c>
      <c r="W2">
        <v>13.2</v>
      </c>
      <c r="X2">
        <v>0.9</v>
      </c>
      <c r="Y2">
        <v>0.25</v>
      </c>
      <c r="Z2">
        <v>0.35</v>
      </c>
      <c r="AA2">
        <v>0.2</v>
      </c>
      <c r="AB2">
        <v>0.1</v>
      </c>
      <c r="AC2">
        <v>40.15</v>
      </c>
      <c r="AD2">
        <v>36.5</v>
      </c>
      <c r="AE2">
        <v>5.95</v>
      </c>
      <c r="AF2">
        <v>10.5</v>
      </c>
      <c r="AG2">
        <v>6.85</v>
      </c>
      <c r="AH2">
        <v>1.95</v>
      </c>
      <c r="AI2">
        <v>0.25</v>
      </c>
      <c r="AJ2">
        <v>1.45</v>
      </c>
      <c r="AK2">
        <v>5.65</v>
      </c>
      <c r="AL2">
        <v>0.8</v>
      </c>
      <c r="AM2">
        <v>0.05</v>
      </c>
      <c r="AN2">
        <v>3.25</v>
      </c>
      <c r="AO2">
        <v>7.05</v>
      </c>
      <c r="AP2">
        <v>0.28079999999999999</v>
      </c>
      <c r="AQ2">
        <v>0.33900000000000002</v>
      </c>
      <c r="AR2">
        <v>0.4652</v>
      </c>
      <c r="AS2">
        <v>0.80425000000000002</v>
      </c>
      <c r="AT2">
        <v>17.3</v>
      </c>
      <c r="AU2">
        <v>1</v>
      </c>
      <c r="AV2">
        <v>0.2</v>
      </c>
      <c r="AW2">
        <v>0.05</v>
      </c>
      <c r="AX2">
        <v>0.15</v>
      </c>
      <c r="AY2">
        <v>0</v>
      </c>
      <c r="AZ2">
        <v>5.7333333333333334</v>
      </c>
      <c r="BA2">
        <v>2.416666666666667</v>
      </c>
      <c r="BB2">
        <v>0.20833333333333329</v>
      </c>
      <c r="BC2">
        <v>0.83333333333333337</v>
      </c>
      <c r="BD2">
        <v>1.375</v>
      </c>
      <c r="BE2">
        <v>4.958333333333333</v>
      </c>
      <c r="BF2">
        <v>23.375</v>
      </c>
      <c r="BG2">
        <v>6.75</v>
      </c>
      <c r="BH2">
        <v>4.8130434782608704</v>
      </c>
      <c r="BI2">
        <v>2.6086956521739131</v>
      </c>
      <c r="BJ2">
        <v>0.2608695652173913</v>
      </c>
      <c r="BK2">
        <v>0.56521739130434778</v>
      </c>
      <c r="BL2">
        <v>2.2173913043478262</v>
      </c>
      <c r="BM2">
        <v>3.9130434782608701</v>
      </c>
      <c r="BN2">
        <v>22.478260869565219</v>
      </c>
      <c r="BO2">
        <v>8.0869565217391308</v>
      </c>
    </row>
    <row r="3" spans="1:67" x14ac:dyDescent="0.3">
      <c r="A3" t="s">
        <v>199</v>
      </c>
      <c r="B3" t="s">
        <v>156</v>
      </c>
      <c r="C3" t="s">
        <v>11</v>
      </c>
      <c r="D3" t="s">
        <v>198</v>
      </c>
      <c r="E3" t="s">
        <v>225</v>
      </c>
      <c r="F3">
        <v>39.1</v>
      </c>
      <c r="G3">
        <v>34.6</v>
      </c>
      <c r="H3">
        <v>5.5</v>
      </c>
      <c r="I3">
        <v>9.3000000000000007</v>
      </c>
      <c r="J3">
        <v>6.05</v>
      </c>
      <c r="K3">
        <v>1.7</v>
      </c>
      <c r="L3">
        <v>0.2</v>
      </c>
      <c r="M3">
        <v>1.35</v>
      </c>
      <c r="N3">
        <v>5.5</v>
      </c>
      <c r="O3">
        <v>0.2</v>
      </c>
      <c r="P3">
        <v>0.25</v>
      </c>
      <c r="Q3">
        <v>3.75</v>
      </c>
      <c r="R3">
        <v>9.1</v>
      </c>
      <c r="S3">
        <v>0.26279999999999998</v>
      </c>
      <c r="T3">
        <v>0.33565</v>
      </c>
      <c r="U3">
        <v>0.43644999999999989</v>
      </c>
      <c r="V3">
        <v>0.77210000000000001</v>
      </c>
      <c r="W3">
        <v>15.45</v>
      </c>
      <c r="X3">
        <v>0.65</v>
      </c>
      <c r="Y3">
        <v>0.25</v>
      </c>
      <c r="Z3">
        <v>0.05</v>
      </c>
      <c r="AA3">
        <v>0.3</v>
      </c>
      <c r="AB3">
        <v>0.05</v>
      </c>
      <c r="AC3">
        <v>38.4</v>
      </c>
      <c r="AD3">
        <v>34.35</v>
      </c>
      <c r="AE3">
        <v>5.4</v>
      </c>
      <c r="AF3">
        <v>9.1999999999999993</v>
      </c>
      <c r="AG3">
        <v>6.05</v>
      </c>
      <c r="AH3">
        <v>2</v>
      </c>
      <c r="AI3">
        <v>0.1</v>
      </c>
      <c r="AJ3">
        <v>1.05</v>
      </c>
      <c r="AK3">
        <v>4.9000000000000004</v>
      </c>
      <c r="AL3">
        <v>1.4</v>
      </c>
      <c r="AM3">
        <v>0.15</v>
      </c>
      <c r="AN3">
        <v>3.1</v>
      </c>
      <c r="AO3">
        <v>7.95</v>
      </c>
      <c r="AP3">
        <v>0.26515</v>
      </c>
      <c r="AQ3">
        <v>0.32485000000000003</v>
      </c>
      <c r="AR3">
        <v>0.41844999999999999</v>
      </c>
      <c r="AS3">
        <v>0.74335000000000007</v>
      </c>
      <c r="AT3">
        <v>14.55</v>
      </c>
      <c r="AU3">
        <v>0.45</v>
      </c>
      <c r="AV3">
        <v>0.25</v>
      </c>
      <c r="AW3">
        <v>0.1</v>
      </c>
      <c r="AX3">
        <v>0.6</v>
      </c>
      <c r="AY3">
        <v>0.2</v>
      </c>
      <c r="AZ3">
        <v>4.8130434782608704</v>
      </c>
      <c r="BA3">
        <v>2.6086956521739131</v>
      </c>
      <c r="BB3">
        <v>0.2608695652173913</v>
      </c>
      <c r="BC3">
        <v>0.56521739130434778</v>
      </c>
      <c r="BD3">
        <v>2.2173913043478262</v>
      </c>
      <c r="BE3">
        <v>3.9130434782608701</v>
      </c>
      <c r="BF3">
        <v>22.478260869565219</v>
      </c>
      <c r="BG3">
        <v>8.0869565217391308</v>
      </c>
      <c r="BH3">
        <v>5.7333333333333334</v>
      </c>
      <c r="BI3">
        <v>2.416666666666667</v>
      </c>
      <c r="BJ3">
        <v>0.20833333333333329</v>
      </c>
      <c r="BK3">
        <v>0.83333333333333337</v>
      </c>
      <c r="BL3">
        <v>1.375</v>
      </c>
      <c r="BM3">
        <v>4.958333333333333</v>
      </c>
      <c r="BN3">
        <v>23.375</v>
      </c>
      <c r="BO3">
        <v>6.75</v>
      </c>
    </row>
    <row r="4" spans="1:67" x14ac:dyDescent="0.3">
      <c r="A4" t="s">
        <v>189</v>
      </c>
      <c r="B4" t="s">
        <v>191</v>
      </c>
      <c r="C4" t="s">
        <v>10</v>
      </c>
      <c r="D4" t="s">
        <v>201</v>
      </c>
      <c r="E4" t="s">
        <v>204</v>
      </c>
      <c r="F4">
        <v>37.25</v>
      </c>
      <c r="G4">
        <v>33.65</v>
      </c>
      <c r="H4">
        <v>4.7</v>
      </c>
      <c r="I4">
        <v>8.35</v>
      </c>
      <c r="J4">
        <v>5.2</v>
      </c>
      <c r="K4">
        <v>1.7</v>
      </c>
      <c r="L4">
        <v>0.25</v>
      </c>
      <c r="M4">
        <v>1.2</v>
      </c>
      <c r="N4">
        <v>4.4000000000000004</v>
      </c>
      <c r="O4">
        <v>1.05</v>
      </c>
      <c r="P4">
        <v>0.1</v>
      </c>
      <c r="Q4">
        <v>2.95</v>
      </c>
      <c r="R4">
        <v>7.65</v>
      </c>
      <c r="S4">
        <v>0.24185000000000001</v>
      </c>
      <c r="T4">
        <v>0.30414999999999998</v>
      </c>
      <c r="U4">
        <v>0.40915000000000001</v>
      </c>
      <c r="V4">
        <v>0.71325000000000005</v>
      </c>
      <c r="W4">
        <v>14.15</v>
      </c>
      <c r="X4">
        <v>0.3</v>
      </c>
      <c r="Y4">
        <v>0.25</v>
      </c>
      <c r="Z4">
        <v>0.2</v>
      </c>
      <c r="AA4">
        <v>0.2</v>
      </c>
      <c r="AB4">
        <v>0.15</v>
      </c>
      <c r="AC4">
        <v>36.4</v>
      </c>
      <c r="AD4">
        <v>33.299999999999997</v>
      </c>
      <c r="AE4">
        <v>3.7</v>
      </c>
      <c r="AF4">
        <v>7.65</v>
      </c>
      <c r="AG4">
        <v>4.95</v>
      </c>
      <c r="AH4">
        <v>1.5</v>
      </c>
      <c r="AI4">
        <v>0.05</v>
      </c>
      <c r="AJ4">
        <v>1.1499999999999999</v>
      </c>
      <c r="AK4">
        <v>3.55</v>
      </c>
      <c r="AL4">
        <v>0.55000000000000004</v>
      </c>
      <c r="AM4">
        <v>0.3</v>
      </c>
      <c r="AN4">
        <v>2.5</v>
      </c>
      <c r="AO4">
        <v>8</v>
      </c>
      <c r="AP4">
        <v>0.22559999999999999</v>
      </c>
      <c r="AQ4">
        <v>0.28655000000000003</v>
      </c>
      <c r="AR4">
        <v>0.37605</v>
      </c>
      <c r="AS4">
        <v>0.66284999999999994</v>
      </c>
      <c r="AT4">
        <v>12.7</v>
      </c>
      <c r="AU4">
        <v>0.35</v>
      </c>
      <c r="AV4">
        <v>0.35</v>
      </c>
      <c r="AW4">
        <v>0.15</v>
      </c>
      <c r="AX4">
        <v>0.1</v>
      </c>
      <c r="AY4">
        <v>0</v>
      </c>
      <c r="AZ4">
        <v>4.7</v>
      </c>
      <c r="BA4">
        <v>1.7619047619047621</v>
      </c>
      <c r="BB4">
        <v>9.5238095238095233E-2</v>
      </c>
      <c r="BC4">
        <v>0.61904761904761907</v>
      </c>
      <c r="BD4">
        <v>2.2380952380952381</v>
      </c>
      <c r="BE4">
        <v>4.2857142857142856</v>
      </c>
      <c r="BF4">
        <v>21.238095238095241</v>
      </c>
      <c r="BG4">
        <v>7.0476190476190466</v>
      </c>
      <c r="BH4">
        <v>4.6249951088194798</v>
      </c>
      <c r="BI4">
        <v>2.6347990777338599</v>
      </c>
      <c r="BJ4">
        <v>0.16772229486760379</v>
      </c>
      <c r="BK4">
        <v>0.84140006637146214</v>
      </c>
      <c r="BL4">
        <v>1.714876989905594</v>
      </c>
      <c r="BM4">
        <v>4.4412228694265314</v>
      </c>
      <c r="BN4">
        <v>20.96341396970687</v>
      </c>
      <c r="BO4">
        <v>7.5734290023477664</v>
      </c>
    </row>
    <row r="5" spans="1:67" x14ac:dyDescent="0.3">
      <c r="A5" t="s">
        <v>191</v>
      </c>
      <c r="B5" t="s">
        <v>189</v>
      </c>
      <c r="C5" t="s">
        <v>11</v>
      </c>
      <c r="D5" t="s">
        <v>204</v>
      </c>
      <c r="E5" t="s">
        <v>201</v>
      </c>
      <c r="F5">
        <v>36.4</v>
      </c>
      <c r="G5">
        <v>33.15</v>
      </c>
      <c r="H5">
        <v>4.3499999999999996</v>
      </c>
      <c r="I5">
        <v>7.85</v>
      </c>
      <c r="J5">
        <v>5.0999999999999996</v>
      </c>
      <c r="K5">
        <v>1.2</v>
      </c>
      <c r="L5">
        <v>0.1</v>
      </c>
      <c r="M5">
        <v>1.45</v>
      </c>
      <c r="N5">
        <v>4.25</v>
      </c>
      <c r="O5">
        <v>1.2</v>
      </c>
      <c r="P5">
        <v>0.1</v>
      </c>
      <c r="Q5">
        <v>2.5</v>
      </c>
      <c r="R5">
        <v>6.9</v>
      </c>
      <c r="S5">
        <v>0.23425000000000001</v>
      </c>
      <c r="T5">
        <v>0.28825000000000001</v>
      </c>
      <c r="U5">
        <v>0.40484999999999999</v>
      </c>
      <c r="V5">
        <v>0.69325000000000003</v>
      </c>
      <c r="W5">
        <v>13.6</v>
      </c>
      <c r="X5">
        <v>0.7</v>
      </c>
      <c r="Y5">
        <v>0.3</v>
      </c>
      <c r="Z5">
        <v>0.15</v>
      </c>
      <c r="AA5">
        <v>0.3</v>
      </c>
      <c r="AB5">
        <v>0.15</v>
      </c>
      <c r="AC5">
        <v>37.15</v>
      </c>
      <c r="AD5">
        <v>33.25</v>
      </c>
      <c r="AE5">
        <v>4.4000000000000004</v>
      </c>
      <c r="AF5">
        <v>7.9</v>
      </c>
      <c r="AG5">
        <v>4.5999999999999996</v>
      </c>
      <c r="AH5">
        <v>1.7</v>
      </c>
      <c r="AI5">
        <v>0.1</v>
      </c>
      <c r="AJ5">
        <v>1.5</v>
      </c>
      <c r="AK5">
        <v>4.2</v>
      </c>
      <c r="AL5">
        <v>0.4</v>
      </c>
      <c r="AM5">
        <v>0.05</v>
      </c>
      <c r="AN5">
        <v>3.25</v>
      </c>
      <c r="AO5">
        <v>8</v>
      </c>
      <c r="AP5">
        <v>0.2321</v>
      </c>
      <c r="AQ5">
        <v>0.29894999999999999</v>
      </c>
      <c r="AR5">
        <v>0.41994999999999988</v>
      </c>
      <c r="AS5">
        <v>0.71879999999999999</v>
      </c>
      <c r="AT5">
        <v>14.3</v>
      </c>
      <c r="AU5">
        <v>0.95</v>
      </c>
      <c r="AV5">
        <v>0.15</v>
      </c>
      <c r="AW5">
        <v>0.15</v>
      </c>
      <c r="AX5">
        <v>0.35</v>
      </c>
      <c r="AY5">
        <v>0.1</v>
      </c>
      <c r="AZ5">
        <v>4.6249951088194798</v>
      </c>
      <c r="BA5">
        <v>2.6347990777338599</v>
      </c>
      <c r="BB5">
        <v>0.16772229486760379</v>
      </c>
      <c r="BC5">
        <v>0.84140006637146214</v>
      </c>
      <c r="BD5">
        <v>1.714876989905594</v>
      </c>
      <c r="BE5">
        <v>4.4412228694265314</v>
      </c>
      <c r="BF5">
        <v>20.96341396970687</v>
      </c>
      <c r="BG5">
        <v>7.5734290023477664</v>
      </c>
      <c r="BH5">
        <v>4.7</v>
      </c>
      <c r="BI5">
        <v>1.7619047619047621</v>
      </c>
      <c r="BJ5">
        <v>9.5238095238095233E-2</v>
      </c>
      <c r="BK5">
        <v>0.61904761904761907</v>
      </c>
      <c r="BL5">
        <v>2.2380952380952381</v>
      </c>
      <c r="BM5">
        <v>4.2857142857142856</v>
      </c>
      <c r="BN5">
        <v>21.238095238095241</v>
      </c>
      <c r="BO5">
        <v>7.0476190476190466</v>
      </c>
    </row>
    <row r="6" spans="1:67" x14ac:dyDescent="0.3">
      <c r="A6" t="s">
        <v>139</v>
      </c>
      <c r="B6" t="s">
        <v>151</v>
      </c>
      <c r="C6" t="s">
        <v>10</v>
      </c>
      <c r="D6" t="s">
        <v>227</v>
      </c>
      <c r="E6" t="s">
        <v>215</v>
      </c>
      <c r="F6">
        <v>38.799999999999997</v>
      </c>
      <c r="G6">
        <v>34.200000000000003</v>
      </c>
      <c r="H6">
        <v>4.7</v>
      </c>
      <c r="I6">
        <v>8.6999999999999993</v>
      </c>
      <c r="J6">
        <v>6</v>
      </c>
      <c r="K6">
        <v>1.2</v>
      </c>
      <c r="L6">
        <v>0.1</v>
      </c>
      <c r="M6">
        <v>1.4</v>
      </c>
      <c r="N6">
        <v>4.5</v>
      </c>
      <c r="O6">
        <v>1.55</v>
      </c>
      <c r="P6">
        <v>0.15</v>
      </c>
      <c r="Q6">
        <v>3.3</v>
      </c>
      <c r="R6">
        <v>9.85</v>
      </c>
      <c r="S6">
        <v>0.25345000000000001</v>
      </c>
      <c r="T6">
        <v>0.32624999999999998</v>
      </c>
      <c r="U6">
        <v>0.41644999999999999</v>
      </c>
      <c r="V6">
        <v>0.74275000000000002</v>
      </c>
      <c r="W6">
        <v>14.3</v>
      </c>
      <c r="X6">
        <v>0.65</v>
      </c>
      <c r="Y6">
        <v>0.65</v>
      </c>
      <c r="Z6">
        <v>0.3</v>
      </c>
      <c r="AA6">
        <v>0.35</v>
      </c>
      <c r="AB6">
        <v>0.1</v>
      </c>
      <c r="AC6">
        <v>38.9</v>
      </c>
      <c r="AD6">
        <v>34.549999999999997</v>
      </c>
      <c r="AE6">
        <v>5.3</v>
      </c>
      <c r="AF6">
        <v>9.25</v>
      </c>
      <c r="AG6">
        <v>5.75</v>
      </c>
      <c r="AH6">
        <v>1.8</v>
      </c>
      <c r="AI6">
        <v>0.3</v>
      </c>
      <c r="AJ6">
        <v>1.4</v>
      </c>
      <c r="AK6">
        <v>5.15</v>
      </c>
      <c r="AL6">
        <v>0.7</v>
      </c>
      <c r="AM6">
        <v>0.3</v>
      </c>
      <c r="AN6">
        <v>3.3</v>
      </c>
      <c r="AO6">
        <v>8.9</v>
      </c>
      <c r="AP6">
        <v>0.26290000000000002</v>
      </c>
      <c r="AQ6">
        <v>0.33210000000000001</v>
      </c>
      <c r="AR6">
        <v>0.45115</v>
      </c>
      <c r="AS6">
        <v>0.78334999999999999</v>
      </c>
      <c r="AT6">
        <v>15.85</v>
      </c>
      <c r="AU6">
        <v>0.8</v>
      </c>
      <c r="AV6">
        <v>0.5</v>
      </c>
      <c r="AW6">
        <v>0.15</v>
      </c>
      <c r="AX6">
        <v>0.35</v>
      </c>
      <c r="AY6">
        <v>0.05</v>
      </c>
      <c r="AZ6">
        <v>5.05</v>
      </c>
      <c r="BA6">
        <v>1.75</v>
      </c>
      <c r="BB6">
        <v>0</v>
      </c>
      <c r="BC6">
        <v>0.5</v>
      </c>
      <c r="BD6">
        <v>1.25</v>
      </c>
      <c r="BE6">
        <v>4.75</v>
      </c>
      <c r="BF6">
        <v>20.75</v>
      </c>
      <c r="BG6">
        <v>5.5</v>
      </c>
      <c r="BH6">
        <v>5.09</v>
      </c>
      <c r="BI6">
        <v>3.3</v>
      </c>
      <c r="BJ6">
        <v>0.1</v>
      </c>
      <c r="BK6">
        <v>1.2</v>
      </c>
      <c r="BL6">
        <v>2.1</v>
      </c>
      <c r="BM6">
        <v>4.3</v>
      </c>
      <c r="BN6">
        <v>23</v>
      </c>
      <c r="BO6">
        <v>8.1999999999999993</v>
      </c>
    </row>
    <row r="7" spans="1:67" x14ac:dyDescent="0.3">
      <c r="A7" t="s">
        <v>151</v>
      </c>
      <c r="B7" t="s">
        <v>139</v>
      </c>
      <c r="C7" t="s">
        <v>11</v>
      </c>
      <c r="D7" t="s">
        <v>215</v>
      </c>
      <c r="E7" t="s">
        <v>227</v>
      </c>
      <c r="F7">
        <v>38.9</v>
      </c>
      <c r="G7">
        <v>35.4</v>
      </c>
      <c r="H7">
        <v>4.3499999999999996</v>
      </c>
      <c r="I7">
        <v>8.5</v>
      </c>
      <c r="J7">
        <v>5.25</v>
      </c>
      <c r="K7">
        <v>1.9</v>
      </c>
      <c r="L7">
        <v>0.15</v>
      </c>
      <c r="M7">
        <v>1.2</v>
      </c>
      <c r="N7">
        <v>4.1500000000000004</v>
      </c>
      <c r="O7">
        <v>0.7</v>
      </c>
      <c r="P7">
        <v>0.1</v>
      </c>
      <c r="Q7">
        <v>2.9</v>
      </c>
      <c r="R7">
        <v>8.5500000000000007</v>
      </c>
      <c r="S7">
        <v>0.23710000000000001</v>
      </c>
      <c r="T7">
        <v>0.29870000000000002</v>
      </c>
      <c r="U7">
        <v>0.39955000000000002</v>
      </c>
      <c r="V7">
        <v>0.69814999999999994</v>
      </c>
      <c r="W7">
        <v>14.3</v>
      </c>
      <c r="X7">
        <v>0.45</v>
      </c>
      <c r="Y7">
        <v>0.4</v>
      </c>
      <c r="Z7">
        <v>0.05</v>
      </c>
      <c r="AA7">
        <v>0.15</v>
      </c>
      <c r="AB7">
        <v>0.25</v>
      </c>
      <c r="AC7">
        <v>38.1</v>
      </c>
      <c r="AD7">
        <v>34.299999999999997</v>
      </c>
      <c r="AE7">
        <v>5.15</v>
      </c>
      <c r="AF7">
        <v>9.15</v>
      </c>
      <c r="AG7">
        <v>5.9</v>
      </c>
      <c r="AH7">
        <v>1.65</v>
      </c>
      <c r="AI7">
        <v>0.15</v>
      </c>
      <c r="AJ7">
        <v>1.45</v>
      </c>
      <c r="AK7">
        <v>5</v>
      </c>
      <c r="AL7">
        <v>0.65</v>
      </c>
      <c r="AM7">
        <v>0.1</v>
      </c>
      <c r="AN7">
        <v>3.15</v>
      </c>
      <c r="AO7">
        <v>8</v>
      </c>
      <c r="AP7">
        <v>0.26069999999999999</v>
      </c>
      <c r="AQ7">
        <v>0.32490000000000002</v>
      </c>
      <c r="AR7">
        <v>0.43869999999999998</v>
      </c>
      <c r="AS7">
        <v>0.76364999999999994</v>
      </c>
      <c r="AT7">
        <v>15.45</v>
      </c>
      <c r="AU7">
        <v>0.9</v>
      </c>
      <c r="AV7">
        <v>0.4</v>
      </c>
      <c r="AW7">
        <v>0.1</v>
      </c>
      <c r="AX7">
        <v>0.15</v>
      </c>
      <c r="AY7">
        <v>0.05</v>
      </c>
      <c r="AZ7">
        <v>5.09</v>
      </c>
      <c r="BA7">
        <v>3.3</v>
      </c>
      <c r="BB7">
        <v>0.1</v>
      </c>
      <c r="BC7">
        <v>1.2</v>
      </c>
      <c r="BD7">
        <v>2.1</v>
      </c>
      <c r="BE7">
        <v>4.3</v>
      </c>
      <c r="BF7">
        <v>23</v>
      </c>
      <c r="BG7">
        <v>8.1999999999999993</v>
      </c>
      <c r="BH7">
        <v>5.05</v>
      </c>
      <c r="BI7">
        <v>1.75</v>
      </c>
      <c r="BJ7">
        <v>0</v>
      </c>
      <c r="BK7">
        <v>0.5</v>
      </c>
      <c r="BL7">
        <v>1.25</v>
      </c>
      <c r="BM7">
        <v>4.75</v>
      </c>
      <c r="BN7">
        <v>20.75</v>
      </c>
      <c r="BO7">
        <v>5.5</v>
      </c>
    </row>
    <row r="8" spans="1:67" x14ac:dyDescent="0.3">
      <c r="A8" t="s">
        <v>153</v>
      </c>
      <c r="B8" t="s">
        <v>133</v>
      </c>
      <c r="C8" t="s">
        <v>10</v>
      </c>
      <c r="D8" t="s">
        <v>219</v>
      </c>
      <c r="E8" t="s">
        <v>206</v>
      </c>
      <c r="F8">
        <v>37.799999999999997</v>
      </c>
      <c r="G8">
        <v>32.799999999999997</v>
      </c>
      <c r="H8">
        <v>4.9000000000000004</v>
      </c>
      <c r="I8">
        <v>7.15</v>
      </c>
      <c r="J8">
        <v>4.1500000000000004</v>
      </c>
      <c r="K8">
        <v>1.5</v>
      </c>
      <c r="L8">
        <v>0.1</v>
      </c>
      <c r="M8">
        <v>1.4</v>
      </c>
      <c r="N8">
        <v>4.55</v>
      </c>
      <c r="O8">
        <v>0.9</v>
      </c>
      <c r="P8">
        <v>0.15</v>
      </c>
      <c r="Q8">
        <v>4.1500000000000004</v>
      </c>
      <c r="R8">
        <v>9.9499999999999993</v>
      </c>
      <c r="S8">
        <v>0.21315000000000001</v>
      </c>
      <c r="T8">
        <v>0.31180000000000002</v>
      </c>
      <c r="U8">
        <v>0.3871</v>
      </c>
      <c r="V8">
        <v>0.69880000000000009</v>
      </c>
      <c r="W8">
        <v>13.05</v>
      </c>
      <c r="X8">
        <v>0.6</v>
      </c>
      <c r="Y8">
        <v>0.75</v>
      </c>
      <c r="Z8">
        <v>0.05</v>
      </c>
      <c r="AA8">
        <v>0.05</v>
      </c>
      <c r="AB8">
        <v>0.05</v>
      </c>
      <c r="AC8">
        <v>37.15</v>
      </c>
      <c r="AD8">
        <v>34.6</v>
      </c>
      <c r="AE8">
        <v>3.7</v>
      </c>
      <c r="AF8">
        <v>8.25</v>
      </c>
      <c r="AG8">
        <v>5.0999999999999996</v>
      </c>
      <c r="AH8">
        <v>2.2000000000000002</v>
      </c>
      <c r="AI8">
        <v>0.1</v>
      </c>
      <c r="AJ8">
        <v>0.85</v>
      </c>
      <c r="AK8">
        <v>3.35</v>
      </c>
      <c r="AL8">
        <v>0.7</v>
      </c>
      <c r="AM8">
        <v>0.3</v>
      </c>
      <c r="AN8">
        <v>2</v>
      </c>
      <c r="AO8">
        <v>9.6</v>
      </c>
      <c r="AP8">
        <v>0.23325000000000001</v>
      </c>
      <c r="AQ8">
        <v>0.28370000000000001</v>
      </c>
      <c r="AR8">
        <v>0.37045</v>
      </c>
      <c r="AS8">
        <v>0.65415000000000001</v>
      </c>
      <c r="AT8">
        <v>13.2</v>
      </c>
      <c r="AU8">
        <v>0.45</v>
      </c>
      <c r="AV8">
        <v>0.45</v>
      </c>
      <c r="AW8">
        <v>0.05</v>
      </c>
      <c r="AX8">
        <v>0.05</v>
      </c>
      <c r="AY8">
        <v>0.05</v>
      </c>
      <c r="AZ8">
        <v>5.8166666666666664</v>
      </c>
      <c r="BA8">
        <v>2.041666666666667</v>
      </c>
      <c r="BB8">
        <v>8.3333333333333329E-2</v>
      </c>
      <c r="BC8">
        <v>0.54166666666666663</v>
      </c>
      <c r="BD8">
        <v>0.66666666666666663</v>
      </c>
      <c r="BE8">
        <v>5.75</v>
      </c>
      <c r="BF8">
        <v>23.666666666666671</v>
      </c>
      <c r="BG8">
        <v>6.333333333333333</v>
      </c>
      <c r="BH8">
        <v>6.160869565217391</v>
      </c>
      <c r="BI8">
        <v>1.7826086956521741</v>
      </c>
      <c r="BJ8">
        <v>0.13043478260869559</v>
      </c>
      <c r="BK8">
        <v>0.56521739130434778</v>
      </c>
      <c r="BL8">
        <v>1.2173913043478259</v>
      </c>
      <c r="BM8">
        <v>7.4347826086956523</v>
      </c>
      <c r="BN8">
        <v>24.695652173913039</v>
      </c>
      <c r="BO8">
        <v>6.3478260869565224</v>
      </c>
    </row>
    <row r="9" spans="1:67" x14ac:dyDescent="0.3">
      <c r="A9" t="s">
        <v>133</v>
      </c>
      <c r="B9" t="s">
        <v>153</v>
      </c>
      <c r="C9" t="s">
        <v>11</v>
      </c>
      <c r="D9" t="s">
        <v>206</v>
      </c>
      <c r="E9" t="s">
        <v>219</v>
      </c>
      <c r="F9">
        <v>36.1</v>
      </c>
      <c r="G9">
        <v>32.700000000000003</v>
      </c>
      <c r="H9">
        <v>3.3</v>
      </c>
      <c r="I9">
        <v>6.85</v>
      </c>
      <c r="J9">
        <v>4.3499999999999996</v>
      </c>
      <c r="K9">
        <v>1.4</v>
      </c>
      <c r="L9">
        <v>0.25</v>
      </c>
      <c r="M9">
        <v>0.85</v>
      </c>
      <c r="N9">
        <v>3.1</v>
      </c>
      <c r="O9">
        <v>0.6</v>
      </c>
      <c r="P9">
        <v>0.1</v>
      </c>
      <c r="Q9">
        <v>2.85</v>
      </c>
      <c r="R9">
        <v>8.8000000000000007</v>
      </c>
      <c r="S9">
        <v>0.20225000000000001</v>
      </c>
      <c r="T9">
        <v>0.26484999999999997</v>
      </c>
      <c r="U9">
        <v>0.33189999999999997</v>
      </c>
      <c r="V9">
        <v>0.59675</v>
      </c>
      <c r="W9">
        <v>11.3</v>
      </c>
      <c r="X9">
        <v>0.65</v>
      </c>
      <c r="Y9">
        <v>0.1</v>
      </c>
      <c r="Z9">
        <v>0</v>
      </c>
      <c r="AA9">
        <v>0.4</v>
      </c>
      <c r="AB9">
        <v>0.1</v>
      </c>
      <c r="AC9">
        <v>37.299999999999997</v>
      </c>
      <c r="AD9">
        <v>33.75</v>
      </c>
      <c r="AE9">
        <v>4.25</v>
      </c>
      <c r="AF9">
        <v>8.1999999999999993</v>
      </c>
      <c r="AG9">
        <v>5.25</v>
      </c>
      <c r="AH9">
        <v>1.55</v>
      </c>
      <c r="AI9">
        <v>0.1</v>
      </c>
      <c r="AJ9">
        <v>1.3</v>
      </c>
      <c r="AK9">
        <v>4.2</v>
      </c>
      <c r="AL9">
        <v>0.75</v>
      </c>
      <c r="AM9">
        <v>0.05</v>
      </c>
      <c r="AN9">
        <v>2.35</v>
      </c>
      <c r="AO9">
        <v>8.0500000000000007</v>
      </c>
      <c r="AP9">
        <v>0.23699999999999999</v>
      </c>
      <c r="AQ9">
        <v>0.29575000000000001</v>
      </c>
      <c r="AR9">
        <v>0.39979999999999999</v>
      </c>
      <c r="AS9">
        <v>0.69555</v>
      </c>
      <c r="AT9">
        <v>13.85</v>
      </c>
      <c r="AU9">
        <v>0.65</v>
      </c>
      <c r="AV9">
        <v>0.6</v>
      </c>
      <c r="AW9">
        <v>0.2</v>
      </c>
      <c r="AX9">
        <v>0.4</v>
      </c>
      <c r="AY9">
        <v>0.1</v>
      </c>
      <c r="AZ9">
        <v>6.160869565217391</v>
      </c>
      <c r="BA9">
        <v>1.7826086956521741</v>
      </c>
      <c r="BB9">
        <v>0.13043478260869559</v>
      </c>
      <c r="BC9">
        <v>0.56521739130434778</v>
      </c>
      <c r="BD9">
        <v>1.2173913043478259</v>
      </c>
      <c r="BE9">
        <v>7.4347826086956523</v>
      </c>
      <c r="BF9">
        <v>24.695652173913039</v>
      </c>
      <c r="BG9">
        <v>6.3478260869565224</v>
      </c>
      <c r="BH9">
        <v>5.8166666666666664</v>
      </c>
      <c r="BI9">
        <v>2.041666666666667</v>
      </c>
      <c r="BJ9">
        <v>8.3333333333333329E-2</v>
      </c>
      <c r="BK9">
        <v>0.54166666666666663</v>
      </c>
      <c r="BL9">
        <v>0.66666666666666663</v>
      </c>
      <c r="BM9">
        <v>5.75</v>
      </c>
      <c r="BN9">
        <v>23.666666666666671</v>
      </c>
      <c r="BO9">
        <v>6.333333333333333</v>
      </c>
    </row>
    <row r="10" spans="1:67" x14ac:dyDescent="0.3">
      <c r="A10" t="s">
        <v>136</v>
      </c>
      <c r="B10" t="s">
        <v>144</v>
      </c>
      <c r="C10" t="s">
        <v>10</v>
      </c>
      <c r="D10" t="s">
        <v>221</v>
      </c>
      <c r="E10" t="s">
        <v>203</v>
      </c>
      <c r="F10">
        <v>36.9</v>
      </c>
      <c r="G10">
        <v>33.6</v>
      </c>
      <c r="H10">
        <v>3.9</v>
      </c>
      <c r="I10">
        <v>8.1</v>
      </c>
      <c r="J10">
        <v>5.6</v>
      </c>
      <c r="K10">
        <v>1.35</v>
      </c>
      <c r="L10">
        <v>0.1</v>
      </c>
      <c r="M10">
        <v>1.05</v>
      </c>
      <c r="N10">
        <v>3.8</v>
      </c>
      <c r="O10">
        <v>0.25</v>
      </c>
      <c r="P10">
        <v>0.15</v>
      </c>
      <c r="Q10">
        <v>2.75</v>
      </c>
      <c r="R10">
        <v>7.1</v>
      </c>
      <c r="S10">
        <v>0.23705000000000001</v>
      </c>
      <c r="T10">
        <v>0.29985000000000001</v>
      </c>
      <c r="U10">
        <v>0.37440000000000001</v>
      </c>
      <c r="V10">
        <v>0.6744</v>
      </c>
      <c r="W10">
        <v>12.8</v>
      </c>
      <c r="X10">
        <v>0.65</v>
      </c>
      <c r="Y10">
        <v>0.35</v>
      </c>
      <c r="Z10">
        <v>0.05</v>
      </c>
      <c r="AA10">
        <v>0.1</v>
      </c>
      <c r="AB10">
        <v>0</v>
      </c>
      <c r="AC10">
        <v>37.299999999999997</v>
      </c>
      <c r="AD10">
        <v>33.85</v>
      </c>
      <c r="AE10">
        <v>5</v>
      </c>
      <c r="AF10">
        <v>8.6999999999999993</v>
      </c>
      <c r="AG10">
        <v>5.6</v>
      </c>
      <c r="AH10">
        <v>1.85</v>
      </c>
      <c r="AI10">
        <v>0.35</v>
      </c>
      <c r="AJ10">
        <v>0.9</v>
      </c>
      <c r="AK10">
        <v>4.8499999999999996</v>
      </c>
      <c r="AL10">
        <v>1.4</v>
      </c>
      <c r="AM10">
        <v>0.25</v>
      </c>
      <c r="AN10">
        <v>2.85</v>
      </c>
      <c r="AO10">
        <v>7.1</v>
      </c>
      <c r="AP10">
        <v>0.25245000000000001</v>
      </c>
      <c r="AQ10">
        <v>0.30754999999999999</v>
      </c>
      <c r="AR10">
        <v>0.40825000000000011</v>
      </c>
      <c r="AS10">
        <v>0.7156499999999999</v>
      </c>
      <c r="AT10">
        <v>13.95</v>
      </c>
      <c r="AU10">
        <v>0.6</v>
      </c>
      <c r="AV10">
        <v>0.25</v>
      </c>
      <c r="AW10">
        <v>0.05</v>
      </c>
      <c r="AX10">
        <v>0.3</v>
      </c>
      <c r="AY10">
        <v>0.05</v>
      </c>
      <c r="AZ10">
        <v>5.6434782608695659</v>
      </c>
      <c r="BA10">
        <v>2.0869565217391299</v>
      </c>
      <c r="BB10">
        <v>4.3478260869565223E-2</v>
      </c>
      <c r="BC10">
        <v>0.69565217391304346</v>
      </c>
      <c r="BD10">
        <v>1.5652173913043479</v>
      </c>
      <c r="BE10">
        <v>5.1304347826086953</v>
      </c>
      <c r="BF10">
        <v>23.65217391304348</v>
      </c>
      <c r="BG10">
        <v>6.6956521739130439</v>
      </c>
      <c r="BH10">
        <v>5.8260869565217392</v>
      </c>
      <c r="BI10">
        <v>1.9130434782608701</v>
      </c>
      <c r="BJ10">
        <v>4.3478260869565223E-2</v>
      </c>
      <c r="BK10">
        <v>0.43478260869565222</v>
      </c>
      <c r="BL10">
        <v>2.2608695652173911</v>
      </c>
      <c r="BM10">
        <v>6.6956521739130439</v>
      </c>
      <c r="BN10">
        <v>24.217391304347821</v>
      </c>
      <c r="BO10">
        <v>6.9565217391304346</v>
      </c>
    </row>
    <row r="11" spans="1:67" x14ac:dyDescent="0.3">
      <c r="A11" t="s">
        <v>144</v>
      </c>
      <c r="B11" t="s">
        <v>136</v>
      </c>
      <c r="C11" t="s">
        <v>11</v>
      </c>
      <c r="D11" t="s">
        <v>203</v>
      </c>
      <c r="E11" t="s">
        <v>221</v>
      </c>
      <c r="F11">
        <v>37.049999999999997</v>
      </c>
      <c r="G11">
        <v>33.6</v>
      </c>
      <c r="H11">
        <v>4.45</v>
      </c>
      <c r="I11">
        <v>7.55</v>
      </c>
      <c r="J11">
        <v>4.0999999999999996</v>
      </c>
      <c r="K11">
        <v>1.85</v>
      </c>
      <c r="L11">
        <v>0.1</v>
      </c>
      <c r="M11">
        <v>1.5</v>
      </c>
      <c r="N11">
        <v>4.25</v>
      </c>
      <c r="O11">
        <v>1.45</v>
      </c>
      <c r="P11">
        <v>0.2</v>
      </c>
      <c r="Q11">
        <v>2.6</v>
      </c>
      <c r="R11">
        <v>9.35</v>
      </c>
      <c r="S11">
        <v>0.21609999999999999</v>
      </c>
      <c r="T11">
        <v>0.27834999999999999</v>
      </c>
      <c r="U11">
        <v>0.40589999999999998</v>
      </c>
      <c r="V11">
        <v>0.68415000000000004</v>
      </c>
      <c r="W11">
        <v>14.1</v>
      </c>
      <c r="X11">
        <v>0.25</v>
      </c>
      <c r="Y11">
        <v>0.5</v>
      </c>
      <c r="Z11">
        <v>0.05</v>
      </c>
      <c r="AA11">
        <v>0.3</v>
      </c>
      <c r="AB11">
        <v>0.05</v>
      </c>
      <c r="AC11">
        <v>36.700000000000003</v>
      </c>
      <c r="AD11">
        <v>32.9</v>
      </c>
      <c r="AE11">
        <v>3.9</v>
      </c>
      <c r="AF11">
        <v>7.2</v>
      </c>
      <c r="AG11">
        <v>4.55</v>
      </c>
      <c r="AH11">
        <v>1.5</v>
      </c>
      <c r="AI11">
        <v>0.05</v>
      </c>
      <c r="AJ11">
        <v>1.1000000000000001</v>
      </c>
      <c r="AK11">
        <v>3.65</v>
      </c>
      <c r="AL11">
        <v>0.75</v>
      </c>
      <c r="AM11">
        <v>0.25</v>
      </c>
      <c r="AN11">
        <v>2.85</v>
      </c>
      <c r="AO11">
        <v>9.1999999999999993</v>
      </c>
      <c r="AP11">
        <v>0.21045</v>
      </c>
      <c r="AQ11">
        <v>0.28920000000000001</v>
      </c>
      <c r="AR11">
        <v>0.35685</v>
      </c>
      <c r="AS11">
        <v>0.64605000000000001</v>
      </c>
      <c r="AT11">
        <v>12.1</v>
      </c>
      <c r="AU11">
        <v>0.4</v>
      </c>
      <c r="AV11">
        <v>0.8</v>
      </c>
      <c r="AW11">
        <v>0.05</v>
      </c>
      <c r="AX11">
        <v>0.1</v>
      </c>
      <c r="AY11">
        <v>0.05</v>
      </c>
      <c r="AZ11">
        <v>5.8260869565217392</v>
      </c>
      <c r="BA11">
        <v>1.9130434782608701</v>
      </c>
      <c r="BB11">
        <v>4.3478260869565223E-2</v>
      </c>
      <c r="BC11">
        <v>0.43478260869565222</v>
      </c>
      <c r="BD11">
        <v>2.2608695652173911</v>
      </c>
      <c r="BE11">
        <v>6.6956521739130439</v>
      </c>
      <c r="BF11">
        <v>24.217391304347821</v>
      </c>
      <c r="BG11">
        <v>6.9565217391304346</v>
      </c>
      <c r="BH11">
        <v>5.6434782608695659</v>
      </c>
      <c r="BI11">
        <v>2.0869565217391299</v>
      </c>
      <c r="BJ11">
        <v>4.3478260869565223E-2</v>
      </c>
      <c r="BK11">
        <v>0.69565217391304346</v>
      </c>
      <c r="BL11">
        <v>1.5652173913043479</v>
      </c>
      <c r="BM11">
        <v>5.1304347826086953</v>
      </c>
      <c r="BN11">
        <v>23.65217391304348</v>
      </c>
      <c r="BO11">
        <v>6.6956521739130439</v>
      </c>
    </row>
    <row r="12" spans="1:67" x14ac:dyDescent="0.3">
      <c r="A12" t="s">
        <v>145</v>
      </c>
      <c r="B12" t="s">
        <v>174</v>
      </c>
      <c r="C12" t="s">
        <v>10</v>
      </c>
      <c r="D12" t="s">
        <v>207</v>
      </c>
      <c r="E12" t="s">
        <v>222</v>
      </c>
      <c r="F12">
        <v>37.799999999999997</v>
      </c>
      <c r="G12">
        <v>34.35</v>
      </c>
      <c r="H12">
        <v>4.2</v>
      </c>
      <c r="I12">
        <v>9.1</v>
      </c>
      <c r="J12">
        <v>6.05</v>
      </c>
      <c r="K12">
        <v>1.55</v>
      </c>
      <c r="L12">
        <v>0.15</v>
      </c>
      <c r="M12">
        <v>1.35</v>
      </c>
      <c r="N12">
        <v>3.9</v>
      </c>
      <c r="O12">
        <v>0.2</v>
      </c>
      <c r="P12">
        <v>0.1</v>
      </c>
      <c r="Q12">
        <v>2.5</v>
      </c>
      <c r="R12">
        <v>7.7</v>
      </c>
      <c r="S12">
        <v>0.25885000000000002</v>
      </c>
      <c r="T12">
        <v>0.31805</v>
      </c>
      <c r="U12">
        <v>0.42599999999999999</v>
      </c>
      <c r="V12">
        <v>0.74395</v>
      </c>
      <c r="W12">
        <v>15</v>
      </c>
      <c r="X12">
        <v>1</v>
      </c>
      <c r="Y12">
        <v>0.65</v>
      </c>
      <c r="Z12">
        <v>0.15</v>
      </c>
      <c r="AA12">
        <v>0.15</v>
      </c>
      <c r="AB12">
        <v>0.25</v>
      </c>
      <c r="AC12">
        <v>36.75</v>
      </c>
      <c r="AD12">
        <v>33.049999999999997</v>
      </c>
      <c r="AE12">
        <v>3.8</v>
      </c>
      <c r="AF12">
        <v>7.35</v>
      </c>
      <c r="AG12">
        <v>4.45</v>
      </c>
      <c r="AH12">
        <v>1.4</v>
      </c>
      <c r="AI12">
        <v>0.2</v>
      </c>
      <c r="AJ12">
        <v>1.3</v>
      </c>
      <c r="AK12">
        <v>3.6</v>
      </c>
      <c r="AL12">
        <v>0.9</v>
      </c>
      <c r="AM12">
        <v>0.3</v>
      </c>
      <c r="AN12">
        <v>3.3</v>
      </c>
      <c r="AO12">
        <v>11.3</v>
      </c>
      <c r="AP12">
        <v>0.2177</v>
      </c>
      <c r="AQ12">
        <v>0.29015000000000002</v>
      </c>
      <c r="AR12">
        <v>0.38664999999999999</v>
      </c>
      <c r="AS12">
        <v>0.67690000000000006</v>
      </c>
      <c r="AT12">
        <v>13.05</v>
      </c>
      <c r="AU12">
        <v>0.65</v>
      </c>
      <c r="AV12">
        <v>0.2</v>
      </c>
      <c r="AW12">
        <v>0</v>
      </c>
      <c r="AX12">
        <v>0.2</v>
      </c>
      <c r="AY12">
        <v>0</v>
      </c>
      <c r="AZ12">
        <v>5.1416666666666666</v>
      </c>
      <c r="BA12">
        <v>2.708333333333333</v>
      </c>
      <c r="BB12">
        <v>8.3333333333333329E-2</v>
      </c>
      <c r="BC12">
        <v>0.79166666666666663</v>
      </c>
      <c r="BD12">
        <v>1.5</v>
      </c>
      <c r="BE12">
        <v>6.208333333333333</v>
      </c>
      <c r="BF12">
        <v>22.583333333333329</v>
      </c>
      <c r="BG12">
        <v>7.125</v>
      </c>
      <c r="BH12">
        <v>4.7333333333333334</v>
      </c>
      <c r="BI12">
        <v>2.333333333333333</v>
      </c>
      <c r="BJ12">
        <v>0</v>
      </c>
      <c r="BK12">
        <v>0.33333333333333331</v>
      </c>
      <c r="BL12">
        <v>2</v>
      </c>
      <c r="BM12">
        <v>4.333333333333333</v>
      </c>
      <c r="BN12">
        <v>21.666666666666671</v>
      </c>
      <c r="BO12">
        <v>7.5</v>
      </c>
    </row>
    <row r="13" spans="1:67" x14ac:dyDescent="0.3">
      <c r="A13" t="s">
        <v>174</v>
      </c>
      <c r="B13" t="s">
        <v>145</v>
      </c>
      <c r="C13" t="s">
        <v>11</v>
      </c>
      <c r="D13" t="s">
        <v>222</v>
      </c>
      <c r="E13" t="s">
        <v>207</v>
      </c>
      <c r="F13">
        <v>37</v>
      </c>
      <c r="G13">
        <v>32.5</v>
      </c>
      <c r="H13">
        <v>3.75</v>
      </c>
      <c r="I13">
        <v>7.1</v>
      </c>
      <c r="J13">
        <v>4.0999999999999996</v>
      </c>
      <c r="K13">
        <v>1.9</v>
      </c>
      <c r="L13">
        <v>0.15</v>
      </c>
      <c r="M13">
        <v>0.95</v>
      </c>
      <c r="N13">
        <v>3.55</v>
      </c>
      <c r="O13">
        <v>1.6</v>
      </c>
      <c r="P13">
        <v>0.35</v>
      </c>
      <c r="Q13">
        <v>3.45</v>
      </c>
      <c r="R13">
        <v>9.6999999999999993</v>
      </c>
      <c r="S13">
        <v>0.21195</v>
      </c>
      <c r="T13">
        <v>0.2974</v>
      </c>
      <c r="U13">
        <v>0.36480000000000001</v>
      </c>
      <c r="V13">
        <v>0.66210000000000002</v>
      </c>
      <c r="W13">
        <v>12.15</v>
      </c>
      <c r="X13">
        <v>0.55000000000000004</v>
      </c>
      <c r="Y13">
        <v>0.7</v>
      </c>
      <c r="Z13">
        <v>0.05</v>
      </c>
      <c r="AA13">
        <v>0.25</v>
      </c>
      <c r="AB13">
        <v>0.05</v>
      </c>
      <c r="AC13">
        <v>36.35</v>
      </c>
      <c r="AD13">
        <v>33.6</v>
      </c>
      <c r="AE13">
        <v>3.45</v>
      </c>
      <c r="AF13">
        <v>8</v>
      </c>
      <c r="AG13">
        <v>5.45</v>
      </c>
      <c r="AH13">
        <v>1.4</v>
      </c>
      <c r="AI13">
        <v>0</v>
      </c>
      <c r="AJ13">
        <v>1.1499999999999999</v>
      </c>
      <c r="AK13">
        <v>3.3</v>
      </c>
      <c r="AL13">
        <v>0.8</v>
      </c>
      <c r="AM13">
        <v>0.2</v>
      </c>
      <c r="AN13">
        <v>2.25</v>
      </c>
      <c r="AO13">
        <v>8.75</v>
      </c>
      <c r="AP13">
        <v>0.23215</v>
      </c>
      <c r="AQ13">
        <v>0.2853</v>
      </c>
      <c r="AR13">
        <v>0.37154999999999999</v>
      </c>
      <c r="AS13">
        <v>0.65694999999999992</v>
      </c>
      <c r="AT13">
        <v>12.85</v>
      </c>
      <c r="AU13">
        <v>0.55000000000000004</v>
      </c>
      <c r="AV13">
        <v>0.3</v>
      </c>
      <c r="AW13">
        <v>0.05</v>
      </c>
      <c r="AX13">
        <v>0.1</v>
      </c>
      <c r="AY13">
        <v>0.05</v>
      </c>
      <c r="AZ13">
        <v>4.7333333333333334</v>
      </c>
      <c r="BA13">
        <v>2.333333333333333</v>
      </c>
      <c r="BB13">
        <v>0</v>
      </c>
      <c r="BC13">
        <v>0.33333333333333331</v>
      </c>
      <c r="BD13">
        <v>2</v>
      </c>
      <c r="BE13">
        <v>4.333333333333333</v>
      </c>
      <c r="BF13">
        <v>21.666666666666671</v>
      </c>
      <c r="BG13">
        <v>7.5</v>
      </c>
      <c r="BH13">
        <v>5.1416666666666666</v>
      </c>
      <c r="BI13">
        <v>2.708333333333333</v>
      </c>
      <c r="BJ13">
        <v>8.3333333333333329E-2</v>
      </c>
      <c r="BK13">
        <v>0.79166666666666663</v>
      </c>
      <c r="BL13">
        <v>1.5</v>
      </c>
      <c r="BM13">
        <v>6.208333333333333</v>
      </c>
      <c r="BN13">
        <v>22.583333333333329</v>
      </c>
      <c r="BO13">
        <v>7.125</v>
      </c>
    </row>
    <row r="14" spans="1:67" x14ac:dyDescent="0.3">
      <c r="A14" t="s">
        <v>150</v>
      </c>
      <c r="B14" t="s">
        <v>148</v>
      </c>
      <c r="C14" t="s">
        <v>10</v>
      </c>
      <c r="D14" t="s">
        <v>214</v>
      </c>
      <c r="E14" t="s">
        <v>212</v>
      </c>
      <c r="F14">
        <v>36.299999999999997</v>
      </c>
      <c r="G14">
        <v>32.75</v>
      </c>
      <c r="H14">
        <v>3.9</v>
      </c>
      <c r="I14">
        <v>7.95</v>
      </c>
      <c r="J14">
        <v>4.9000000000000004</v>
      </c>
      <c r="K14">
        <v>1.6</v>
      </c>
      <c r="L14">
        <v>0.1</v>
      </c>
      <c r="M14">
        <v>1.35</v>
      </c>
      <c r="N14">
        <v>3.65</v>
      </c>
      <c r="O14">
        <v>0.7</v>
      </c>
      <c r="P14">
        <v>0.45</v>
      </c>
      <c r="Q14">
        <v>2.95</v>
      </c>
      <c r="R14">
        <v>7.4</v>
      </c>
      <c r="S14">
        <v>0.24060000000000001</v>
      </c>
      <c r="T14">
        <v>0.31045</v>
      </c>
      <c r="U14">
        <v>0.4143</v>
      </c>
      <c r="V14">
        <v>0.72470000000000001</v>
      </c>
      <c r="W14">
        <v>13.8</v>
      </c>
      <c r="X14">
        <v>0.85</v>
      </c>
      <c r="Y14">
        <v>0.45</v>
      </c>
      <c r="Z14">
        <v>0.05</v>
      </c>
      <c r="AA14">
        <v>0.1</v>
      </c>
      <c r="AB14">
        <v>0.05</v>
      </c>
      <c r="AC14">
        <v>36.15</v>
      </c>
      <c r="AD14">
        <v>32.450000000000003</v>
      </c>
      <c r="AE14">
        <v>3.7</v>
      </c>
      <c r="AF14">
        <v>7.4</v>
      </c>
      <c r="AG14">
        <v>4.9000000000000004</v>
      </c>
      <c r="AH14">
        <v>1.75</v>
      </c>
      <c r="AI14">
        <v>0</v>
      </c>
      <c r="AJ14">
        <v>0.75</v>
      </c>
      <c r="AK14">
        <v>3.55</v>
      </c>
      <c r="AL14">
        <v>0.9</v>
      </c>
      <c r="AM14">
        <v>0.35</v>
      </c>
      <c r="AN14">
        <v>2.7</v>
      </c>
      <c r="AO14">
        <v>7.65</v>
      </c>
      <c r="AP14">
        <v>0.2215</v>
      </c>
      <c r="AQ14">
        <v>0.28794999999999998</v>
      </c>
      <c r="AR14">
        <v>0.34260000000000002</v>
      </c>
      <c r="AS14">
        <v>0.63060000000000005</v>
      </c>
      <c r="AT14">
        <v>11.4</v>
      </c>
      <c r="AU14">
        <v>0.65</v>
      </c>
      <c r="AV14">
        <v>0.6</v>
      </c>
      <c r="AW14">
        <v>0.1</v>
      </c>
      <c r="AX14">
        <v>0.3</v>
      </c>
      <c r="AY14">
        <v>0</v>
      </c>
      <c r="AZ14">
        <v>3.8857142857142861</v>
      </c>
      <c r="BA14">
        <v>3.1428571428571428</v>
      </c>
      <c r="BB14">
        <v>0.14285714285714279</v>
      </c>
      <c r="BC14">
        <v>0.42857142857142849</v>
      </c>
      <c r="BD14">
        <v>3.285714285714286</v>
      </c>
      <c r="BE14">
        <v>4.1428571428571432</v>
      </c>
      <c r="BF14">
        <v>18.428571428571431</v>
      </c>
      <c r="BG14">
        <v>7.1428571428571432</v>
      </c>
      <c r="BH14">
        <v>5.6636363636363631</v>
      </c>
      <c r="BI14">
        <v>2.454545454545455</v>
      </c>
      <c r="BJ14">
        <v>9.0909090909090912E-2</v>
      </c>
      <c r="BK14">
        <v>0.81818181818181823</v>
      </c>
      <c r="BL14">
        <v>1.636363636363636</v>
      </c>
      <c r="BM14">
        <v>4.5454545454545459</v>
      </c>
      <c r="BN14">
        <v>23.45454545454545</v>
      </c>
      <c r="BO14">
        <v>7.1818181818181817</v>
      </c>
    </row>
    <row r="15" spans="1:67" x14ac:dyDescent="0.3">
      <c r="A15" t="s">
        <v>148</v>
      </c>
      <c r="B15" t="s">
        <v>150</v>
      </c>
      <c r="C15" t="s">
        <v>11</v>
      </c>
      <c r="D15" t="s">
        <v>212</v>
      </c>
      <c r="E15" t="s">
        <v>214</v>
      </c>
      <c r="F15">
        <v>37.9</v>
      </c>
      <c r="G15">
        <v>34.1</v>
      </c>
      <c r="H15">
        <v>4.45</v>
      </c>
      <c r="I15">
        <v>8.4</v>
      </c>
      <c r="J15">
        <v>5.2</v>
      </c>
      <c r="K15">
        <v>1.9</v>
      </c>
      <c r="L15">
        <v>0.1</v>
      </c>
      <c r="M15">
        <v>1.2</v>
      </c>
      <c r="N15">
        <v>4.25</v>
      </c>
      <c r="O15">
        <v>0.55000000000000004</v>
      </c>
      <c r="P15">
        <v>0.15</v>
      </c>
      <c r="Q15">
        <v>2.95</v>
      </c>
      <c r="R15">
        <v>9.4499999999999993</v>
      </c>
      <c r="S15">
        <v>0.23899999999999999</v>
      </c>
      <c r="T15">
        <v>0.30254999999999999</v>
      </c>
      <c r="U15">
        <v>0.40089999999999998</v>
      </c>
      <c r="V15">
        <v>0.70344999999999991</v>
      </c>
      <c r="W15">
        <v>14.1</v>
      </c>
      <c r="X15">
        <v>0.6</v>
      </c>
      <c r="Y15">
        <v>0.5</v>
      </c>
      <c r="Z15">
        <v>0</v>
      </c>
      <c r="AA15">
        <v>0.3</v>
      </c>
      <c r="AB15">
        <v>0.05</v>
      </c>
      <c r="AC15">
        <v>37.200000000000003</v>
      </c>
      <c r="AD15">
        <v>32.35</v>
      </c>
      <c r="AE15">
        <v>3.95</v>
      </c>
      <c r="AF15">
        <v>7.1</v>
      </c>
      <c r="AG15">
        <v>4.45</v>
      </c>
      <c r="AH15">
        <v>1.3</v>
      </c>
      <c r="AI15">
        <v>0.1</v>
      </c>
      <c r="AJ15">
        <v>1.25</v>
      </c>
      <c r="AK15">
        <v>3.75</v>
      </c>
      <c r="AL15">
        <v>0.75</v>
      </c>
      <c r="AM15">
        <v>0.2</v>
      </c>
      <c r="AN15">
        <v>3.7</v>
      </c>
      <c r="AO15">
        <v>10.25</v>
      </c>
      <c r="AP15">
        <v>0.2172</v>
      </c>
      <c r="AQ15">
        <v>0.30930000000000002</v>
      </c>
      <c r="AR15">
        <v>0.37524999999999997</v>
      </c>
      <c r="AS15">
        <v>0.68464999999999998</v>
      </c>
      <c r="AT15">
        <v>12.35</v>
      </c>
      <c r="AU15">
        <v>0.5</v>
      </c>
      <c r="AV15">
        <v>0.8</v>
      </c>
      <c r="AW15">
        <v>0.2</v>
      </c>
      <c r="AX15">
        <v>0.15</v>
      </c>
      <c r="AY15">
        <v>0.05</v>
      </c>
      <c r="AZ15">
        <v>5.6636363636363631</v>
      </c>
      <c r="BA15">
        <v>2.454545454545455</v>
      </c>
      <c r="BB15">
        <v>9.0909090909090912E-2</v>
      </c>
      <c r="BC15">
        <v>0.81818181818181823</v>
      </c>
      <c r="BD15">
        <v>1.636363636363636</v>
      </c>
      <c r="BE15">
        <v>4.5454545454545459</v>
      </c>
      <c r="BF15">
        <v>23.45454545454545</v>
      </c>
      <c r="BG15">
        <v>7.1818181818181817</v>
      </c>
      <c r="BH15">
        <v>3.8857142857142861</v>
      </c>
      <c r="BI15">
        <v>3.1428571428571428</v>
      </c>
      <c r="BJ15">
        <v>0.14285714285714279</v>
      </c>
      <c r="BK15">
        <v>0.42857142857142849</v>
      </c>
      <c r="BL15">
        <v>3.285714285714286</v>
      </c>
      <c r="BM15">
        <v>4.1428571428571432</v>
      </c>
      <c r="BN15">
        <v>18.428571428571431</v>
      </c>
      <c r="BO15">
        <v>7.1428571428571432</v>
      </c>
    </row>
    <row r="16" spans="1:67" x14ac:dyDescent="0.3">
      <c r="A16" t="s">
        <v>154</v>
      </c>
      <c r="B16" t="s">
        <v>188</v>
      </c>
      <c r="C16" t="s">
        <v>10</v>
      </c>
      <c r="D16" t="s">
        <v>223</v>
      </c>
      <c r="E16" t="s">
        <v>200</v>
      </c>
      <c r="F16">
        <v>37.549999999999997</v>
      </c>
      <c r="G16">
        <v>34</v>
      </c>
      <c r="H16">
        <v>4.1500000000000004</v>
      </c>
      <c r="I16">
        <v>8.0500000000000007</v>
      </c>
      <c r="J16">
        <v>5.55</v>
      </c>
      <c r="K16">
        <v>1.05</v>
      </c>
      <c r="L16">
        <v>0.15</v>
      </c>
      <c r="M16">
        <v>1.3</v>
      </c>
      <c r="N16">
        <v>3.95</v>
      </c>
      <c r="O16">
        <v>0.45</v>
      </c>
      <c r="P16">
        <v>0.2</v>
      </c>
      <c r="Q16">
        <v>3.05</v>
      </c>
      <c r="R16">
        <v>7.7</v>
      </c>
      <c r="S16">
        <v>0.2286</v>
      </c>
      <c r="T16">
        <v>0.2923</v>
      </c>
      <c r="U16">
        <v>0.38040000000000002</v>
      </c>
      <c r="V16">
        <v>0.67249999999999999</v>
      </c>
      <c r="W16">
        <v>13.3</v>
      </c>
      <c r="X16">
        <v>0.45</v>
      </c>
      <c r="Y16">
        <v>0.15</v>
      </c>
      <c r="Z16">
        <v>0.1</v>
      </c>
      <c r="AA16">
        <v>0.25</v>
      </c>
      <c r="AB16">
        <v>0.2</v>
      </c>
      <c r="AC16">
        <v>39.1</v>
      </c>
      <c r="AD16">
        <v>34.75</v>
      </c>
      <c r="AE16">
        <v>5.45</v>
      </c>
      <c r="AF16">
        <v>9.65</v>
      </c>
      <c r="AG16">
        <v>6.2</v>
      </c>
      <c r="AH16">
        <v>1.9</v>
      </c>
      <c r="AI16">
        <v>0.05</v>
      </c>
      <c r="AJ16">
        <v>1.5</v>
      </c>
      <c r="AK16">
        <v>5.45</v>
      </c>
      <c r="AL16">
        <v>1.05</v>
      </c>
      <c r="AM16">
        <v>0.1</v>
      </c>
      <c r="AN16">
        <v>3.15</v>
      </c>
      <c r="AO16">
        <v>8.5500000000000007</v>
      </c>
      <c r="AP16">
        <v>0.2737</v>
      </c>
      <c r="AQ16">
        <v>0.33384999999999998</v>
      </c>
      <c r="AR16">
        <v>0.45969999999999989</v>
      </c>
      <c r="AS16">
        <v>0.79335</v>
      </c>
      <c r="AT16">
        <v>16.149999999999999</v>
      </c>
      <c r="AU16">
        <v>0.4</v>
      </c>
      <c r="AV16">
        <v>0.55000000000000004</v>
      </c>
      <c r="AW16">
        <v>0.15</v>
      </c>
      <c r="AX16">
        <v>0.5</v>
      </c>
      <c r="AY16">
        <v>0.35</v>
      </c>
      <c r="AZ16">
        <v>4.8125</v>
      </c>
      <c r="BA16">
        <v>2.375</v>
      </c>
      <c r="BB16">
        <v>0.375</v>
      </c>
      <c r="BC16">
        <v>0.875</v>
      </c>
      <c r="BD16">
        <v>1.375</v>
      </c>
      <c r="BE16">
        <v>2.875</v>
      </c>
      <c r="BF16">
        <v>21.5</v>
      </c>
      <c r="BG16">
        <v>7.125</v>
      </c>
      <c r="BH16">
        <v>5.5782608695652183</v>
      </c>
      <c r="BI16">
        <v>2.6086956521739131</v>
      </c>
      <c r="BJ16">
        <v>0.34782608695652167</v>
      </c>
      <c r="BK16">
        <v>1.173913043478261</v>
      </c>
      <c r="BL16">
        <v>1.4782608695652171</v>
      </c>
      <c r="BM16">
        <v>5.4347826086956523</v>
      </c>
      <c r="BN16">
        <v>23.60869565217391</v>
      </c>
      <c r="BO16">
        <v>7.0434782608695654</v>
      </c>
    </row>
    <row r="17" spans="1:67" x14ac:dyDescent="0.3">
      <c r="A17" t="s">
        <v>188</v>
      </c>
      <c r="B17" t="s">
        <v>154</v>
      </c>
      <c r="C17" t="s">
        <v>11</v>
      </c>
      <c r="D17" t="s">
        <v>200</v>
      </c>
      <c r="E17" t="s">
        <v>223</v>
      </c>
      <c r="F17">
        <v>41.2</v>
      </c>
      <c r="G17">
        <v>36.85</v>
      </c>
      <c r="H17">
        <v>6.25</v>
      </c>
      <c r="I17">
        <v>10.5</v>
      </c>
      <c r="J17">
        <v>5.9</v>
      </c>
      <c r="K17">
        <v>2.85</v>
      </c>
      <c r="L17">
        <v>0.2</v>
      </c>
      <c r="M17">
        <v>1.55</v>
      </c>
      <c r="N17">
        <v>5.95</v>
      </c>
      <c r="O17">
        <v>1.2</v>
      </c>
      <c r="P17">
        <v>0.2</v>
      </c>
      <c r="Q17">
        <v>3.55</v>
      </c>
      <c r="R17">
        <v>9.9499999999999993</v>
      </c>
      <c r="S17">
        <v>0.28005000000000002</v>
      </c>
      <c r="T17">
        <v>0.34749999999999998</v>
      </c>
      <c r="U17">
        <v>0.48964999999999997</v>
      </c>
      <c r="V17">
        <v>0.83710000000000007</v>
      </c>
      <c r="W17">
        <v>18.399999999999999</v>
      </c>
      <c r="X17">
        <v>0.7</v>
      </c>
      <c r="Y17">
        <v>0.5</v>
      </c>
      <c r="Z17">
        <v>0</v>
      </c>
      <c r="AA17">
        <v>0.3</v>
      </c>
      <c r="AB17">
        <v>0.25</v>
      </c>
      <c r="AC17">
        <v>41.25</v>
      </c>
      <c r="AD17">
        <v>36.950000000000003</v>
      </c>
      <c r="AE17">
        <v>7.15</v>
      </c>
      <c r="AF17">
        <v>10.6</v>
      </c>
      <c r="AG17">
        <v>5.95</v>
      </c>
      <c r="AH17">
        <v>2.2999999999999998</v>
      </c>
      <c r="AI17">
        <v>0.1</v>
      </c>
      <c r="AJ17">
        <v>2.25</v>
      </c>
      <c r="AK17">
        <v>6.85</v>
      </c>
      <c r="AL17">
        <v>0.6</v>
      </c>
      <c r="AM17">
        <v>0.1</v>
      </c>
      <c r="AN17">
        <v>3.25</v>
      </c>
      <c r="AO17">
        <v>7.9</v>
      </c>
      <c r="AP17">
        <v>0.27955000000000002</v>
      </c>
      <c r="AQ17">
        <v>0.33900000000000002</v>
      </c>
      <c r="AR17">
        <v>0.52829999999999999</v>
      </c>
      <c r="AS17">
        <v>0.86724999999999997</v>
      </c>
      <c r="AT17">
        <v>19.850000000000001</v>
      </c>
      <c r="AU17">
        <v>0.65</v>
      </c>
      <c r="AV17">
        <v>0.5</v>
      </c>
      <c r="AW17">
        <v>0.05</v>
      </c>
      <c r="AX17">
        <v>0.5</v>
      </c>
      <c r="AY17">
        <v>0.35</v>
      </c>
      <c r="AZ17">
        <v>5.5782608695652183</v>
      </c>
      <c r="BA17">
        <v>2.6086956521739131</v>
      </c>
      <c r="BB17">
        <v>0.34782608695652167</v>
      </c>
      <c r="BC17">
        <v>1.173913043478261</v>
      </c>
      <c r="BD17">
        <v>1.4782608695652171</v>
      </c>
      <c r="BE17">
        <v>5.4347826086956523</v>
      </c>
      <c r="BF17">
        <v>23.60869565217391</v>
      </c>
      <c r="BG17">
        <v>7.0434782608695654</v>
      </c>
      <c r="BH17">
        <v>4.8125</v>
      </c>
      <c r="BI17">
        <v>2.375</v>
      </c>
      <c r="BJ17">
        <v>0.375</v>
      </c>
      <c r="BK17">
        <v>0.875</v>
      </c>
      <c r="BL17">
        <v>1.375</v>
      </c>
      <c r="BM17">
        <v>2.875</v>
      </c>
      <c r="BN17">
        <v>21.5</v>
      </c>
      <c r="BO17">
        <v>7.125</v>
      </c>
    </row>
    <row r="18" spans="1:67" x14ac:dyDescent="0.3">
      <c r="A18" t="s">
        <v>192</v>
      </c>
      <c r="B18" t="s">
        <v>36</v>
      </c>
      <c r="C18" t="s">
        <v>10</v>
      </c>
      <c r="D18" t="s">
        <v>208</v>
      </c>
      <c r="E18" t="s">
        <v>228</v>
      </c>
      <c r="F18">
        <v>38.5</v>
      </c>
      <c r="G18">
        <v>35.25</v>
      </c>
      <c r="H18">
        <v>5.75</v>
      </c>
      <c r="I18">
        <v>9.9</v>
      </c>
      <c r="J18">
        <v>6.6</v>
      </c>
      <c r="K18">
        <v>1.7</v>
      </c>
      <c r="L18">
        <v>0.3</v>
      </c>
      <c r="M18">
        <v>1.3</v>
      </c>
      <c r="N18">
        <v>5.6</v>
      </c>
      <c r="O18">
        <v>0.85</v>
      </c>
      <c r="P18">
        <v>0.25</v>
      </c>
      <c r="Q18">
        <v>2.2999999999999998</v>
      </c>
      <c r="R18">
        <v>6.3</v>
      </c>
      <c r="S18">
        <v>0.2767</v>
      </c>
      <c r="T18">
        <v>0.32815</v>
      </c>
      <c r="U18">
        <v>0.44964999999999999</v>
      </c>
      <c r="V18">
        <v>0.77800000000000002</v>
      </c>
      <c r="W18">
        <v>16.100000000000001</v>
      </c>
      <c r="X18">
        <v>0.55000000000000004</v>
      </c>
      <c r="Y18">
        <v>0.5</v>
      </c>
      <c r="Z18">
        <v>0.15</v>
      </c>
      <c r="AA18">
        <v>0.25</v>
      </c>
      <c r="AB18">
        <v>0</v>
      </c>
      <c r="AC18">
        <v>37.85</v>
      </c>
      <c r="AD18">
        <v>34.15</v>
      </c>
      <c r="AE18">
        <v>4.75</v>
      </c>
      <c r="AF18">
        <v>8.4499999999999993</v>
      </c>
      <c r="AG18">
        <v>5.25</v>
      </c>
      <c r="AH18">
        <v>1.8</v>
      </c>
      <c r="AI18">
        <v>0.25</v>
      </c>
      <c r="AJ18">
        <v>1.1499999999999999</v>
      </c>
      <c r="AK18">
        <v>4.5</v>
      </c>
      <c r="AL18">
        <v>0.5</v>
      </c>
      <c r="AM18">
        <v>0.15</v>
      </c>
      <c r="AN18">
        <v>2.8</v>
      </c>
      <c r="AO18">
        <v>7.15</v>
      </c>
      <c r="AP18">
        <v>0.2397</v>
      </c>
      <c r="AQ18">
        <v>0.30095</v>
      </c>
      <c r="AR18">
        <v>0.40055000000000002</v>
      </c>
      <c r="AS18">
        <v>0.7016</v>
      </c>
      <c r="AT18">
        <v>14.2</v>
      </c>
      <c r="AU18">
        <v>0.75</v>
      </c>
      <c r="AV18">
        <v>0.4</v>
      </c>
      <c r="AW18">
        <v>0.15</v>
      </c>
      <c r="AX18">
        <v>0.3</v>
      </c>
      <c r="AY18">
        <v>0.4</v>
      </c>
      <c r="AZ18">
        <v>6.3791666666666664</v>
      </c>
      <c r="BA18">
        <v>2</v>
      </c>
      <c r="BB18">
        <v>0.125</v>
      </c>
      <c r="BC18">
        <v>0.54166666666666663</v>
      </c>
      <c r="BD18">
        <v>1.541666666666667</v>
      </c>
      <c r="BE18">
        <v>5.458333333333333</v>
      </c>
      <c r="BF18">
        <v>26</v>
      </c>
      <c r="BG18">
        <v>7.291666666666667</v>
      </c>
      <c r="BH18">
        <v>4.5095787316903042</v>
      </c>
      <c r="BI18">
        <v>2.3682980702162291</v>
      </c>
      <c r="BJ18">
        <v>9.87890413082229E-2</v>
      </c>
      <c r="BK18">
        <v>0.78764143997519964</v>
      </c>
      <c r="BL18">
        <v>1.3086731283422459</v>
      </c>
      <c r="BM18">
        <v>4.6738294873285282</v>
      </c>
      <c r="BN18">
        <v>19.750283364333871</v>
      </c>
      <c r="BO18">
        <v>6.1905598504223827</v>
      </c>
    </row>
    <row r="19" spans="1:67" ht="15" customHeight="1" x14ac:dyDescent="0.3">
      <c r="A19" t="s">
        <v>36</v>
      </c>
      <c r="B19" t="s">
        <v>192</v>
      </c>
      <c r="C19" t="s">
        <v>11</v>
      </c>
      <c r="D19" t="s">
        <v>228</v>
      </c>
      <c r="E19" t="s">
        <v>208</v>
      </c>
      <c r="F19">
        <v>37.450000000000003</v>
      </c>
      <c r="G19">
        <v>33.200000000000003</v>
      </c>
      <c r="H19">
        <v>4.8499999999999996</v>
      </c>
      <c r="I19">
        <v>8.4</v>
      </c>
      <c r="J19">
        <v>5.05</v>
      </c>
      <c r="K19">
        <v>1.95</v>
      </c>
      <c r="L19">
        <v>0.15</v>
      </c>
      <c r="M19">
        <v>1.25</v>
      </c>
      <c r="N19">
        <v>4.5</v>
      </c>
      <c r="O19">
        <v>0.55000000000000004</v>
      </c>
      <c r="P19">
        <v>0.05</v>
      </c>
      <c r="Q19">
        <v>3.4</v>
      </c>
      <c r="R19">
        <v>8.4499999999999993</v>
      </c>
      <c r="S19">
        <v>0.24875</v>
      </c>
      <c r="T19">
        <v>0.3196</v>
      </c>
      <c r="U19">
        <v>0.4279</v>
      </c>
      <c r="V19">
        <v>0.74755000000000005</v>
      </c>
      <c r="W19">
        <v>14.4</v>
      </c>
      <c r="X19">
        <v>0.65</v>
      </c>
      <c r="Y19">
        <v>0.5</v>
      </c>
      <c r="Z19">
        <v>0.05</v>
      </c>
      <c r="AA19">
        <v>0.3</v>
      </c>
      <c r="AB19">
        <v>0.1</v>
      </c>
      <c r="AC19">
        <v>36.299999999999997</v>
      </c>
      <c r="AD19">
        <v>32.65</v>
      </c>
      <c r="AE19">
        <v>4</v>
      </c>
      <c r="AF19">
        <v>6.95</v>
      </c>
      <c r="AG19">
        <v>4.55</v>
      </c>
      <c r="AH19">
        <v>1.2</v>
      </c>
      <c r="AI19">
        <v>0.15</v>
      </c>
      <c r="AJ19">
        <v>1.05</v>
      </c>
      <c r="AK19">
        <v>3.9</v>
      </c>
      <c r="AL19">
        <v>0.75</v>
      </c>
      <c r="AM19">
        <v>0</v>
      </c>
      <c r="AN19">
        <v>2.9</v>
      </c>
      <c r="AO19">
        <v>9.35</v>
      </c>
      <c r="AP19">
        <v>0.20635000000000001</v>
      </c>
      <c r="AQ19">
        <v>0.27055000000000001</v>
      </c>
      <c r="AR19">
        <v>0.34720000000000001</v>
      </c>
      <c r="AS19">
        <v>0.61769999999999992</v>
      </c>
      <c r="AT19">
        <v>11.6</v>
      </c>
      <c r="AU19">
        <v>0.3</v>
      </c>
      <c r="AV19">
        <v>0.35</v>
      </c>
      <c r="AW19">
        <v>0.05</v>
      </c>
      <c r="AX19">
        <v>0.3</v>
      </c>
      <c r="AY19">
        <v>0.05</v>
      </c>
      <c r="AZ19">
        <v>4.5095787316903042</v>
      </c>
      <c r="BA19">
        <v>2.3682980702162291</v>
      </c>
      <c r="BB19">
        <v>9.87890413082229E-2</v>
      </c>
      <c r="BC19">
        <v>0.78764143997519964</v>
      </c>
      <c r="BD19">
        <v>1.3086731283422459</v>
      </c>
      <c r="BE19">
        <v>4.6738294873285282</v>
      </c>
      <c r="BF19">
        <v>19.750283364333871</v>
      </c>
      <c r="BG19">
        <v>6.1905598504223827</v>
      </c>
      <c r="BH19">
        <v>6.3791666666666664</v>
      </c>
      <c r="BI19">
        <v>2</v>
      </c>
      <c r="BJ19">
        <v>0.125</v>
      </c>
      <c r="BK19">
        <v>0.54166666666666663</v>
      </c>
      <c r="BL19">
        <v>1.541666666666667</v>
      </c>
      <c r="BM19">
        <v>5.458333333333333</v>
      </c>
      <c r="BN19">
        <v>26</v>
      </c>
      <c r="BO19">
        <v>7.291666666666667</v>
      </c>
    </row>
    <row r="20" spans="1:67" x14ac:dyDescent="0.3">
      <c r="A20" t="s">
        <v>146</v>
      </c>
      <c r="B20" t="s">
        <v>147</v>
      </c>
      <c r="C20" t="s">
        <v>10</v>
      </c>
      <c r="D20" t="s">
        <v>210</v>
      </c>
      <c r="E20" t="s">
        <v>211</v>
      </c>
      <c r="F20">
        <v>37.5</v>
      </c>
      <c r="G20">
        <v>33.200000000000003</v>
      </c>
      <c r="H20">
        <v>4.8499999999999996</v>
      </c>
      <c r="I20">
        <v>8</v>
      </c>
      <c r="J20">
        <v>4.75</v>
      </c>
      <c r="K20">
        <v>1.9</v>
      </c>
      <c r="L20">
        <v>0.05</v>
      </c>
      <c r="M20">
        <v>1.3</v>
      </c>
      <c r="N20">
        <v>4.75</v>
      </c>
      <c r="O20">
        <v>1</v>
      </c>
      <c r="P20">
        <v>0.2</v>
      </c>
      <c r="Q20">
        <v>3.55</v>
      </c>
      <c r="R20">
        <v>9.4499999999999993</v>
      </c>
      <c r="S20">
        <v>0.23735000000000001</v>
      </c>
      <c r="T20">
        <v>0.31540000000000001</v>
      </c>
      <c r="U20">
        <v>0.41425000000000001</v>
      </c>
      <c r="V20">
        <v>0.72965000000000002</v>
      </c>
      <c r="W20">
        <v>13.9</v>
      </c>
      <c r="X20">
        <v>0.3</v>
      </c>
      <c r="Y20">
        <v>0.45</v>
      </c>
      <c r="Z20">
        <v>0.15</v>
      </c>
      <c r="AA20">
        <v>0.15</v>
      </c>
      <c r="AB20">
        <v>0.1</v>
      </c>
      <c r="AC20">
        <v>38.1</v>
      </c>
      <c r="AD20">
        <v>34.6</v>
      </c>
      <c r="AE20">
        <v>4.45</v>
      </c>
      <c r="AF20">
        <v>8.85</v>
      </c>
      <c r="AG20">
        <v>5.65</v>
      </c>
      <c r="AH20">
        <v>1.65</v>
      </c>
      <c r="AI20">
        <v>0.2</v>
      </c>
      <c r="AJ20">
        <v>1.35</v>
      </c>
      <c r="AK20">
        <v>4.25</v>
      </c>
      <c r="AL20">
        <v>0.8</v>
      </c>
      <c r="AM20">
        <v>0.1</v>
      </c>
      <c r="AN20">
        <v>3.1</v>
      </c>
      <c r="AO20">
        <v>9.4499999999999993</v>
      </c>
      <c r="AP20">
        <v>0.25245000000000001</v>
      </c>
      <c r="AQ20">
        <v>0.31785000000000002</v>
      </c>
      <c r="AR20">
        <v>0.42699999999999988</v>
      </c>
      <c r="AS20">
        <v>0.74480000000000002</v>
      </c>
      <c r="AT20">
        <v>14.95</v>
      </c>
      <c r="AU20">
        <v>0.7</v>
      </c>
      <c r="AV20">
        <v>0.3</v>
      </c>
      <c r="AW20">
        <v>0.05</v>
      </c>
      <c r="AX20">
        <v>0.05</v>
      </c>
      <c r="AY20">
        <v>0.1</v>
      </c>
      <c r="AZ20">
        <v>5.4285714285714288</v>
      </c>
      <c r="BA20">
        <v>2.285714285714286</v>
      </c>
      <c r="BB20">
        <v>0</v>
      </c>
      <c r="BC20">
        <v>0.66666666666666663</v>
      </c>
      <c r="BD20">
        <v>1.5238095238095239</v>
      </c>
      <c r="BE20">
        <v>4.2380952380952381</v>
      </c>
      <c r="BF20">
        <v>23.333333333333329</v>
      </c>
      <c r="BG20">
        <v>7.2857142857142856</v>
      </c>
      <c r="BH20">
        <v>5.5210526315789474</v>
      </c>
      <c r="BI20">
        <v>2.2105263157894739</v>
      </c>
      <c r="BJ20">
        <v>0.10526315789473679</v>
      </c>
      <c r="BK20">
        <v>0.84210526315789469</v>
      </c>
      <c r="BL20">
        <v>1.5789473684210531</v>
      </c>
      <c r="BM20">
        <v>4.6315789473684212</v>
      </c>
      <c r="BN20">
        <v>23.315789473684209</v>
      </c>
      <c r="BO20">
        <v>7.0526315789473681</v>
      </c>
    </row>
    <row r="21" spans="1:67" x14ac:dyDescent="0.3">
      <c r="A21" t="s">
        <v>147</v>
      </c>
      <c r="B21" t="s">
        <v>146</v>
      </c>
      <c r="C21" t="s">
        <v>11</v>
      </c>
      <c r="D21" t="s">
        <v>211</v>
      </c>
      <c r="E21" t="s">
        <v>210</v>
      </c>
      <c r="F21">
        <v>38.200000000000003</v>
      </c>
      <c r="G21">
        <v>34.049999999999997</v>
      </c>
      <c r="H21">
        <v>4.9000000000000004</v>
      </c>
      <c r="I21">
        <v>8.9499999999999993</v>
      </c>
      <c r="J21">
        <v>5.9</v>
      </c>
      <c r="K21">
        <v>1.45</v>
      </c>
      <c r="L21">
        <v>0.2</v>
      </c>
      <c r="M21">
        <v>1.4</v>
      </c>
      <c r="N21">
        <v>4.8</v>
      </c>
      <c r="O21">
        <v>0.8</v>
      </c>
      <c r="P21">
        <v>0.3</v>
      </c>
      <c r="Q21">
        <v>3.6</v>
      </c>
      <c r="R21">
        <v>9</v>
      </c>
      <c r="S21">
        <v>0.25280000000000002</v>
      </c>
      <c r="T21">
        <v>0.3221</v>
      </c>
      <c r="U21">
        <v>0.42349999999999999</v>
      </c>
      <c r="V21">
        <v>0.74570000000000003</v>
      </c>
      <c r="W21">
        <v>15</v>
      </c>
      <c r="X21">
        <v>0.55000000000000004</v>
      </c>
      <c r="Y21">
        <v>0.25</v>
      </c>
      <c r="Z21">
        <v>0.05</v>
      </c>
      <c r="AA21">
        <v>0.25</v>
      </c>
      <c r="AB21">
        <v>0.05</v>
      </c>
      <c r="AC21">
        <v>37.200000000000003</v>
      </c>
      <c r="AD21">
        <v>33.450000000000003</v>
      </c>
      <c r="AE21">
        <v>3.9</v>
      </c>
      <c r="AF21">
        <v>8.1999999999999993</v>
      </c>
      <c r="AG21">
        <v>5.2</v>
      </c>
      <c r="AH21">
        <v>1.35</v>
      </c>
      <c r="AI21">
        <v>0.15</v>
      </c>
      <c r="AJ21">
        <v>1.5</v>
      </c>
      <c r="AK21">
        <v>3.7</v>
      </c>
      <c r="AL21">
        <v>0.9</v>
      </c>
      <c r="AM21">
        <v>0.15</v>
      </c>
      <c r="AN21">
        <v>3.15</v>
      </c>
      <c r="AO21">
        <v>9.15</v>
      </c>
      <c r="AP21">
        <v>0.24254999999999999</v>
      </c>
      <c r="AQ21">
        <v>0.30825000000000002</v>
      </c>
      <c r="AR21">
        <v>0.42435</v>
      </c>
      <c r="AS21">
        <v>0.73275000000000001</v>
      </c>
      <c r="AT21">
        <v>14.35</v>
      </c>
      <c r="AU21">
        <v>0.9</v>
      </c>
      <c r="AV21">
        <v>0.25</v>
      </c>
      <c r="AW21">
        <v>0.25</v>
      </c>
      <c r="AX21">
        <v>0.1</v>
      </c>
      <c r="AY21">
        <v>0.05</v>
      </c>
      <c r="AZ21">
        <v>5.5210526315789474</v>
      </c>
      <c r="BA21">
        <v>2.2105263157894739</v>
      </c>
      <c r="BB21">
        <v>0.10526315789473679</v>
      </c>
      <c r="BC21">
        <v>0.84210526315789469</v>
      </c>
      <c r="BD21">
        <v>1.5789473684210531</v>
      </c>
      <c r="BE21">
        <v>4.6315789473684212</v>
      </c>
      <c r="BF21">
        <v>23.315789473684209</v>
      </c>
      <c r="BG21">
        <v>7.0526315789473681</v>
      </c>
      <c r="BH21">
        <v>5.4285714285714288</v>
      </c>
      <c r="BI21">
        <v>2.285714285714286</v>
      </c>
      <c r="BJ21">
        <v>0</v>
      </c>
      <c r="BK21">
        <v>0.66666666666666663</v>
      </c>
      <c r="BL21">
        <v>1.5238095238095239</v>
      </c>
      <c r="BM21">
        <v>4.2380952380952381</v>
      </c>
      <c r="BN21">
        <v>23.333333333333329</v>
      </c>
      <c r="BO21">
        <v>7.2857142857142856</v>
      </c>
    </row>
    <row r="22" spans="1:67" x14ac:dyDescent="0.3">
      <c r="A22" t="s">
        <v>149</v>
      </c>
      <c r="B22" t="s">
        <v>143</v>
      </c>
      <c r="C22" t="s">
        <v>10</v>
      </c>
      <c r="D22" t="s">
        <v>213</v>
      </c>
      <c r="E22" t="s">
        <v>202</v>
      </c>
      <c r="F22">
        <v>41.75</v>
      </c>
      <c r="G22">
        <v>35.9</v>
      </c>
      <c r="H22">
        <v>6.05</v>
      </c>
      <c r="I22">
        <v>10.3</v>
      </c>
      <c r="J22">
        <v>6.2</v>
      </c>
      <c r="K22">
        <v>2.0499999999999998</v>
      </c>
      <c r="L22">
        <v>0.05</v>
      </c>
      <c r="M22">
        <v>2</v>
      </c>
      <c r="N22">
        <v>6</v>
      </c>
      <c r="O22">
        <v>0.65</v>
      </c>
      <c r="P22">
        <v>0.05</v>
      </c>
      <c r="Q22">
        <v>4.95</v>
      </c>
      <c r="R22">
        <v>7.95</v>
      </c>
      <c r="S22">
        <v>0.28439999999999999</v>
      </c>
      <c r="T22">
        <v>0.36840000000000001</v>
      </c>
      <c r="U22">
        <v>0.50719999999999998</v>
      </c>
      <c r="V22">
        <v>0.87565000000000004</v>
      </c>
      <c r="W22">
        <v>18.45</v>
      </c>
      <c r="X22">
        <v>0.55000000000000004</v>
      </c>
      <c r="Y22">
        <v>0.2</v>
      </c>
      <c r="Z22">
        <v>0.1</v>
      </c>
      <c r="AA22">
        <v>0.6</v>
      </c>
      <c r="AB22">
        <v>0.4</v>
      </c>
      <c r="AC22">
        <v>41.1</v>
      </c>
      <c r="AD22">
        <v>36.6</v>
      </c>
      <c r="AE22">
        <v>5.85</v>
      </c>
      <c r="AF22">
        <v>10.15</v>
      </c>
      <c r="AG22">
        <v>6.3</v>
      </c>
      <c r="AH22">
        <v>2.25</v>
      </c>
      <c r="AI22">
        <v>0.15</v>
      </c>
      <c r="AJ22">
        <v>1.45</v>
      </c>
      <c r="AK22">
        <v>5.6</v>
      </c>
      <c r="AL22">
        <v>0.5</v>
      </c>
      <c r="AM22">
        <v>0.25</v>
      </c>
      <c r="AN22">
        <v>3.55</v>
      </c>
      <c r="AO22">
        <v>9.35</v>
      </c>
      <c r="AP22">
        <v>0.27084999999999998</v>
      </c>
      <c r="AQ22">
        <v>0.34455000000000002</v>
      </c>
      <c r="AR22">
        <v>0.45660000000000001</v>
      </c>
      <c r="AS22">
        <v>0.80090000000000006</v>
      </c>
      <c r="AT22">
        <v>17.05</v>
      </c>
      <c r="AU22">
        <v>0.55000000000000004</v>
      </c>
      <c r="AV22">
        <v>0.7</v>
      </c>
      <c r="AW22">
        <v>0</v>
      </c>
      <c r="AX22">
        <v>0.25</v>
      </c>
      <c r="AY22">
        <v>0.15</v>
      </c>
      <c r="AZ22">
        <v>5.4708333333333341</v>
      </c>
      <c r="BA22">
        <v>2.75</v>
      </c>
      <c r="BB22">
        <v>4.1666666666666657E-2</v>
      </c>
      <c r="BC22">
        <v>0.875</v>
      </c>
      <c r="BD22">
        <v>1.208333333333333</v>
      </c>
      <c r="BE22">
        <v>5.166666666666667</v>
      </c>
      <c r="BF22">
        <v>23.291666666666671</v>
      </c>
      <c r="BG22">
        <v>7.166666666666667</v>
      </c>
      <c r="BH22">
        <v>5.4666666666666659</v>
      </c>
      <c r="BI22">
        <v>2.416666666666667</v>
      </c>
      <c r="BJ22">
        <v>0.25</v>
      </c>
      <c r="BK22">
        <v>0.83333333333333337</v>
      </c>
      <c r="BL22">
        <v>1.5</v>
      </c>
      <c r="BM22">
        <v>3.583333333333333</v>
      </c>
      <c r="BN22">
        <v>23.166666666666671</v>
      </c>
      <c r="BO22">
        <v>7.416666666666667</v>
      </c>
    </row>
    <row r="23" spans="1:67" x14ac:dyDescent="0.3">
      <c r="A23" t="s">
        <v>143</v>
      </c>
      <c r="B23" t="s">
        <v>149</v>
      </c>
      <c r="C23" t="s">
        <v>11</v>
      </c>
      <c r="D23" t="s">
        <v>202</v>
      </c>
      <c r="E23" t="s">
        <v>213</v>
      </c>
      <c r="F23">
        <v>35.6</v>
      </c>
      <c r="G23">
        <v>33.65</v>
      </c>
      <c r="H23">
        <v>3.2</v>
      </c>
      <c r="I23">
        <v>7.3</v>
      </c>
      <c r="J23">
        <v>4.5</v>
      </c>
      <c r="K23">
        <v>1.85</v>
      </c>
      <c r="L23">
        <v>0.1</v>
      </c>
      <c r="M23">
        <v>0.85</v>
      </c>
      <c r="N23">
        <v>3</v>
      </c>
      <c r="O23">
        <v>0.6</v>
      </c>
      <c r="P23">
        <v>0.35</v>
      </c>
      <c r="Q23">
        <v>1.65</v>
      </c>
      <c r="R23">
        <v>9.1</v>
      </c>
      <c r="S23">
        <v>0.20899999999999999</v>
      </c>
      <c r="T23">
        <v>0.24929999999999999</v>
      </c>
      <c r="U23">
        <v>0.34039999999999998</v>
      </c>
      <c r="V23">
        <v>0.5897</v>
      </c>
      <c r="W23">
        <v>11.9</v>
      </c>
      <c r="X23">
        <v>0.4</v>
      </c>
      <c r="Y23">
        <v>0.25</v>
      </c>
      <c r="Z23">
        <v>0.05</v>
      </c>
      <c r="AA23">
        <v>0</v>
      </c>
      <c r="AB23">
        <v>0</v>
      </c>
      <c r="AC23">
        <v>39.950000000000003</v>
      </c>
      <c r="AD23">
        <v>34.049999999999997</v>
      </c>
      <c r="AE23">
        <v>5.85</v>
      </c>
      <c r="AF23">
        <v>9.6999999999999993</v>
      </c>
      <c r="AG23">
        <v>6.35</v>
      </c>
      <c r="AH23">
        <v>1.5</v>
      </c>
      <c r="AI23">
        <v>0.25</v>
      </c>
      <c r="AJ23">
        <v>1.6</v>
      </c>
      <c r="AK23">
        <v>5.55</v>
      </c>
      <c r="AL23">
        <v>0.8</v>
      </c>
      <c r="AM23">
        <v>0.35</v>
      </c>
      <c r="AN23">
        <v>5</v>
      </c>
      <c r="AO23">
        <v>6.8</v>
      </c>
      <c r="AP23">
        <v>0.27729999999999999</v>
      </c>
      <c r="AQ23">
        <v>0.37595000000000001</v>
      </c>
      <c r="AR23">
        <v>0.46765000000000001</v>
      </c>
      <c r="AS23">
        <v>0.84370000000000012</v>
      </c>
      <c r="AT23">
        <v>16.5</v>
      </c>
      <c r="AU23">
        <v>0.55000000000000004</v>
      </c>
      <c r="AV23">
        <v>0.45</v>
      </c>
      <c r="AW23">
        <v>0.2</v>
      </c>
      <c r="AX23">
        <v>0.25</v>
      </c>
      <c r="AY23">
        <v>0.25</v>
      </c>
      <c r="AZ23">
        <v>5.4666666666666659</v>
      </c>
      <c r="BA23">
        <v>2.416666666666667</v>
      </c>
      <c r="BB23">
        <v>0.25</v>
      </c>
      <c r="BC23">
        <v>0.83333333333333337</v>
      </c>
      <c r="BD23">
        <v>1.5</v>
      </c>
      <c r="BE23">
        <v>3.583333333333333</v>
      </c>
      <c r="BF23">
        <v>23.166666666666671</v>
      </c>
      <c r="BG23">
        <v>7.416666666666667</v>
      </c>
      <c r="BH23">
        <v>5.4708333333333341</v>
      </c>
      <c r="BI23">
        <v>2.75</v>
      </c>
      <c r="BJ23">
        <v>4.1666666666666657E-2</v>
      </c>
      <c r="BK23">
        <v>0.875</v>
      </c>
      <c r="BL23">
        <v>1.208333333333333</v>
      </c>
      <c r="BM23">
        <v>5.166666666666667</v>
      </c>
      <c r="BN23">
        <v>23.291666666666671</v>
      </c>
      <c r="BO23">
        <v>7.166666666666667</v>
      </c>
    </row>
    <row r="24" spans="1:67" x14ac:dyDescent="0.3">
      <c r="A24" t="s">
        <v>155</v>
      </c>
      <c r="B24" t="s">
        <v>141</v>
      </c>
      <c r="C24" t="s">
        <v>10</v>
      </c>
      <c r="D24" t="s">
        <v>224</v>
      </c>
      <c r="E24" t="s">
        <v>202</v>
      </c>
      <c r="F24">
        <v>37.65</v>
      </c>
      <c r="G24">
        <v>33.6</v>
      </c>
      <c r="H24">
        <v>4.3499999999999996</v>
      </c>
      <c r="I24">
        <v>8.5</v>
      </c>
      <c r="J24">
        <v>5.4</v>
      </c>
      <c r="K24">
        <v>2.15</v>
      </c>
      <c r="L24">
        <v>0.1</v>
      </c>
      <c r="M24">
        <v>0.85</v>
      </c>
      <c r="N24">
        <v>4.0999999999999996</v>
      </c>
      <c r="O24">
        <v>0.65</v>
      </c>
      <c r="P24">
        <v>0.15</v>
      </c>
      <c r="Q24">
        <v>2.95</v>
      </c>
      <c r="R24">
        <v>8.15</v>
      </c>
      <c r="S24">
        <v>0.24660000000000001</v>
      </c>
      <c r="T24">
        <v>0.31419999999999998</v>
      </c>
      <c r="U24">
        <v>0.38984999999999997</v>
      </c>
      <c r="V24">
        <v>0.70395000000000008</v>
      </c>
      <c r="W24">
        <v>13.4</v>
      </c>
      <c r="X24">
        <v>0.6</v>
      </c>
      <c r="Y24">
        <v>0.6</v>
      </c>
      <c r="Z24">
        <v>0.05</v>
      </c>
      <c r="AA24">
        <v>0.45</v>
      </c>
      <c r="AB24">
        <v>0.25</v>
      </c>
      <c r="AC24">
        <v>38.549999999999997</v>
      </c>
      <c r="AD24">
        <v>33.9</v>
      </c>
      <c r="AE24">
        <v>5.3</v>
      </c>
      <c r="AF24">
        <v>8.4499999999999993</v>
      </c>
      <c r="AG24">
        <v>5.15</v>
      </c>
      <c r="AH24">
        <v>1.7</v>
      </c>
      <c r="AI24">
        <v>0.15</v>
      </c>
      <c r="AJ24">
        <v>1.45</v>
      </c>
      <c r="AK24">
        <v>5.0999999999999996</v>
      </c>
      <c r="AL24">
        <v>0.65</v>
      </c>
      <c r="AM24">
        <v>0.2</v>
      </c>
      <c r="AN24">
        <v>3.95</v>
      </c>
      <c r="AO24">
        <v>7.75</v>
      </c>
      <c r="AP24">
        <v>0.24304999999999999</v>
      </c>
      <c r="AQ24">
        <v>0.32079999999999997</v>
      </c>
      <c r="AR24">
        <v>0.42875000000000002</v>
      </c>
      <c r="AS24">
        <v>0.74954999999999994</v>
      </c>
      <c r="AT24">
        <v>14.8</v>
      </c>
      <c r="AU24">
        <v>0.6</v>
      </c>
      <c r="AV24">
        <v>0.35</v>
      </c>
      <c r="AW24">
        <v>0.05</v>
      </c>
      <c r="AX24">
        <v>0.25</v>
      </c>
      <c r="AY24">
        <v>0.2</v>
      </c>
      <c r="AZ24">
        <v>5.5913043478260871</v>
      </c>
      <c r="BA24">
        <v>2.8260869565217388</v>
      </c>
      <c r="BB24">
        <v>0.34782608695652167</v>
      </c>
      <c r="BC24">
        <v>0.82608695652173914</v>
      </c>
      <c r="BD24">
        <v>1.695652173913043</v>
      </c>
      <c r="BE24">
        <v>5.2608695652173916</v>
      </c>
      <c r="BF24">
        <v>24.434782608695649</v>
      </c>
      <c r="BG24">
        <v>7.6086956521739131</v>
      </c>
      <c r="BH24">
        <v>5.4666666666666659</v>
      </c>
      <c r="BI24">
        <v>2.416666666666667</v>
      </c>
      <c r="BJ24">
        <v>0.25</v>
      </c>
      <c r="BK24">
        <v>0.83333333333333337</v>
      </c>
      <c r="BL24">
        <v>1.5</v>
      </c>
      <c r="BM24">
        <v>3.583333333333333</v>
      </c>
      <c r="BN24">
        <v>23.166666666666671</v>
      </c>
      <c r="BO24">
        <v>7.416666666666667</v>
      </c>
    </row>
    <row r="25" spans="1:67" x14ac:dyDescent="0.3">
      <c r="A25" t="s">
        <v>141</v>
      </c>
      <c r="B25" t="s">
        <v>155</v>
      </c>
      <c r="C25" t="s">
        <v>11</v>
      </c>
      <c r="D25" t="s">
        <v>209</v>
      </c>
      <c r="E25" t="s">
        <v>205</v>
      </c>
      <c r="F25">
        <v>37.85</v>
      </c>
      <c r="G25">
        <v>33.35</v>
      </c>
      <c r="H25">
        <v>4.25</v>
      </c>
      <c r="I25">
        <v>7.9</v>
      </c>
      <c r="J25">
        <v>5.7</v>
      </c>
      <c r="K25">
        <v>1.35</v>
      </c>
      <c r="L25">
        <v>0.05</v>
      </c>
      <c r="M25">
        <v>0.8</v>
      </c>
      <c r="N25">
        <v>4</v>
      </c>
      <c r="O25">
        <v>0.8</v>
      </c>
      <c r="P25">
        <v>0.35</v>
      </c>
      <c r="Q25">
        <v>3.45</v>
      </c>
      <c r="R25">
        <v>8</v>
      </c>
      <c r="S25">
        <v>0.22994999999999999</v>
      </c>
      <c r="T25">
        <v>0.30864999999999998</v>
      </c>
      <c r="U25">
        <v>0.34334999999999999</v>
      </c>
      <c r="V25">
        <v>0.65195000000000003</v>
      </c>
      <c r="W25">
        <v>11.75</v>
      </c>
      <c r="X25">
        <v>0.6</v>
      </c>
      <c r="Y25">
        <v>0.65</v>
      </c>
      <c r="Z25">
        <v>0.15</v>
      </c>
      <c r="AA25">
        <v>0.25</v>
      </c>
      <c r="AB25">
        <v>0</v>
      </c>
      <c r="AC25">
        <v>37.35</v>
      </c>
      <c r="AD25">
        <v>33.25</v>
      </c>
      <c r="AE25">
        <v>3.75</v>
      </c>
      <c r="AF25">
        <v>7.5</v>
      </c>
      <c r="AG25">
        <v>4.9000000000000004</v>
      </c>
      <c r="AH25">
        <v>1.6</v>
      </c>
      <c r="AI25">
        <v>0</v>
      </c>
      <c r="AJ25">
        <v>1</v>
      </c>
      <c r="AK25">
        <v>3.55</v>
      </c>
      <c r="AL25">
        <v>0.75</v>
      </c>
      <c r="AM25">
        <v>0.25</v>
      </c>
      <c r="AN25">
        <v>3.2</v>
      </c>
      <c r="AO25">
        <v>8.0500000000000007</v>
      </c>
      <c r="AP25">
        <v>0.22320000000000001</v>
      </c>
      <c r="AQ25">
        <v>0.29744999999999999</v>
      </c>
      <c r="AR25">
        <v>0.36030000000000001</v>
      </c>
      <c r="AS25">
        <v>0.65759999999999996</v>
      </c>
      <c r="AT25">
        <v>12.1</v>
      </c>
      <c r="AU25">
        <v>0.8</v>
      </c>
      <c r="AV25">
        <v>0.4</v>
      </c>
      <c r="AW25">
        <v>0.25</v>
      </c>
      <c r="AX25">
        <v>0.2</v>
      </c>
      <c r="AY25">
        <v>0.05</v>
      </c>
      <c r="AZ25">
        <v>4.7200000000000006</v>
      </c>
      <c r="BA25">
        <v>2</v>
      </c>
      <c r="BB25">
        <v>0</v>
      </c>
      <c r="BC25">
        <v>0.6</v>
      </c>
      <c r="BD25">
        <v>1.6</v>
      </c>
      <c r="BE25">
        <v>4.4000000000000004</v>
      </c>
      <c r="BF25">
        <v>20.2</v>
      </c>
      <c r="BG25">
        <v>5.6</v>
      </c>
      <c r="BH25">
        <v>5.2818181818181822</v>
      </c>
      <c r="BI25">
        <v>2.954545454545455</v>
      </c>
      <c r="BJ25">
        <v>4.5454545454545463E-2</v>
      </c>
      <c r="BK25">
        <v>1.0909090909090911</v>
      </c>
      <c r="BL25">
        <v>1.3181818181818179</v>
      </c>
      <c r="BM25">
        <v>3.8636363636363642</v>
      </c>
      <c r="BN25">
        <v>22.81818181818182</v>
      </c>
      <c r="BO25">
        <v>7.1818181818181817</v>
      </c>
    </row>
    <row r="26" spans="1:67" x14ac:dyDescent="0.3">
      <c r="A26" t="s">
        <v>140</v>
      </c>
      <c r="B26" t="s">
        <v>142</v>
      </c>
      <c r="C26" t="s">
        <v>10</v>
      </c>
      <c r="D26" t="s">
        <v>205</v>
      </c>
      <c r="E26" t="s">
        <v>209</v>
      </c>
      <c r="F26">
        <v>38</v>
      </c>
      <c r="G26">
        <v>34.5</v>
      </c>
      <c r="H26">
        <v>4.9000000000000004</v>
      </c>
      <c r="I26">
        <v>8.6999999999999993</v>
      </c>
      <c r="J26">
        <v>5.6</v>
      </c>
      <c r="K26">
        <v>1.75</v>
      </c>
      <c r="L26">
        <v>0.15</v>
      </c>
      <c r="M26">
        <v>1.2</v>
      </c>
      <c r="N26">
        <v>4.8</v>
      </c>
      <c r="O26">
        <v>0.35</v>
      </c>
      <c r="P26">
        <v>0.15</v>
      </c>
      <c r="Q26">
        <v>2.5</v>
      </c>
      <c r="R26">
        <v>10.7</v>
      </c>
      <c r="S26">
        <v>0.24295</v>
      </c>
      <c r="T26">
        <v>0.29794999999999999</v>
      </c>
      <c r="U26">
        <v>0.40170000000000011</v>
      </c>
      <c r="V26">
        <v>0.69974999999999998</v>
      </c>
      <c r="W26">
        <v>14.35</v>
      </c>
      <c r="X26">
        <v>0.65</v>
      </c>
      <c r="Y26">
        <v>0.45</v>
      </c>
      <c r="Z26">
        <v>0.15</v>
      </c>
      <c r="AA26">
        <v>0.4</v>
      </c>
      <c r="AB26">
        <v>0.2</v>
      </c>
      <c r="AC26">
        <v>38.9</v>
      </c>
      <c r="AD26">
        <v>35.200000000000003</v>
      </c>
      <c r="AE26">
        <v>6.1</v>
      </c>
      <c r="AF26">
        <v>10.35</v>
      </c>
      <c r="AG26">
        <v>5.85</v>
      </c>
      <c r="AH26">
        <v>2.2999999999999998</v>
      </c>
      <c r="AI26">
        <v>0.45</v>
      </c>
      <c r="AJ26">
        <v>1.75</v>
      </c>
      <c r="AK26">
        <v>5.85</v>
      </c>
      <c r="AL26">
        <v>0.6</v>
      </c>
      <c r="AM26">
        <v>0.15</v>
      </c>
      <c r="AN26">
        <v>2.7</v>
      </c>
      <c r="AO26">
        <v>7.45</v>
      </c>
      <c r="AP26">
        <v>0.29025000000000001</v>
      </c>
      <c r="AQ26">
        <v>0.34265000000000001</v>
      </c>
      <c r="AR26">
        <v>0.52629999999999999</v>
      </c>
      <c r="AS26">
        <v>0.86904999999999999</v>
      </c>
      <c r="AT26">
        <v>18.8</v>
      </c>
      <c r="AU26">
        <v>0.95</v>
      </c>
      <c r="AV26">
        <v>0.45</v>
      </c>
      <c r="AW26">
        <v>0.25</v>
      </c>
      <c r="AX26">
        <v>0.3</v>
      </c>
      <c r="AY26">
        <v>0</v>
      </c>
      <c r="AZ26">
        <v>5.2818181818181822</v>
      </c>
      <c r="BA26">
        <v>2.954545454545455</v>
      </c>
      <c r="BB26">
        <v>4.5454545454545463E-2</v>
      </c>
      <c r="BC26">
        <v>1.0909090909090911</v>
      </c>
      <c r="BD26">
        <v>1.3181818181818179</v>
      </c>
      <c r="BE26">
        <v>3.8636363636363642</v>
      </c>
      <c r="BF26">
        <v>22.81818181818182</v>
      </c>
      <c r="BG26">
        <v>7.1818181818181817</v>
      </c>
      <c r="BH26">
        <v>4.7200000000000006</v>
      </c>
      <c r="BI26">
        <v>2</v>
      </c>
      <c r="BJ26">
        <v>0</v>
      </c>
      <c r="BK26">
        <v>0.6</v>
      </c>
      <c r="BL26">
        <v>1.6</v>
      </c>
      <c r="BM26">
        <v>4.4000000000000004</v>
      </c>
      <c r="BN26">
        <v>20.2</v>
      </c>
      <c r="BO26">
        <v>5.6</v>
      </c>
    </row>
    <row r="27" spans="1:67" x14ac:dyDescent="0.3">
      <c r="A27" t="s">
        <v>142</v>
      </c>
      <c r="B27" t="s">
        <v>140</v>
      </c>
      <c r="C27" t="s">
        <v>11</v>
      </c>
      <c r="D27" t="s">
        <v>196</v>
      </c>
      <c r="E27" t="s">
        <v>216</v>
      </c>
      <c r="F27">
        <v>39.5</v>
      </c>
      <c r="G27">
        <v>35.049999999999997</v>
      </c>
      <c r="H27">
        <v>6.9</v>
      </c>
      <c r="I27">
        <v>10.65</v>
      </c>
      <c r="J27">
        <v>6.1</v>
      </c>
      <c r="K27">
        <v>1.95</v>
      </c>
      <c r="L27">
        <v>0.55000000000000004</v>
      </c>
      <c r="M27">
        <v>2.0499999999999998</v>
      </c>
      <c r="N27">
        <v>6.5</v>
      </c>
      <c r="O27">
        <v>1</v>
      </c>
      <c r="P27">
        <v>0.15</v>
      </c>
      <c r="Q27">
        <v>3.5</v>
      </c>
      <c r="R27">
        <v>6.75</v>
      </c>
      <c r="S27">
        <v>0.2979</v>
      </c>
      <c r="T27">
        <v>0.3634</v>
      </c>
      <c r="U27">
        <v>0.55685000000000007</v>
      </c>
      <c r="V27">
        <v>0.92014999999999991</v>
      </c>
      <c r="W27">
        <v>19.850000000000001</v>
      </c>
      <c r="X27">
        <v>0.8</v>
      </c>
      <c r="Y27">
        <v>0.3</v>
      </c>
      <c r="Z27">
        <v>0.25</v>
      </c>
      <c r="AA27">
        <v>0.4</v>
      </c>
      <c r="AB27">
        <v>0.15</v>
      </c>
      <c r="AC27">
        <v>38.299999999999997</v>
      </c>
      <c r="AD27">
        <v>34.549999999999997</v>
      </c>
      <c r="AE27">
        <v>4.55</v>
      </c>
      <c r="AF27">
        <v>9</v>
      </c>
      <c r="AG27">
        <v>5.7</v>
      </c>
      <c r="AH27">
        <v>2.25</v>
      </c>
      <c r="AI27">
        <v>0.35</v>
      </c>
      <c r="AJ27">
        <v>0.7</v>
      </c>
      <c r="AK27">
        <v>4.4000000000000004</v>
      </c>
      <c r="AL27">
        <v>0.75</v>
      </c>
      <c r="AM27">
        <v>0.2</v>
      </c>
      <c r="AN27">
        <v>3</v>
      </c>
      <c r="AO27">
        <v>8.0500000000000007</v>
      </c>
      <c r="AP27">
        <v>0.25519999999999998</v>
      </c>
      <c r="AQ27">
        <v>0.31809999999999999</v>
      </c>
      <c r="AR27">
        <v>0.39965000000000001</v>
      </c>
      <c r="AS27">
        <v>0.71779999999999999</v>
      </c>
      <c r="AT27">
        <v>14.05</v>
      </c>
      <c r="AU27">
        <v>0.8</v>
      </c>
      <c r="AV27">
        <v>0.45</v>
      </c>
      <c r="AW27">
        <v>0</v>
      </c>
      <c r="AX27">
        <v>0.3</v>
      </c>
      <c r="AY27">
        <v>0.25</v>
      </c>
      <c r="AZ27">
        <v>5.2</v>
      </c>
      <c r="BA27">
        <v>3</v>
      </c>
      <c r="BB27">
        <v>0</v>
      </c>
      <c r="BC27">
        <v>2</v>
      </c>
      <c r="BD27">
        <v>2</v>
      </c>
      <c r="BE27">
        <v>1</v>
      </c>
      <c r="BF27">
        <v>23</v>
      </c>
      <c r="BG27">
        <v>6</v>
      </c>
      <c r="BH27">
        <v>5.7571428571428571</v>
      </c>
      <c r="BI27">
        <v>2.1428571428571428</v>
      </c>
      <c r="BJ27">
        <v>0</v>
      </c>
      <c r="BK27">
        <v>0.8571428571428571</v>
      </c>
      <c r="BL27">
        <v>1.428571428571429</v>
      </c>
      <c r="BM27">
        <v>4</v>
      </c>
      <c r="BN27">
        <v>22.857142857142861</v>
      </c>
      <c r="BO27">
        <v>6</v>
      </c>
    </row>
    <row r="28" spans="1:67" x14ac:dyDescent="0.3">
      <c r="A28" t="s">
        <v>152</v>
      </c>
      <c r="B28" t="s">
        <v>173</v>
      </c>
      <c r="C28" t="s">
        <v>10</v>
      </c>
      <c r="D28" t="s">
        <v>216</v>
      </c>
      <c r="E28" t="s">
        <v>196</v>
      </c>
      <c r="F28">
        <v>38.1</v>
      </c>
      <c r="G28">
        <v>34.6</v>
      </c>
      <c r="H28">
        <v>4</v>
      </c>
      <c r="I28">
        <v>8.35</v>
      </c>
      <c r="J28">
        <v>5.75</v>
      </c>
      <c r="K28">
        <v>1.65</v>
      </c>
      <c r="L28">
        <v>0.15</v>
      </c>
      <c r="M28">
        <v>0.8</v>
      </c>
      <c r="N28">
        <v>3.75</v>
      </c>
      <c r="O28">
        <v>0.9</v>
      </c>
      <c r="P28">
        <v>0.15</v>
      </c>
      <c r="Q28">
        <v>2.9</v>
      </c>
      <c r="R28">
        <v>9.65</v>
      </c>
      <c r="S28">
        <v>0.2379</v>
      </c>
      <c r="T28">
        <v>0.30449999999999999</v>
      </c>
      <c r="U28">
        <v>0.36370000000000002</v>
      </c>
      <c r="V28">
        <v>0.66839999999999999</v>
      </c>
      <c r="W28">
        <v>12.7</v>
      </c>
      <c r="X28">
        <v>0.65</v>
      </c>
      <c r="Y28">
        <v>0.5</v>
      </c>
      <c r="Z28">
        <v>0.05</v>
      </c>
      <c r="AA28">
        <v>0.05</v>
      </c>
      <c r="AB28">
        <v>0.1</v>
      </c>
      <c r="AC28">
        <v>38.4</v>
      </c>
      <c r="AD28">
        <v>33.85</v>
      </c>
      <c r="AE28">
        <v>4.8499999999999996</v>
      </c>
      <c r="AF28">
        <v>8.6999999999999993</v>
      </c>
      <c r="AG28">
        <v>5.75</v>
      </c>
      <c r="AH28">
        <v>1.3</v>
      </c>
      <c r="AI28">
        <v>0.35</v>
      </c>
      <c r="AJ28">
        <v>1.3</v>
      </c>
      <c r="AK28">
        <v>4.5</v>
      </c>
      <c r="AL28">
        <v>0.85</v>
      </c>
      <c r="AM28">
        <v>0.2</v>
      </c>
      <c r="AN28">
        <v>3.35</v>
      </c>
      <c r="AO28">
        <v>6.8</v>
      </c>
      <c r="AP28">
        <v>0.25219999999999998</v>
      </c>
      <c r="AQ28">
        <v>0.32274999999999998</v>
      </c>
      <c r="AR28">
        <v>0.4229</v>
      </c>
      <c r="AS28">
        <v>0.74570000000000003</v>
      </c>
      <c r="AT28">
        <v>14.6</v>
      </c>
      <c r="AU28">
        <v>0.65</v>
      </c>
      <c r="AV28">
        <v>0.6</v>
      </c>
      <c r="AW28">
        <v>0.25</v>
      </c>
      <c r="AX28">
        <v>0.35</v>
      </c>
      <c r="AY28">
        <v>0.1</v>
      </c>
      <c r="AZ28">
        <v>5.7571428571428571</v>
      </c>
      <c r="BA28">
        <v>2.1428571428571428</v>
      </c>
      <c r="BB28">
        <v>0</v>
      </c>
      <c r="BC28">
        <v>0.8571428571428571</v>
      </c>
      <c r="BD28">
        <v>1.428571428571429</v>
      </c>
      <c r="BE28">
        <v>4</v>
      </c>
      <c r="BF28">
        <v>22.857142857142861</v>
      </c>
      <c r="BG28">
        <v>6</v>
      </c>
      <c r="BH28">
        <v>5.2</v>
      </c>
      <c r="BI28">
        <v>3</v>
      </c>
      <c r="BJ28">
        <v>0</v>
      </c>
      <c r="BK28">
        <v>2</v>
      </c>
      <c r="BL28">
        <v>2</v>
      </c>
      <c r="BM28">
        <v>1</v>
      </c>
      <c r="BN28">
        <v>23</v>
      </c>
      <c r="BO28">
        <v>6</v>
      </c>
    </row>
    <row r="29" spans="1:67" x14ac:dyDescent="0.3">
      <c r="A29" t="s">
        <v>173</v>
      </c>
      <c r="B29" t="s">
        <v>152</v>
      </c>
      <c r="C29" t="s">
        <v>11</v>
      </c>
      <c r="D29" t="s">
        <v>217</v>
      </c>
      <c r="E29" t="s">
        <v>216</v>
      </c>
      <c r="F29">
        <v>39.799999999999997</v>
      </c>
      <c r="G29">
        <v>35.85</v>
      </c>
      <c r="H29">
        <v>6.15</v>
      </c>
      <c r="I29">
        <v>10.4</v>
      </c>
      <c r="J29">
        <v>6.8</v>
      </c>
      <c r="K29">
        <v>2.1</v>
      </c>
      <c r="L29">
        <v>0.15</v>
      </c>
      <c r="M29">
        <v>1.35</v>
      </c>
      <c r="N29">
        <v>5.8</v>
      </c>
      <c r="O29">
        <v>0.75</v>
      </c>
      <c r="P29">
        <v>0.05</v>
      </c>
      <c r="Q29">
        <v>2.5499999999999998</v>
      </c>
      <c r="R29">
        <v>6.65</v>
      </c>
      <c r="S29">
        <v>0.2833</v>
      </c>
      <c r="T29">
        <v>0.33779999999999999</v>
      </c>
      <c r="U29">
        <v>0.45924999999999999</v>
      </c>
      <c r="V29">
        <v>0.79704999999999993</v>
      </c>
      <c r="W29">
        <v>16.850000000000001</v>
      </c>
      <c r="X29">
        <v>0.95</v>
      </c>
      <c r="Y29">
        <v>0.75</v>
      </c>
      <c r="Z29">
        <v>0.35</v>
      </c>
      <c r="AA29">
        <v>0.3</v>
      </c>
      <c r="AB29">
        <v>0.1</v>
      </c>
      <c r="AC29">
        <v>36.549999999999997</v>
      </c>
      <c r="AD29">
        <v>32.799999999999997</v>
      </c>
      <c r="AE29">
        <v>3.35</v>
      </c>
      <c r="AF29">
        <v>6.3</v>
      </c>
      <c r="AG29">
        <v>4.3</v>
      </c>
      <c r="AH29">
        <v>0.9</v>
      </c>
      <c r="AI29">
        <v>0.2</v>
      </c>
      <c r="AJ29">
        <v>0.9</v>
      </c>
      <c r="AK29">
        <v>3.2</v>
      </c>
      <c r="AL29">
        <v>0.8</v>
      </c>
      <c r="AM29">
        <v>0.1</v>
      </c>
      <c r="AN29">
        <v>2.95</v>
      </c>
      <c r="AO29">
        <v>9.85</v>
      </c>
      <c r="AP29">
        <v>0.18360000000000001</v>
      </c>
      <c r="AQ29">
        <v>0.252</v>
      </c>
      <c r="AR29">
        <v>0.30170000000000002</v>
      </c>
      <c r="AS29">
        <v>0.55359999999999998</v>
      </c>
      <c r="AT29">
        <v>10.3</v>
      </c>
      <c r="AU29">
        <v>0.55000000000000004</v>
      </c>
      <c r="AV29">
        <v>0.4</v>
      </c>
      <c r="AW29">
        <v>0.15</v>
      </c>
      <c r="AX29">
        <v>0.2</v>
      </c>
      <c r="AY29">
        <v>0.1</v>
      </c>
      <c r="AZ29">
        <v>5.6000000000000014</v>
      </c>
      <c r="BA29">
        <v>2.045454545454545</v>
      </c>
      <c r="BB29">
        <v>0.31818181818181818</v>
      </c>
      <c r="BC29">
        <v>0.63636363636363635</v>
      </c>
      <c r="BD29">
        <v>2</v>
      </c>
      <c r="BE29">
        <v>6.6363636363636367</v>
      </c>
      <c r="BF29">
        <v>23.63636363636364</v>
      </c>
      <c r="BG29">
        <v>6.9545454545454541</v>
      </c>
      <c r="BH29">
        <v>5.7571428571428571</v>
      </c>
      <c r="BI29">
        <v>2.1428571428571428</v>
      </c>
      <c r="BJ29">
        <v>0</v>
      </c>
      <c r="BK29">
        <v>0.8571428571428571</v>
      </c>
      <c r="BL29">
        <v>1.428571428571429</v>
      </c>
      <c r="BM29">
        <v>4</v>
      </c>
      <c r="BN29">
        <v>22.857142857142861</v>
      </c>
      <c r="BO29">
        <v>6</v>
      </c>
    </row>
    <row r="30" spans="1:67" x14ac:dyDescent="0.3">
      <c r="A30" t="s">
        <v>134</v>
      </c>
      <c r="B30" t="s">
        <v>157</v>
      </c>
      <c r="C30" t="s">
        <v>10</v>
      </c>
      <c r="D30" t="s">
        <v>197</v>
      </c>
      <c r="E30" t="s">
        <v>220</v>
      </c>
      <c r="F30">
        <v>37.450000000000003</v>
      </c>
      <c r="G30">
        <v>33.450000000000003</v>
      </c>
      <c r="H30">
        <v>4.3499999999999996</v>
      </c>
      <c r="I30">
        <v>7.9</v>
      </c>
      <c r="J30">
        <v>4.8499999999999996</v>
      </c>
      <c r="K30">
        <v>1.05</v>
      </c>
      <c r="L30">
        <v>0.1</v>
      </c>
      <c r="M30">
        <v>1.9</v>
      </c>
      <c r="N30">
        <v>4.3</v>
      </c>
      <c r="O30">
        <v>0.25</v>
      </c>
      <c r="P30">
        <v>0.15</v>
      </c>
      <c r="Q30">
        <v>3.35</v>
      </c>
      <c r="R30">
        <v>10.8</v>
      </c>
      <c r="S30">
        <v>0.23085</v>
      </c>
      <c r="T30">
        <v>0.30414999999999998</v>
      </c>
      <c r="U30">
        <v>0.43525000000000003</v>
      </c>
      <c r="V30">
        <v>0.73944999999999994</v>
      </c>
      <c r="W30">
        <v>14.85</v>
      </c>
      <c r="X30">
        <v>1.1000000000000001</v>
      </c>
      <c r="Y30">
        <v>0.25</v>
      </c>
      <c r="Z30">
        <v>0.15</v>
      </c>
      <c r="AA30">
        <v>0.25</v>
      </c>
      <c r="AB30">
        <v>0.05</v>
      </c>
      <c r="AC30">
        <v>39.549999999999997</v>
      </c>
      <c r="AD30">
        <v>35.5</v>
      </c>
      <c r="AE30">
        <v>5.5</v>
      </c>
      <c r="AF30">
        <v>9.6999999999999993</v>
      </c>
      <c r="AG30">
        <v>6.45</v>
      </c>
      <c r="AH30">
        <v>1.75</v>
      </c>
      <c r="AI30">
        <v>0.2</v>
      </c>
      <c r="AJ30">
        <v>1.3</v>
      </c>
      <c r="AK30">
        <v>5.4</v>
      </c>
      <c r="AL30">
        <v>1.3</v>
      </c>
      <c r="AM30">
        <v>0.05</v>
      </c>
      <c r="AN30">
        <v>3.3</v>
      </c>
      <c r="AO30">
        <v>11.5</v>
      </c>
      <c r="AP30">
        <v>0.26405000000000001</v>
      </c>
      <c r="AQ30">
        <v>0.32740000000000002</v>
      </c>
      <c r="AR30">
        <v>0.42735000000000001</v>
      </c>
      <c r="AS30">
        <v>0.75469999999999993</v>
      </c>
      <c r="AT30">
        <v>15.75</v>
      </c>
      <c r="AU30">
        <v>0.5</v>
      </c>
      <c r="AV30">
        <v>0.45</v>
      </c>
      <c r="AW30">
        <v>0</v>
      </c>
      <c r="AX30">
        <v>0.3</v>
      </c>
      <c r="AY30">
        <v>0.15</v>
      </c>
      <c r="AZ30">
        <v>5.2714285714285714</v>
      </c>
      <c r="BA30">
        <v>2.7619047619047619</v>
      </c>
      <c r="BB30">
        <v>0.33333333333333331</v>
      </c>
      <c r="BC30">
        <v>0.8571428571428571</v>
      </c>
      <c r="BD30">
        <v>2.047619047619047</v>
      </c>
      <c r="BE30">
        <v>5.333333333333333</v>
      </c>
      <c r="BF30">
        <v>23.142857142857139</v>
      </c>
      <c r="BG30">
        <v>7.9047619047619051</v>
      </c>
      <c r="BH30">
        <v>5.1950000000000003</v>
      </c>
      <c r="BI30">
        <v>2.4</v>
      </c>
      <c r="BJ30">
        <v>0.1</v>
      </c>
      <c r="BK30">
        <v>0.7</v>
      </c>
      <c r="BL30">
        <v>1.7</v>
      </c>
      <c r="BM30">
        <v>4.8499999999999996</v>
      </c>
      <c r="BN30">
        <v>22.4</v>
      </c>
      <c r="BO30">
        <v>7.3</v>
      </c>
    </row>
    <row r="31" spans="1:67" x14ac:dyDescent="0.3">
      <c r="A31" t="s">
        <v>157</v>
      </c>
      <c r="B31" t="s">
        <v>134</v>
      </c>
      <c r="C31" t="s">
        <v>11</v>
      </c>
      <c r="D31" t="s">
        <v>220</v>
      </c>
      <c r="E31" t="s">
        <v>197</v>
      </c>
      <c r="F31">
        <v>37.950000000000003</v>
      </c>
      <c r="G31">
        <v>34</v>
      </c>
      <c r="H31">
        <v>4.5999999999999996</v>
      </c>
      <c r="I31">
        <v>8.25</v>
      </c>
      <c r="J31">
        <v>4.9000000000000004</v>
      </c>
      <c r="K31">
        <v>1.7</v>
      </c>
      <c r="L31">
        <v>0.45</v>
      </c>
      <c r="M31">
        <v>1.2</v>
      </c>
      <c r="N31">
        <v>4.4000000000000004</v>
      </c>
      <c r="O31">
        <v>0.65</v>
      </c>
      <c r="P31">
        <v>0.1</v>
      </c>
      <c r="Q31">
        <v>3.15</v>
      </c>
      <c r="R31">
        <v>9.75</v>
      </c>
      <c r="S31">
        <v>0.23685</v>
      </c>
      <c r="T31">
        <v>0.30514999999999998</v>
      </c>
      <c r="U31">
        <v>0.41465000000000002</v>
      </c>
      <c r="V31">
        <v>0.71995000000000009</v>
      </c>
      <c r="W31">
        <v>14.45</v>
      </c>
      <c r="X31">
        <v>0.75</v>
      </c>
      <c r="Y31">
        <v>0.45</v>
      </c>
      <c r="Z31">
        <v>0.05</v>
      </c>
      <c r="AA31">
        <v>0.3</v>
      </c>
      <c r="AB31">
        <v>0.05</v>
      </c>
      <c r="AC31">
        <v>36.1</v>
      </c>
      <c r="AD31">
        <v>32.299999999999997</v>
      </c>
      <c r="AE31">
        <v>3.3</v>
      </c>
      <c r="AF31">
        <v>6.8</v>
      </c>
      <c r="AG31">
        <v>4.25</v>
      </c>
      <c r="AH31">
        <v>1.3</v>
      </c>
      <c r="AI31">
        <v>0.2</v>
      </c>
      <c r="AJ31">
        <v>1.05</v>
      </c>
      <c r="AK31">
        <v>3.2</v>
      </c>
      <c r="AL31">
        <v>0.75</v>
      </c>
      <c r="AM31">
        <v>0.35</v>
      </c>
      <c r="AN31">
        <v>2.95</v>
      </c>
      <c r="AO31">
        <v>10.4</v>
      </c>
      <c r="AP31">
        <v>0.20455000000000001</v>
      </c>
      <c r="AQ31">
        <v>0.27800000000000002</v>
      </c>
      <c r="AR31">
        <v>0.35004999999999997</v>
      </c>
      <c r="AS31">
        <v>0.62824999999999998</v>
      </c>
      <c r="AT31">
        <v>11.65</v>
      </c>
      <c r="AU31">
        <v>0.55000000000000004</v>
      </c>
      <c r="AV31">
        <v>0.5</v>
      </c>
      <c r="AW31">
        <v>0.1</v>
      </c>
      <c r="AX31">
        <v>0.2</v>
      </c>
      <c r="AY31">
        <v>0</v>
      </c>
      <c r="AZ31">
        <v>5.1950000000000003</v>
      </c>
      <c r="BA31">
        <v>2.4</v>
      </c>
      <c r="BB31">
        <v>0.1</v>
      </c>
      <c r="BC31">
        <v>0.7</v>
      </c>
      <c r="BD31">
        <v>1.7</v>
      </c>
      <c r="BE31">
        <v>4.8499999999999996</v>
      </c>
      <c r="BF31">
        <v>22.4</v>
      </c>
      <c r="BG31">
        <v>7.3</v>
      </c>
      <c r="BH31">
        <v>5.2714285714285714</v>
      </c>
      <c r="BI31">
        <v>2.7619047619047619</v>
      </c>
      <c r="BJ31">
        <v>0.33333333333333331</v>
      </c>
      <c r="BK31">
        <v>0.8571428571428571</v>
      </c>
      <c r="BL31">
        <v>2.047619047619047</v>
      </c>
      <c r="BM31">
        <v>5.333333333333333</v>
      </c>
      <c r="BN31">
        <v>23.142857142857139</v>
      </c>
      <c r="BO31">
        <v>7.9047619047619051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8E24-A71C-4775-BF95-368FB7548AC5}">
  <dimension ref="A1:AZ29"/>
  <sheetViews>
    <sheetView workbookViewId="0">
      <selection activeCell="I2" sqref="I2:I29"/>
    </sheetView>
  </sheetViews>
  <sheetFormatPr defaultRowHeight="14.4" x14ac:dyDescent="0.3"/>
  <sheetData>
    <row r="1" spans="1:52" x14ac:dyDescent="0.3">
      <c r="A1" s="32" t="s">
        <v>49</v>
      </c>
      <c r="B1" s="32" t="s">
        <v>107</v>
      </c>
      <c r="C1" s="32" t="s">
        <v>125</v>
      </c>
      <c r="D1" s="32" t="s">
        <v>56</v>
      </c>
      <c r="E1" s="32" t="s">
        <v>163</v>
      </c>
      <c r="F1" s="32" t="s">
        <v>132</v>
      </c>
      <c r="G1" s="32" t="s">
        <v>66</v>
      </c>
      <c r="H1" s="32" t="s">
        <v>67</v>
      </c>
      <c r="I1" s="32" t="s">
        <v>50</v>
      </c>
      <c r="J1" s="32" t="s">
        <v>68</v>
      </c>
      <c r="K1" s="32" t="s">
        <v>69</v>
      </c>
      <c r="L1" s="32" t="s">
        <v>70</v>
      </c>
      <c r="M1" s="32" t="s">
        <v>71</v>
      </c>
      <c r="N1" s="32" t="s">
        <v>72</v>
      </c>
      <c r="O1" s="32" t="s">
        <v>73</v>
      </c>
      <c r="P1" s="32" t="s">
        <v>74</v>
      </c>
      <c r="Q1" s="32" t="s">
        <v>75</v>
      </c>
      <c r="R1" s="32" t="s">
        <v>126</v>
      </c>
      <c r="S1" s="32" t="s">
        <v>76</v>
      </c>
      <c r="T1" s="32" t="s">
        <v>77</v>
      </c>
      <c r="U1" s="32" t="s">
        <v>78</v>
      </c>
      <c r="V1" s="32" t="s">
        <v>79</v>
      </c>
      <c r="W1" s="32" t="s">
        <v>80</v>
      </c>
      <c r="X1" s="32" t="s">
        <v>63</v>
      </c>
      <c r="Y1" s="32" t="s">
        <v>81</v>
      </c>
      <c r="Z1" s="32" t="s">
        <v>82</v>
      </c>
      <c r="AA1" s="32" t="s">
        <v>83</v>
      </c>
      <c r="AB1" s="32" t="s">
        <v>64</v>
      </c>
      <c r="AC1" s="32" t="s">
        <v>84</v>
      </c>
      <c r="AD1" s="32" t="s">
        <v>85</v>
      </c>
      <c r="AE1" s="32" t="s">
        <v>86</v>
      </c>
      <c r="AF1" s="32" t="s">
        <v>51</v>
      </c>
      <c r="AG1" s="32" t="s">
        <v>87</v>
      </c>
      <c r="AH1" s="32" t="s">
        <v>88</v>
      </c>
      <c r="AI1" s="32" t="s">
        <v>89</v>
      </c>
      <c r="AJ1" s="32" t="s">
        <v>90</v>
      </c>
      <c r="AK1" s="32" t="s">
        <v>91</v>
      </c>
      <c r="AL1" s="32" t="s">
        <v>92</v>
      </c>
      <c r="AM1" s="32" t="s">
        <v>93</v>
      </c>
      <c r="AN1" s="32" t="s">
        <v>94</v>
      </c>
      <c r="AO1" s="32" t="s">
        <v>95</v>
      </c>
      <c r="AP1" s="32" t="s">
        <v>96</v>
      </c>
      <c r="AQ1" s="32" t="s">
        <v>97</v>
      </c>
      <c r="AR1" s="32" t="s">
        <v>98</v>
      </c>
      <c r="AS1" s="32" t="s">
        <v>99</v>
      </c>
      <c r="AT1" s="32" t="s">
        <v>100</v>
      </c>
      <c r="AU1" s="32" t="s">
        <v>101</v>
      </c>
      <c r="AV1" s="32" t="s">
        <v>102</v>
      </c>
      <c r="AW1" s="32" t="s">
        <v>103</v>
      </c>
      <c r="AX1" s="32" t="s">
        <v>104</v>
      </c>
      <c r="AY1" s="32" t="s">
        <v>105</v>
      </c>
      <c r="AZ1" s="32" t="s">
        <v>106</v>
      </c>
    </row>
    <row r="2" spans="1:52" x14ac:dyDescent="0.3">
      <c r="A2" t="s">
        <v>156</v>
      </c>
      <c r="B2" t="s">
        <v>199</v>
      </c>
      <c r="C2" t="s">
        <v>10</v>
      </c>
      <c r="D2" t="s">
        <v>225</v>
      </c>
      <c r="E2" t="s">
        <v>198</v>
      </c>
      <c r="F2">
        <v>0</v>
      </c>
      <c r="G2">
        <v>43.5</v>
      </c>
      <c r="H2">
        <v>36</v>
      </c>
      <c r="I2">
        <v>4.5</v>
      </c>
      <c r="J2">
        <v>7.5</v>
      </c>
      <c r="K2">
        <v>5</v>
      </c>
      <c r="L2">
        <v>2</v>
      </c>
      <c r="M2">
        <v>0</v>
      </c>
      <c r="N2">
        <v>0.5</v>
      </c>
      <c r="O2">
        <v>4.5</v>
      </c>
      <c r="P2">
        <v>2.5</v>
      </c>
      <c r="Q2">
        <v>0</v>
      </c>
      <c r="R2">
        <v>6.5</v>
      </c>
      <c r="S2">
        <v>9.5</v>
      </c>
      <c r="T2">
        <v>0.20699999999999999</v>
      </c>
      <c r="U2">
        <v>0.33300000000000002</v>
      </c>
      <c r="V2">
        <v>0.3</v>
      </c>
      <c r="W2">
        <v>0.63349999999999995</v>
      </c>
      <c r="X2">
        <v>11</v>
      </c>
      <c r="Y2">
        <v>0.5</v>
      </c>
      <c r="Z2">
        <v>0.5</v>
      </c>
      <c r="AA2">
        <v>0</v>
      </c>
      <c r="AB2">
        <v>0.5</v>
      </c>
      <c r="AC2">
        <v>0</v>
      </c>
      <c r="AD2">
        <v>38</v>
      </c>
      <c r="AE2">
        <v>35.5</v>
      </c>
      <c r="AF2">
        <v>3.5</v>
      </c>
      <c r="AG2">
        <v>6.5</v>
      </c>
      <c r="AH2">
        <v>4</v>
      </c>
      <c r="AI2">
        <v>1</v>
      </c>
      <c r="AJ2">
        <v>0</v>
      </c>
      <c r="AK2">
        <v>1.5</v>
      </c>
      <c r="AL2">
        <v>3</v>
      </c>
      <c r="AM2">
        <v>0.5</v>
      </c>
      <c r="AN2">
        <v>0.5</v>
      </c>
      <c r="AO2">
        <v>1</v>
      </c>
      <c r="AP2">
        <v>11.5</v>
      </c>
      <c r="AQ2">
        <v>0.17349999999999999</v>
      </c>
      <c r="AR2">
        <v>0.19600000000000001</v>
      </c>
      <c r="AS2">
        <v>0.311</v>
      </c>
      <c r="AT2">
        <v>0.50700000000000001</v>
      </c>
      <c r="AU2">
        <v>12</v>
      </c>
      <c r="AV2">
        <v>1</v>
      </c>
      <c r="AW2">
        <v>0.5</v>
      </c>
      <c r="AX2">
        <v>0.5</v>
      </c>
      <c r="AY2">
        <v>0.5</v>
      </c>
      <c r="AZ2">
        <v>0</v>
      </c>
    </row>
    <row r="3" spans="1:52" x14ac:dyDescent="0.3">
      <c r="A3" t="s">
        <v>199</v>
      </c>
      <c r="B3" t="s">
        <v>156</v>
      </c>
      <c r="C3" t="s">
        <v>11</v>
      </c>
      <c r="D3" t="s">
        <v>198</v>
      </c>
      <c r="E3" t="s">
        <v>225</v>
      </c>
      <c r="F3">
        <v>0</v>
      </c>
      <c r="G3">
        <v>38</v>
      </c>
      <c r="H3">
        <v>35.5</v>
      </c>
      <c r="I3">
        <v>3.5</v>
      </c>
      <c r="J3">
        <v>6.5</v>
      </c>
      <c r="K3">
        <v>4</v>
      </c>
      <c r="L3">
        <v>1</v>
      </c>
      <c r="M3">
        <v>0</v>
      </c>
      <c r="N3">
        <v>1.5</v>
      </c>
      <c r="O3">
        <v>3</v>
      </c>
      <c r="P3">
        <v>0.5</v>
      </c>
      <c r="Q3">
        <v>0.5</v>
      </c>
      <c r="R3">
        <v>1</v>
      </c>
      <c r="S3">
        <v>11.5</v>
      </c>
      <c r="T3">
        <v>0.17349999999999999</v>
      </c>
      <c r="U3">
        <v>0.19600000000000001</v>
      </c>
      <c r="V3">
        <v>0.311</v>
      </c>
      <c r="W3">
        <v>0.50700000000000001</v>
      </c>
      <c r="X3">
        <v>12</v>
      </c>
      <c r="Y3">
        <v>1</v>
      </c>
      <c r="Z3">
        <v>0.5</v>
      </c>
      <c r="AA3">
        <v>0.5</v>
      </c>
      <c r="AB3">
        <v>0.5</v>
      </c>
      <c r="AC3">
        <v>0</v>
      </c>
      <c r="AD3">
        <v>43.5</v>
      </c>
      <c r="AE3">
        <v>36</v>
      </c>
      <c r="AF3">
        <v>4.5</v>
      </c>
      <c r="AG3">
        <v>7.5</v>
      </c>
      <c r="AH3">
        <v>5</v>
      </c>
      <c r="AI3">
        <v>2</v>
      </c>
      <c r="AJ3">
        <v>0</v>
      </c>
      <c r="AK3">
        <v>0.5</v>
      </c>
      <c r="AL3">
        <v>4.5</v>
      </c>
      <c r="AM3">
        <v>2.5</v>
      </c>
      <c r="AN3">
        <v>0</v>
      </c>
      <c r="AO3">
        <v>6.5</v>
      </c>
      <c r="AP3">
        <v>9.5</v>
      </c>
      <c r="AQ3">
        <v>0.20699999999999999</v>
      </c>
      <c r="AR3">
        <v>0.33300000000000002</v>
      </c>
      <c r="AS3">
        <v>0.3</v>
      </c>
      <c r="AT3">
        <v>0.63349999999999995</v>
      </c>
      <c r="AU3">
        <v>11</v>
      </c>
      <c r="AV3">
        <v>0.5</v>
      </c>
      <c r="AW3">
        <v>0.5</v>
      </c>
      <c r="AX3">
        <v>0</v>
      </c>
      <c r="AY3">
        <v>0.5</v>
      </c>
      <c r="AZ3">
        <v>0</v>
      </c>
    </row>
    <row r="4" spans="1:52" x14ac:dyDescent="0.3">
      <c r="A4" t="s">
        <v>189</v>
      </c>
      <c r="B4" t="s">
        <v>191</v>
      </c>
      <c r="C4" t="s">
        <v>10</v>
      </c>
      <c r="D4" t="s">
        <v>201</v>
      </c>
      <c r="E4" t="s">
        <v>204</v>
      </c>
      <c r="F4">
        <v>0</v>
      </c>
      <c r="G4">
        <v>44</v>
      </c>
      <c r="H4">
        <v>35</v>
      </c>
      <c r="I4">
        <v>8</v>
      </c>
      <c r="J4">
        <v>9</v>
      </c>
      <c r="K4">
        <v>5</v>
      </c>
      <c r="L4">
        <v>2</v>
      </c>
      <c r="M4">
        <v>0</v>
      </c>
      <c r="N4">
        <v>2</v>
      </c>
      <c r="O4">
        <v>8</v>
      </c>
      <c r="P4">
        <v>1</v>
      </c>
      <c r="Q4">
        <v>0</v>
      </c>
      <c r="R4">
        <v>7</v>
      </c>
      <c r="S4">
        <v>8</v>
      </c>
      <c r="T4">
        <v>0.25700000000000001</v>
      </c>
      <c r="U4">
        <v>0.38600000000000001</v>
      </c>
      <c r="V4">
        <v>0.48599999999999999</v>
      </c>
      <c r="W4">
        <v>0.872</v>
      </c>
      <c r="X4">
        <v>17</v>
      </c>
      <c r="Y4">
        <v>0</v>
      </c>
      <c r="Z4">
        <v>1</v>
      </c>
      <c r="AA4">
        <v>0</v>
      </c>
      <c r="AB4">
        <v>1</v>
      </c>
      <c r="AC4">
        <v>1</v>
      </c>
      <c r="AD4">
        <v>34</v>
      </c>
      <c r="AE4">
        <v>32</v>
      </c>
      <c r="AF4">
        <v>9</v>
      </c>
      <c r="AG4">
        <v>11</v>
      </c>
      <c r="AH4">
        <v>7</v>
      </c>
      <c r="AI4">
        <v>1</v>
      </c>
      <c r="AJ4">
        <v>0</v>
      </c>
      <c r="AK4">
        <v>3</v>
      </c>
      <c r="AL4">
        <v>9</v>
      </c>
      <c r="AM4">
        <v>1</v>
      </c>
      <c r="AN4">
        <v>0</v>
      </c>
      <c r="AO4">
        <v>2</v>
      </c>
      <c r="AP4">
        <v>6</v>
      </c>
      <c r="AQ4">
        <v>0.34399999999999997</v>
      </c>
      <c r="AR4">
        <v>0.38200000000000001</v>
      </c>
      <c r="AS4">
        <v>0.65600000000000003</v>
      </c>
      <c r="AT4">
        <v>1.0389999999999999</v>
      </c>
      <c r="AU4">
        <v>21</v>
      </c>
      <c r="AV4">
        <v>2</v>
      </c>
      <c r="AW4">
        <v>0</v>
      </c>
      <c r="AX4">
        <v>0</v>
      </c>
      <c r="AY4">
        <v>0</v>
      </c>
      <c r="AZ4">
        <v>0</v>
      </c>
    </row>
    <row r="5" spans="1:52" x14ac:dyDescent="0.3">
      <c r="A5" t="s">
        <v>191</v>
      </c>
      <c r="B5" t="s">
        <v>189</v>
      </c>
      <c r="C5" t="s">
        <v>11</v>
      </c>
      <c r="D5" t="s">
        <v>204</v>
      </c>
      <c r="E5" t="s">
        <v>201</v>
      </c>
      <c r="F5">
        <v>0</v>
      </c>
      <c r="G5">
        <v>34</v>
      </c>
      <c r="H5">
        <v>32</v>
      </c>
      <c r="I5">
        <v>9</v>
      </c>
      <c r="J5">
        <v>11</v>
      </c>
      <c r="K5">
        <v>7</v>
      </c>
      <c r="L5">
        <v>1</v>
      </c>
      <c r="M5">
        <v>0</v>
      </c>
      <c r="N5">
        <v>3</v>
      </c>
      <c r="O5">
        <v>9</v>
      </c>
      <c r="P5">
        <v>1</v>
      </c>
      <c r="Q5">
        <v>0</v>
      </c>
      <c r="R5">
        <v>2</v>
      </c>
      <c r="S5">
        <v>6</v>
      </c>
      <c r="T5">
        <v>0.34399999999999997</v>
      </c>
      <c r="U5">
        <v>0.38200000000000001</v>
      </c>
      <c r="V5">
        <v>0.65600000000000003</v>
      </c>
      <c r="W5">
        <v>1.0389999999999999</v>
      </c>
      <c r="X5">
        <v>21</v>
      </c>
      <c r="Y5">
        <v>2</v>
      </c>
      <c r="Z5">
        <v>0</v>
      </c>
      <c r="AA5">
        <v>0</v>
      </c>
      <c r="AB5">
        <v>0</v>
      </c>
      <c r="AC5">
        <v>0</v>
      </c>
      <c r="AD5">
        <v>44</v>
      </c>
      <c r="AE5">
        <v>35</v>
      </c>
      <c r="AF5">
        <v>8</v>
      </c>
      <c r="AG5">
        <v>9</v>
      </c>
      <c r="AH5">
        <v>5</v>
      </c>
      <c r="AI5">
        <v>2</v>
      </c>
      <c r="AJ5">
        <v>0</v>
      </c>
      <c r="AK5">
        <v>2</v>
      </c>
      <c r="AL5">
        <v>8</v>
      </c>
      <c r="AM5">
        <v>1</v>
      </c>
      <c r="AN5">
        <v>0</v>
      </c>
      <c r="AO5">
        <v>7</v>
      </c>
      <c r="AP5">
        <v>8</v>
      </c>
      <c r="AQ5">
        <v>0.25700000000000001</v>
      </c>
      <c r="AR5">
        <v>0.38600000000000001</v>
      </c>
      <c r="AS5">
        <v>0.48599999999999999</v>
      </c>
      <c r="AT5">
        <v>0.872</v>
      </c>
      <c r="AU5">
        <v>17</v>
      </c>
      <c r="AV5">
        <v>0</v>
      </c>
      <c r="AW5">
        <v>1</v>
      </c>
      <c r="AX5">
        <v>0</v>
      </c>
      <c r="AY5">
        <v>1</v>
      </c>
      <c r="AZ5">
        <v>1</v>
      </c>
    </row>
    <row r="6" spans="1:52" x14ac:dyDescent="0.3">
      <c r="A6" t="s">
        <v>139</v>
      </c>
      <c r="B6" t="s">
        <v>151</v>
      </c>
      <c r="C6" t="s">
        <v>10</v>
      </c>
      <c r="D6" t="s">
        <v>227</v>
      </c>
      <c r="E6" t="s">
        <v>215</v>
      </c>
      <c r="F6">
        <v>0</v>
      </c>
      <c r="G6">
        <v>37.285714285714278</v>
      </c>
      <c r="H6">
        <v>34.285714285714278</v>
      </c>
      <c r="I6">
        <v>4</v>
      </c>
      <c r="J6">
        <v>8.4285714285714288</v>
      </c>
      <c r="K6">
        <v>5</v>
      </c>
      <c r="L6">
        <v>2.4285714285714279</v>
      </c>
      <c r="M6">
        <v>0.14285714285714279</v>
      </c>
      <c r="N6">
        <v>0.8571428571428571</v>
      </c>
      <c r="O6">
        <v>3.8571428571428572</v>
      </c>
      <c r="P6">
        <v>0.14285714285714279</v>
      </c>
      <c r="Q6">
        <v>0.5714285714285714</v>
      </c>
      <c r="R6">
        <v>2</v>
      </c>
      <c r="S6">
        <v>9.1428571428571423</v>
      </c>
      <c r="T6">
        <v>0.23899999999999999</v>
      </c>
      <c r="U6">
        <v>0.29014285714285709</v>
      </c>
      <c r="V6">
        <v>0.38857142857142851</v>
      </c>
      <c r="W6">
        <v>0.67928571428571427</v>
      </c>
      <c r="X6">
        <v>13.71428571428571</v>
      </c>
      <c r="Y6">
        <v>0.5714285714285714</v>
      </c>
      <c r="Z6">
        <v>0.7142857142857143</v>
      </c>
      <c r="AA6">
        <v>0.14285714285714279</v>
      </c>
      <c r="AB6">
        <v>0</v>
      </c>
      <c r="AC6">
        <v>0.14285714285714279</v>
      </c>
      <c r="AD6">
        <v>40.142857142857153</v>
      </c>
      <c r="AE6">
        <v>35</v>
      </c>
      <c r="AF6">
        <v>5.2857142857142856</v>
      </c>
      <c r="AG6">
        <v>9.5714285714285712</v>
      </c>
      <c r="AH6">
        <v>6</v>
      </c>
      <c r="AI6">
        <v>2.4285714285714279</v>
      </c>
      <c r="AJ6">
        <v>0.2857142857142857</v>
      </c>
      <c r="AK6">
        <v>0.8571428571428571</v>
      </c>
      <c r="AL6">
        <v>5.1428571428571432</v>
      </c>
      <c r="AM6">
        <v>1.571428571428571</v>
      </c>
      <c r="AN6">
        <v>0.14285714285714279</v>
      </c>
      <c r="AO6">
        <v>4</v>
      </c>
      <c r="AP6">
        <v>9.5714285714285712</v>
      </c>
      <c r="AQ6">
        <v>0.26657142857142863</v>
      </c>
      <c r="AR6">
        <v>0.34200000000000003</v>
      </c>
      <c r="AS6">
        <v>0.42199999999999999</v>
      </c>
      <c r="AT6">
        <v>0.76400000000000001</v>
      </c>
      <c r="AU6">
        <v>15.142857142857141</v>
      </c>
      <c r="AV6">
        <v>0.42857142857142849</v>
      </c>
      <c r="AW6">
        <v>0.2857142857142857</v>
      </c>
      <c r="AX6">
        <v>0.2857142857142857</v>
      </c>
      <c r="AY6">
        <v>0.5714285714285714</v>
      </c>
      <c r="AZ6">
        <v>0.2857142857142857</v>
      </c>
    </row>
    <row r="7" spans="1:52" x14ac:dyDescent="0.3">
      <c r="A7" t="s">
        <v>151</v>
      </c>
      <c r="B7" t="s">
        <v>139</v>
      </c>
      <c r="C7" t="s">
        <v>11</v>
      </c>
      <c r="D7" t="s">
        <v>215</v>
      </c>
      <c r="E7" t="s">
        <v>227</v>
      </c>
      <c r="F7">
        <v>0</v>
      </c>
      <c r="G7">
        <v>40.142857142857153</v>
      </c>
      <c r="H7">
        <v>35</v>
      </c>
      <c r="I7">
        <v>5.2857142857142856</v>
      </c>
      <c r="J7">
        <v>9.5714285714285712</v>
      </c>
      <c r="K7">
        <v>6</v>
      </c>
      <c r="L7">
        <v>2.4285714285714279</v>
      </c>
      <c r="M7">
        <v>0.2857142857142857</v>
      </c>
      <c r="N7">
        <v>0.8571428571428571</v>
      </c>
      <c r="O7">
        <v>5.1428571428571432</v>
      </c>
      <c r="P7">
        <v>1.571428571428571</v>
      </c>
      <c r="Q7">
        <v>0.14285714285714279</v>
      </c>
      <c r="R7">
        <v>4</v>
      </c>
      <c r="S7">
        <v>9.5714285714285712</v>
      </c>
      <c r="T7">
        <v>0.26657142857142863</v>
      </c>
      <c r="U7">
        <v>0.34200000000000003</v>
      </c>
      <c r="V7">
        <v>0.42199999999999999</v>
      </c>
      <c r="W7">
        <v>0.76400000000000001</v>
      </c>
      <c r="X7">
        <v>15.142857142857141</v>
      </c>
      <c r="Y7">
        <v>0.42857142857142849</v>
      </c>
      <c r="Z7">
        <v>0.2857142857142857</v>
      </c>
      <c r="AA7">
        <v>0.2857142857142857</v>
      </c>
      <c r="AB7">
        <v>0.5714285714285714</v>
      </c>
      <c r="AC7">
        <v>0.2857142857142857</v>
      </c>
      <c r="AD7">
        <v>37.285714285714278</v>
      </c>
      <c r="AE7">
        <v>34.285714285714278</v>
      </c>
      <c r="AF7">
        <v>4</v>
      </c>
      <c r="AG7">
        <v>8.4285714285714288</v>
      </c>
      <c r="AH7">
        <v>5</v>
      </c>
      <c r="AI7">
        <v>2.4285714285714279</v>
      </c>
      <c r="AJ7">
        <v>0.14285714285714279</v>
      </c>
      <c r="AK7">
        <v>0.8571428571428571</v>
      </c>
      <c r="AL7">
        <v>3.8571428571428572</v>
      </c>
      <c r="AM7">
        <v>0.14285714285714279</v>
      </c>
      <c r="AN7">
        <v>0.5714285714285714</v>
      </c>
      <c r="AO7">
        <v>2</v>
      </c>
      <c r="AP7">
        <v>9.1428571428571423</v>
      </c>
      <c r="AQ7">
        <v>0.23899999999999999</v>
      </c>
      <c r="AR7">
        <v>0.29014285714285709</v>
      </c>
      <c r="AS7">
        <v>0.38857142857142851</v>
      </c>
      <c r="AT7">
        <v>0.67928571428571427</v>
      </c>
      <c r="AU7">
        <v>13.71428571428571</v>
      </c>
      <c r="AV7">
        <v>0.5714285714285714</v>
      </c>
      <c r="AW7">
        <v>0.7142857142857143</v>
      </c>
      <c r="AX7">
        <v>0.14285714285714279</v>
      </c>
      <c r="AY7">
        <v>0</v>
      </c>
      <c r="AZ7">
        <v>0.14285714285714279</v>
      </c>
    </row>
    <row r="8" spans="1:52" x14ac:dyDescent="0.3">
      <c r="A8" t="s">
        <v>153</v>
      </c>
      <c r="B8" t="s">
        <v>133</v>
      </c>
      <c r="C8" t="s">
        <v>10</v>
      </c>
      <c r="D8" t="s">
        <v>219</v>
      </c>
      <c r="E8" t="s">
        <v>206</v>
      </c>
      <c r="F8">
        <v>0</v>
      </c>
      <c r="G8">
        <v>33.333333333333343</v>
      </c>
      <c r="H8">
        <v>30.333333333333329</v>
      </c>
      <c r="I8">
        <v>2.666666666666667</v>
      </c>
      <c r="J8">
        <v>5.333333333333333</v>
      </c>
      <c r="K8">
        <v>3.333333333333333</v>
      </c>
      <c r="L8">
        <v>1</v>
      </c>
      <c r="M8">
        <v>0</v>
      </c>
      <c r="N8">
        <v>1</v>
      </c>
      <c r="O8">
        <v>2.666666666666667</v>
      </c>
      <c r="P8">
        <v>0</v>
      </c>
      <c r="Q8">
        <v>0.33333333333333331</v>
      </c>
      <c r="R8">
        <v>2.333333333333333</v>
      </c>
      <c r="S8">
        <v>10.66666666666667</v>
      </c>
      <c r="T8">
        <v>0.17566666666666669</v>
      </c>
      <c r="U8">
        <v>0.25</v>
      </c>
      <c r="V8">
        <v>0.30733333333333329</v>
      </c>
      <c r="W8">
        <v>0.55700000000000005</v>
      </c>
      <c r="X8">
        <v>9.3333333333333339</v>
      </c>
      <c r="Y8">
        <v>1.666666666666667</v>
      </c>
      <c r="Z8">
        <v>0.66666666666666663</v>
      </c>
      <c r="AA8">
        <v>0</v>
      </c>
      <c r="AB8">
        <v>0</v>
      </c>
      <c r="AC8">
        <v>0</v>
      </c>
      <c r="AD8">
        <v>37.666666666666657</v>
      </c>
      <c r="AE8">
        <v>35.666666666666657</v>
      </c>
      <c r="AF8">
        <v>4.333333333333333</v>
      </c>
      <c r="AG8">
        <v>9.3333333333333339</v>
      </c>
      <c r="AH8">
        <v>6.333333333333333</v>
      </c>
      <c r="AI8">
        <v>2</v>
      </c>
      <c r="AJ8">
        <v>0</v>
      </c>
      <c r="AK8">
        <v>1</v>
      </c>
      <c r="AL8">
        <v>4</v>
      </c>
      <c r="AM8">
        <v>1</v>
      </c>
      <c r="AN8">
        <v>0.33333333333333331</v>
      </c>
      <c r="AO8">
        <v>2</v>
      </c>
      <c r="AP8">
        <v>11.33333333333333</v>
      </c>
      <c r="AQ8">
        <v>0.25566666666666671</v>
      </c>
      <c r="AR8">
        <v>0.29133333333333328</v>
      </c>
      <c r="AS8">
        <v>0.39066666666666672</v>
      </c>
      <c r="AT8">
        <v>0.68200000000000005</v>
      </c>
      <c r="AU8">
        <v>14.33333333333333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3">
      <c r="A9" t="s">
        <v>133</v>
      </c>
      <c r="B9" t="s">
        <v>153</v>
      </c>
      <c r="C9" t="s">
        <v>11</v>
      </c>
      <c r="D9" t="s">
        <v>206</v>
      </c>
      <c r="E9" t="s">
        <v>219</v>
      </c>
      <c r="F9">
        <v>0</v>
      </c>
      <c r="G9">
        <v>37.666666666666657</v>
      </c>
      <c r="H9">
        <v>35.666666666666657</v>
      </c>
      <c r="I9">
        <v>4.333333333333333</v>
      </c>
      <c r="J9">
        <v>9.3333333333333339</v>
      </c>
      <c r="K9">
        <v>6.333333333333333</v>
      </c>
      <c r="L9">
        <v>2</v>
      </c>
      <c r="M9">
        <v>0</v>
      </c>
      <c r="N9">
        <v>1</v>
      </c>
      <c r="O9">
        <v>4</v>
      </c>
      <c r="P9">
        <v>1</v>
      </c>
      <c r="Q9">
        <v>0.33333333333333331</v>
      </c>
      <c r="R9">
        <v>2</v>
      </c>
      <c r="S9">
        <v>11.33333333333333</v>
      </c>
      <c r="T9">
        <v>0.25566666666666671</v>
      </c>
      <c r="U9">
        <v>0.29133333333333328</v>
      </c>
      <c r="V9">
        <v>0.39066666666666672</v>
      </c>
      <c r="W9">
        <v>0.68200000000000005</v>
      </c>
      <c r="X9">
        <v>14.33333333333333</v>
      </c>
      <c r="Y9">
        <v>0</v>
      </c>
      <c r="Z9">
        <v>0</v>
      </c>
      <c r="AA9">
        <v>0</v>
      </c>
      <c r="AB9">
        <v>0</v>
      </c>
      <c r="AC9">
        <v>0</v>
      </c>
      <c r="AD9">
        <v>33.333333333333343</v>
      </c>
      <c r="AE9">
        <v>30.333333333333329</v>
      </c>
      <c r="AF9">
        <v>2.666666666666667</v>
      </c>
      <c r="AG9">
        <v>5.333333333333333</v>
      </c>
      <c r="AH9">
        <v>3.333333333333333</v>
      </c>
      <c r="AI9">
        <v>1</v>
      </c>
      <c r="AJ9">
        <v>0</v>
      </c>
      <c r="AK9">
        <v>1</v>
      </c>
      <c r="AL9">
        <v>2.666666666666667</v>
      </c>
      <c r="AM9">
        <v>0</v>
      </c>
      <c r="AN9">
        <v>0.33333333333333331</v>
      </c>
      <c r="AO9">
        <v>2.333333333333333</v>
      </c>
      <c r="AP9">
        <v>10.66666666666667</v>
      </c>
      <c r="AQ9">
        <v>0.17566666666666669</v>
      </c>
      <c r="AR9">
        <v>0.25</v>
      </c>
      <c r="AS9">
        <v>0.30733333333333329</v>
      </c>
      <c r="AT9">
        <v>0.55700000000000005</v>
      </c>
      <c r="AU9">
        <v>9.3333333333333339</v>
      </c>
      <c r="AV9">
        <v>1.666666666666667</v>
      </c>
      <c r="AW9">
        <v>0.66666666666666663</v>
      </c>
      <c r="AX9">
        <v>0</v>
      </c>
      <c r="AY9">
        <v>0</v>
      </c>
      <c r="AZ9">
        <v>0</v>
      </c>
    </row>
    <row r="10" spans="1:52" x14ac:dyDescent="0.3">
      <c r="A10" t="s">
        <v>136</v>
      </c>
      <c r="B10" t="s">
        <v>144</v>
      </c>
      <c r="C10" t="s">
        <v>10</v>
      </c>
      <c r="D10" t="s">
        <v>221</v>
      </c>
      <c r="E10" t="s">
        <v>203</v>
      </c>
      <c r="F10">
        <v>0</v>
      </c>
      <c r="G10">
        <v>36.625</v>
      </c>
      <c r="H10">
        <v>33.125</v>
      </c>
      <c r="I10">
        <v>3.125</v>
      </c>
      <c r="J10">
        <v>7.625</v>
      </c>
      <c r="K10">
        <v>5.125</v>
      </c>
      <c r="L10">
        <v>1.375</v>
      </c>
      <c r="M10">
        <v>0.25</v>
      </c>
      <c r="N10">
        <v>0.875</v>
      </c>
      <c r="O10">
        <v>3.125</v>
      </c>
      <c r="P10">
        <v>0.125</v>
      </c>
      <c r="Q10">
        <v>0.375</v>
      </c>
      <c r="R10">
        <v>2.75</v>
      </c>
      <c r="S10">
        <v>7.75</v>
      </c>
      <c r="T10">
        <v>0.224</v>
      </c>
      <c r="U10">
        <v>0.29362500000000002</v>
      </c>
      <c r="V10">
        <v>0.35325000000000001</v>
      </c>
      <c r="W10">
        <v>0.64662500000000001</v>
      </c>
      <c r="X10">
        <v>12.125</v>
      </c>
      <c r="Y10">
        <v>0.25</v>
      </c>
      <c r="Z10">
        <v>0.625</v>
      </c>
      <c r="AA10">
        <v>0</v>
      </c>
      <c r="AB10">
        <v>0.125</v>
      </c>
      <c r="AC10">
        <v>0</v>
      </c>
      <c r="AD10">
        <v>36.875</v>
      </c>
      <c r="AE10">
        <v>32.625</v>
      </c>
      <c r="AF10">
        <v>4.125</v>
      </c>
      <c r="AG10">
        <v>7.25</v>
      </c>
      <c r="AH10">
        <v>3.75</v>
      </c>
      <c r="AI10">
        <v>2.5</v>
      </c>
      <c r="AJ10">
        <v>0.25</v>
      </c>
      <c r="AK10">
        <v>0.75</v>
      </c>
      <c r="AL10">
        <v>4</v>
      </c>
      <c r="AM10">
        <v>2</v>
      </c>
      <c r="AN10">
        <v>0.125</v>
      </c>
      <c r="AO10">
        <v>3.375</v>
      </c>
      <c r="AP10">
        <v>8.125</v>
      </c>
      <c r="AQ10">
        <v>0.20962500000000001</v>
      </c>
      <c r="AR10">
        <v>0.29349999999999998</v>
      </c>
      <c r="AS10">
        <v>0.36299999999999999</v>
      </c>
      <c r="AT10">
        <v>0.65625</v>
      </c>
      <c r="AU10">
        <v>12.5</v>
      </c>
      <c r="AV10">
        <v>0.75</v>
      </c>
      <c r="AW10">
        <v>0.5</v>
      </c>
      <c r="AX10">
        <v>0</v>
      </c>
      <c r="AY10">
        <v>0.375</v>
      </c>
      <c r="AZ10">
        <v>0</v>
      </c>
    </row>
    <row r="11" spans="1:52" x14ac:dyDescent="0.3">
      <c r="A11" t="s">
        <v>144</v>
      </c>
      <c r="B11" t="s">
        <v>136</v>
      </c>
      <c r="C11" t="s">
        <v>11</v>
      </c>
      <c r="D11" t="s">
        <v>203</v>
      </c>
      <c r="E11" t="s">
        <v>221</v>
      </c>
      <c r="F11">
        <v>0</v>
      </c>
      <c r="G11">
        <v>36.875</v>
      </c>
      <c r="H11">
        <v>32.625</v>
      </c>
      <c r="I11">
        <v>4.125</v>
      </c>
      <c r="J11">
        <v>7.25</v>
      </c>
      <c r="K11">
        <v>3.75</v>
      </c>
      <c r="L11">
        <v>2.5</v>
      </c>
      <c r="M11">
        <v>0.25</v>
      </c>
      <c r="N11">
        <v>0.75</v>
      </c>
      <c r="O11">
        <v>4</v>
      </c>
      <c r="P11">
        <v>2</v>
      </c>
      <c r="Q11">
        <v>0.125</v>
      </c>
      <c r="R11">
        <v>3.375</v>
      </c>
      <c r="S11">
        <v>8.125</v>
      </c>
      <c r="T11">
        <v>0.20962500000000001</v>
      </c>
      <c r="U11">
        <v>0.29349999999999998</v>
      </c>
      <c r="V11">
        <v>0.36299999999999999</v>
      </c>
      <c r="W11">
        <v>0.65625</v>
      </c>
      <c r="X11">
        <v>12.5</v>
      </c>
      <c r="Y11">
        <v>0.75</v>
      </c>
      <c r="Z11">
        <v>0.5</v>
      </c>
      <c r="AA11">
        <v>0</v>
      </c>
      <c r="AB11">
        <v>0.375</v>
      </c>
      <c r="AC11">
        <v>0</v>
      </c>
      <c r="AD11">
        <v>36.625</v>
      </c>
      <c r="AE11">
        <v>33.125</v>
      </c>
      <c r="AF11">
        <v>3.125</v>
      </c>
      <c r="AG11">
        <v>7.625</v>
      </c>
      <c r="AH11">
        <v>5.125</v>
      </c>
      <c r="AI11">
        <v>1.375</v>
      </c>
      <c r="AJ11">
        <v>0.25</v>
      </c>
      <c r="AK11">
        <v>0.875</v>
      </c>
      <c r="AL11">
        <v>3.125</v>
      </c>
      <c r="AM11">
        <v>0.125</v>
      </c>
      <c r="AN11">
        <v>0.375</v>
      </c>
      <c r="AO11">
        <v>2.75</v>
      </c>
      <c r="AP11">
        <v>7.75</v>
      </c>
      <c r="AQ11">
        <v>0.224</v>
      </c>
      <c r="AR11">
        <v>0.29362500000000002</v>
      </c>
      <c r="AS11">
        <v>0.35325000000000001</v>
      </c>
      <c r="AT11">
        <v>0.64662500000000001</v>
      </c>
      <c r="AU11">
        <v>12.125</v>
      </c>
      <c r="AV11">
        <v>0.25</v>
      </c>
      <c r="AW11">
        <v>0.625</v>
      </c>
      <c r="AX11">
        <v>0</v>
      </c>
      <c r="AY11">
        <v>0.125</v>
      </c>
      <c r="AZ11">
        <v>0</v>
      </c>
    </row>
    <row r="12" spans="1:52" x14ac:dyDescent="0.3">
      <c r="A12" t="s">
        <v>145</v>
      </c>
      <c r="B12" t="s">
        <v>174</v>
      </c>
      <c r="C12" t="s">
        <v>10</v>
      </c>
      <c r="D12" t="s">
        <v>207</v>
      </c>
      <c r="E12" t="s">
        <v>222</v>
      </c>
      <c r="F12">
        <v>0</v>
      </c>
      <c r="G12">
        <v>34.5</v>
      </c>
      <c r="H12">
        <v>32.25</v>
      </c>
      <c r="I12">
        <v>2.5</v>
      </c>
      <c r="J12">
        <v>7</v>
      </c>
      <c r="K12">
        <v>5</v>
      </c>
      <c r="L12">
        <v>1.25</v>
      </c>
      <c r="M12">
        <v>0</v>
      </c>
      <c r="N12">
        <v>0.75</v>
      </c>
      <c r="O12">
        <v>2.25</v>
      </c>
      <c r="P12">
        <v>0.5</v>
      </c>
      <c r="Q12">
        <v>0</v>
      </c>
      <c r="R12">
        <v>1.75</v>
      </c>
      <c r="S12">
        <v>9.25</v>
      </c>
      <c r="T12">
        <v>0.21199999999999999</v>
      </c>
      <c r="U12">
        <v>0.25574999999999998</v>
      </c>
      <c r="V12">
        <v>0.3165</v>
      </c>
      <c r="W12">
        <v>0.57250000000000001</v>
      </c>
      <c r="X12">
        <v>10.5</v>
      </c>
      <c r="Y12">
        <v>0.5</v>
      </c>
      <c r="Z12">
        <v>0.25</v>
      </c>
      <c r="AA12">
        <v>0</v>
      </c>
      <c r="AB12">
        <v>0.25</v>
      </c>
      <c r="AC12">
        <v>0</v>
      </c>
      <c r="AD12">
        <v>36.25</v>
      </c>
      <c r="AE12">
        <v>32</v>
      </c>
      <c r="AF12">
        <v>2.5</v>
      </c>
      <c r="AG12">
        <v>7</v>
      </c>
      <c r="AH12">
        <v>4</v>
      </c>
      <c r="AI12">
        <v>1.75</v>
      </c>
      <c r="AJ12">
        <v>0.25</v>
      </c>
      <c r="AK12">
        <v>1</v>
      </c>
      <c r="AL12">
        <v>2.5</v>
      </c>
      <c r="AM12">
        <v>0.25</v>
      </c>
      <c r="AN12">
        <v>0.75</v>
      </c>
      <c r="AO12">
        <v>3.25</v>
      </c>
      <c r="AP12">
        <v>13.5</v>
      </c>
      <c r="AQ12">
        <v>0.21049999999999999</v>
      </c>
      <c r="AR12">
        <v>0.29599999999999999</v>
      </c>
      <c r="AS12">
        <v>0.36625000000000002</v>
      </c>
      <c r="AT12">
        <v>0.66249999999999998</v>
      </c>
      <c r="AU12">
        <v>12.25</v>
      </c>
      <c r="AV12">
        <v>0.75</v>
      </c>
      <c r="AW12">
        <v>0.75</v>
      </c>
      <c r="AX12">
        <v>0</v>
      </c>
      <c r="AY12">
        <v>0.25</v>
      </c>
      <c r="AZ12">
        <v>0</v>
      </c>
    </row>
    <row r="13" spans="1:52" x14ac:dyDescent="0.3">
      <c r="A13" t="s">
        <v>174</v>
      </c>
      <c r="B13" t="s">
        <v>145</v>
      </c>
      <c r="C13" t="s">
        <v>11</v>
      </c>
      <c r="D13" t="s">
        <v>222</v>
      </c>
      <c r="E13" t="s">
        <v>207</v>
      </c>
      <c r="F13">
        <v>0</v>
      </c>
      <c r="G13">
        <v>36.25</v>
      </c>
      <c r="H13">
        <v>32</v>
      </c>
      <c r="I13">
        <v>2.5</v>
      </c>
      <c r="J13">
        <v>7</v>
      </c>
      <c r="K13">
        <v>4</v>
      </c>
      <c r="L13">
        <v>1.75</v>
      </c>
      <c r="M13">
        <v>0.25</v>
      </c>
      <c r="N13">
        <v>1</v>
      </c>
      <c r="O13">
        <v>2.5</v>
      </c>
      <c r="P13">
        <v>0.25</v>
      </c>
      <c r="Q13">
        <v>0.75</v>
      </c>
      <c r="R13">
        <v>3.25</v>
      </c>
      <c r="S13">
        <v>13.5</v>
      </c>
      <c r="T13">
        <v>0.21049999999999999</v>
      </c>
      <c r="U13">
        <v>0.29599999999999999</v>
      </c>
      <c r="V13">
        <v>0.36625000000000002</v>
      </c>
      <c r="W13">
        <v>0.66249999999999998</v>
      </c>
      <c r="X13">
        <v>12.25</v>
      </c>
      <c r="Y13">
        <v>0.75</v>
      </c>
      <c r="Z13">
        <v>0.75</v>
      </c>
      <c r="AA13">
        <v>0</v>
      </c>
      <c r="AB13">
        <v>0.25</v>
      </c>
      <c r="AC13">
        <v>0</v>
      </c>
      <c r="AD13">
        <v>34.5</v>
      </c>
      <c r="AE13">
        <v>32.25</v>
      </c>
      <c r="AF13">
        <v>2.5</v>
      </c>
      <c r="AG13">
        <v>7</v>
      </c>
      <c r="AH13">
        <v>5</v>
      </c>
      <c r="AI13">
        <v>1.25</v>
      </c>
      <c r="AJ13">
        <v>0</v>
      </c>
      <c r="AK13">
        <v>0.75</v>
      </c>
      <c r="AL13">
        <v>2.25</v>
      </c>
      <c r="AM13">
        <v>0.5</v>
      </c>
      <c r="AN13">
        <v>0</v>
      </c>
      <c r="AO13">
        <v>1.75</v>
      </c>
      <c r="AP13">
        <v>9.25</v>
      </c>
      <c r="AQ13">
        <v>0.21199999999999999</v>
      </c>
      <c r="AR13">
        <v>0.25574999999999998</v>
      </c>
      <c r="AS13">
        <v>0.3165</v>
      </c>
      <c r="AT13">
        <v>0.57250000000000001</v>
      </c>
      <c r="AU13">
        <v>10.5</v>
      </c>
      <c r="AV13">
        <v>0.5</v>
      </c>
      <c r="AW13">
        <v>0.25</v>
      </c>
      <c r="AX13">
        <v>0</v>
      </c>
      <c r="AY13">
        <v>0.25</v>
      </c>
      <c r="AZ13">
        <v>0</v>
      </c>
    </row>
    <row r="14" spans="1:52" x14ac:dyDescent="0.3">
      <c r="A14" t="s">
        <v>154</v>
      </c>
      <c r="B14" t="s">
        <v>188</v>
      </c>
      <c r="C14" t="s">
        <v>10</v>
      </c>
      <c r="D14" t="s">
        <v>223</v>
      </c>
      <c r="E14" t="s">
        <v>200</v>
      </c>
      <c r="F14">
        <v>0</v>
      </c>
      <c r="G14">
        <v>36.75</v>
      </c>
      <c r="H14">
        <v>33.75</v>
      </c>
      <c r="I14">
        <v>4.75</v>
      </c>
      <c r="J14">
        <v>7.5</v>
      </c>
      <c r="K14">
        <v>4.5</v>
      </c>
      <c r="L14">
        <v>0.75</v>
      </c>
      <c r="M14">
        <v>0</v>
      </c>
      <c r="N14">
        <v>2.25</v>
      </c>
      <c r="O14">
        <v>4.75</v>
      </c>
      <c r="P14">
        <v>0.25</v>
      </c>
      <c r="Q14">
        <v>0.25</v>
      </c>
      <c r="R14">
        <v>2.5</v>
      </c>
      <c r="S14">
        <v>8.5</v>
      </c>
      <c r="T14">
        <v>0.2185</v>
      </c>
      <c r="U14">
        <v>0.27150000000000002</v>
      </c>
      <c r="V14">
        <v>0.44224999999999998</v>
      </c>
      <c r="W14">
        <v>0.71375</v>
      </c>
      <c r="X14">
        <v>15</v>
      </c>
      <c r="Y14">
        <v>0.25</v>
      </c>
      <c r="Z14">
        <v>0.25</v>
      </c>
      <c r="AA14">
        <v>0</v>
      </c>
      <c r="AB14">
        <v>0.25</v>
      </c>
      <c r="AC14">
        <v>0.25</v>
      </c>
      <c r="AD14">
        <v>43.5</v>
      </c>
      <c r="AE14">
        <v>37.75</v>
      </c>
      <c r="AF14">
        <v>6.75</v>
      </c>
      <c r="AG14">
        <v>11.5</v>
      </c>
      <c r="AH14">
        <v>7</v>
      </c>
      <c r="AI14">
        <v>2</v>
      </c>
      <c r="AJ14">
        <v>0.25</v>
      </c>
      <c r="AK14">
        <v>2.25</v>
      </c>
      <c r="AL14">
        <v>6.75</v>
      </c>
      <c r="AM14">
        <v>2.5</v>
      </c>
      <c r="AN14">
        <v>0</v>
      </c>
      <c r="AO14">
        <v>4.75</v>
      </c>
      <c r="AP14">
        <v>11.25</v>
      </c>
      <c r="AQ14">
        <v>0.30299999999999999</v>
      </c>
      <c r="AR14">
        <v>0.38324999999999998</v>
      </c>
      <c r="AS14">
        <v>0.54749999999999999</v>
      </c>
      <c r="AT14">
        <v>0.93049999999999988</v>
      </c>
      <c r="AU14">
        <v>20.75</v>
      </c>
      <c r="AV14">
        <v>0.5</v>
      </c>
      <c r="AW14">
        <v>0.5</v>
      </c>
      <c r="AX14">
        <v>0</v>
      </c>
      <c r="AY14">
        <v>0.5</v>
      </c>
      <c r="AZ14">
        <v>0.5</v>
      </c>
    </row>
    <row r="15" spans="1:52" x14ac:dyDescent="0.3">
      <c r="A15" t="s">
        <v>188</v>
      </c>
      <c r="B15" t="s">
        <v>154</v>
      </c>
      <c r="C15" t="s">
        <v>11</v>
      </c>
      <c r="D15" t="s">
        <v>200</v>
      </c>
      <c r="E15" t="s">
        <v>223</v>
      </c>
      <c r="F15">
        <v>0</v>
      </c>
      <c r="G15">
        <v>43.5</v>
      </c>
      <c r="H15">
        <v>37.75</v>
      </c>
      <c r="I15">
        <v>6.75</v>
      </c>
      <c r="J15">
        <v>11.5</v>
      </c>
      <c r="K15">
        <v>7</v>
      </c>
      <c r="L15">
        <v>2</v>
      </c>
      <c r="M15">
        <v>0.25</v>
      </c>
      <c r="N15">
        <v>2.25</v>
      </c>
      <c r="O15">
        <v>6.75</v>
      </c>
      <c r="P15">
        <v>2.5</v>
      </c>
      <c r="Q15">
        <v>0</v>
      </c>
      <c r="R15">
        <v>4.75</v>
      </c>
      <c r="S15">
        <v>11.25</v>
      </c>
      <c r="T15">
        <v>0.30299999999999999</v>
      </c>
      <c r="U15">
        <v>0.38324999999999998</v>
      </c>
      <c r="V15">
        <v>0.54749999999999999</v>
      </c>
      <c r="W15">
        <v>0.93049999999999988</v>
      </c>
      <c r="X15">
        <v>20.75</v>
      </c>
      <c r="Y15">
        <v>0.5</v>
      </c>
      <c r="Z15">
        <v>0.5</v>
      </c>
      <c r="AA15">
        <v>0</v>
      </c>
      <c r="AB15">
        <v>0.5</v>
      </c>
      <c r="AC15">
        <v>0.5</v>
      </c>
      <c r="AD15">
        <v>36.75</v>
      </c>
      <c r="AE15">
        <v>33.75</v>
      </c>
      <c r="AF15">
        <v>4.75</v>
      </c>
      <c r="AG15">
        <v>7.5</v>
      </c>
      <c r="AH15">
        <v>4.5</v>
      </c>
      <c r="AI15">
        <v>0.75</v>
      </c>
      <c r="AJ15">
        <v>0</v>
      </c>
      <c r="AK15">
        <v>2.25</v>
      </c>
      <c r="AL15">
        <v>4.75</v>
      </c>
      <c r="AM15">
        <v>0.25</v>
      </c>
      <c r="AN15">
        <v>0.25</v>
      </c>
      <c r="AO15">
        <v>2.5</v>
      </c>
      <c r="AP15">
        <v>8.5</v>
      </c>
      <c r="AQ15">
        <v>0.2185</v>
      </c>
      <c r="AR15">
        <v>0.27150000000000002</v>
      </c>
      <c r="AS15">
        <v>0.44224999999999998</v>
      </c>
      <c r="AT15">
        <v>0.71375</v>
      </c>
      <c r="AU15">
        <v>15</v>
      </c>
      <c r="AV15">
        <v>0.25</v>
      </c>
      <c r="AW15">
        <v>0.25</v>
      </c>
      <c r="AX15">
        <v>0</v>
      </c>
      <c r="AY15">
        <v>0.25</v>
      </c>
      <c r="AZ15">
        <v>0.25</v>
      </c>
    </row>
    <row r="16" spans="1:52" x14ac:dyDescent="0.3">
      <c r="A16" t="s">
        <v>192</v>
      </c>
      <c r="B16" t="s">
        <v>36</v>
      </c>
      <c r="C16" t="s">
        <v>10</v>
      </c>
      <c r="D16" t="s">
        <v>208</v>
      </c>
      <c r="E16" t="s">
        <v>228</v>
      </c>
      <c r="F16">
        <v>0</v>
      </c>
      <c r="G16">
        <v>36.375</v>
      </c>
      <c r="H16">
        <v>34.25</v>
      </c>
      <c r="I16">
        <v>4.375</v>
      </c>
      <c r="J16">
        <v>8</v>
      </c>
      <c r="K16">
        <v>4.625</v>
      </c>
      <c r="L16">
        <v>1.75</v>
      </c>
      <c r="M16">
        <v>0.125</v>
      </c>
      <c r="N16">
        <v>1.5</v>
      </c>
      <c r="O16">
        <v>4.125</v>
      </c>
      <c r="P16">
        <v>0.125</v>
      </c>
      <c r="Q16">
        <v>0.25</v>
      </c>
      <c r="R16">
        <v>1.75</v>
      </c>
      <c r="S16">
        <v>8.375</v>
      </c>
      <c r="T16">
        <v>0.22850000000000001</v>
      </c>
      <c r="U16">
        <v>0.27100000000000002</v>
      </c>
      <c r="V16">
        <v>0.41175</v>
      </c>
      <c r="W16">
        <v>0.68287500000000001</v>
      </c>
      <c r="X16">
        <v>14.5</v>
      </c>
      <c r="Y16">
        <v>0.25</v>
      </c>
      <c r="Z16">
        <v>0.25</v>
      </c>
      <c r="AA16">
        <v>0</v>
      </c>
      <c r="AB16">
        <v>0</v>
      </c>
      <c r="AC16">
        <v>0.125</v>
      </c>
      <c r="AD16">
        <v>37.75</v>
      </c>
      <c r="AE16">
        <v>33.375</v>
      </c>
      <c r="AF16">
        <v>4.375</v>
      </c>
      <c r="AG16">
        <v>8.25</v>
      </c>
      <c r="AH16">
        <v>5.75</v>
      </c>
      <c r="AI16">
        <v>1.375</v>
      </c>
      <c r="AJ16">
        <v>0.25</v>
      </c>
      <c r="AK16">
        <v>0.875</v>
      </c>
      <c r="AL16">
        <v>4.25</v>
      </c>
      <c r="AM16">
        <v>0.375</v>
      </c>
      <c r="AN16">
        <v>0.375</v>
      </c>
      <c r="AO16">
        <v>3.125</v>
      </c>
      <c r="AP16">
        <v>9</v>
      </c>
      <c r="AQ16">
        <v>0.2455</v>
      </c>
      <c r="AR16">
        <v>0.32250000000000001</v>
      </c>
      <c r="AS16">
        <v>0.38124999999999998</v>
      </c>
      <c r="AT16">
        <v>0.70387500000000003</v>
      </c>
      <c r="AU16">
        <v>12.75</v>
      </c>
      <c r="AV16">
        <v>0.25</v>
      </c>
      <c r="AW16">
        <v>0.875</v>
      </c>
      <c r="AX16">
        <v>0</v>
      </c>
      <c r="AY16">
        <v>0.375</v>
      </c>
      <c r="AZ16">
        <v>0.25</v>
      </c>
    </row>
    <row r="17" spans="1:52" x14ac:dyDescent="0.3">
      <c r="A17" t="s">
        <v>36</v>
      </c>
      <c r="B17" t="s">
        <v>192</v>
      </c>
      <c r="C17" t="s">
        <v>11</v>
      </c>
      <c r="D17" t="s">
        <v>228</v>
      </c>
      <c r="E17" t="s">
        <v>208</v>
      </c>
      <c r="F17">
        <v>0</v>
      </c>
      <c r="G17">
        <v>37.75</v>
      </c>
      <c r="H17">
        <v>33.375</v>
      </c>
      <c r="I17">
        <v>4.375</v>
      </c>
      <c r="J17">
        <v>8.25</v>
      </c>
      <c r="K17">
        <v>5.75</v>
      </c>
      <c r="L17">
        <v>1.375</v>
      </c>
      <c r="M17">
        <v>0.25</v>
      </c>
      <c r="N17">
        <v>0.875</v>
      </c>
      <c r="O17">
        <v>4.25</v>
      </c>
      <c r="P17">
        <v>0.375</v>
      </c>
      <c r="Q17">
        <v>0.375</v>
      </c>
      <c r="R17">
        <v>3.125</v>
      </c>
      <c r="S17">
        <v>9</v>
      </c>
      <c r="T17">
        <v>0.2455</v>
      </c>
      <c r="U17">
        <v>0.32250000000000001</v>
      </c>
      <c r="V17">
        <v>0.38124999999999998</v>
      </c>
      <c r="W17">
        <v>0.70387500000000003</v>
      </c>
      <c r="X17">
        <v>12.75</v>
      </c>
      <c r="Y17">
        <v>0.25</v>
      </c>
      <c r="Z17">
        <v>0.875</v>
      </c>
      <c r="AA17">
        <v>0</v>
      </c>
      <c r="AB17">
        <v>0.375</v>
      </c>
      <c r="AC17">
        <v>0.25</v>
      </c>
      <c r="AD17">
        <v>36.375</v>
      </c>
      <c r="AE17">
        <v>34.25</v>
      </c>
      <c r="AF17">
        <v>4.375</v>
      </c>
      <c r="AG17">
        <v>8</v>
      </c>
      <c r="AH17">
        <v>4.625</v>
      </c>
      <c r="AI17">
        <v>1.75</v>
      </c>
      <c r="AJ17">
        <v>0.125</v>
      </c>
      <c r="AK17">
        <v>1.5</v>
      </c>
      <c r="AL17">
        <v>4.125</v>
      </c>
      <c r="AM17">
        <v>0.125</v>
      </c>
      <c r="AN17">
        <v>0.25</v>
      </c>
      <c r="AO17">
        <v>1.75</v>
      </c>
      <c r="AP17">
        <v>8.375</v>
      </c>
      <c r="AQ17">
        <v>0.22850000000000001</v>
      </c>
      <c r="AR17">
        <v>0.27100000000000002</v>
      </c>
      <c r="AS17">
        <v>0.41175</v>
      </c>
      <c r="AT17">
        <v>0.68287500000000001</v>
      </c>
      <c r="AU17">
        <v>14.5</v>
      </c>
      <c r="AV17">
        <v>0.25</v>
      </c>
      <c r="AW17">
        <v>0.25</v>
      </c>
      <c r="AX17">
        <v>0</v>
      </c>
      <c r="AY17">
        <v>0</v>
      </c>
      <c r="AZ17">
        <v>0.125</v>
      </c>
    </row>
    <row r="18" spans="1:52" x14ac:dyDescent="0.3">
      <c r="A18" t="s">
        <v>146</v>
      </c>
      <c r="B18" t="s">
        <v>147</v>
      </c>
      <c r="C18" t="s">
        <v>10</v>
      </c>
      <c r="D18" t="s">
        <v>210</v>
      </c>
      <c r="E18" t="s">
        <v>211</v>
      </c>
      <c r="F18">
        <v>0</v>
      </c>
      <c r="G18">
        <v>39.25</v>
      </c>
      <c r="H18">
        <v>34</v>
      </c>
      <c r="I18">
        <v>5</v>
      </c>
      <c r="J18">
        <v>8</v>
      </c>
      <c r="K18">
        <v>4.5</v>
      </c>
      <c r="L18">
        <v>0.75</v>
      </c>
      <c r="M18">
        <v>0.25</v>
      </c>
      <c r="N18">
        <v>2.5</v>
      </c>
      <c r="O18">
        <v>5</v>
      </c>
      <c r="P18">
        <v>1.75</v>
      </c>
      <c r="Q18">
        <v>0</v>
      </c>
      <c r="R18">
        <v>4.5</v>
      </c>
      <c r="S18">
        <v>8</v>
      </c>
      <c r="T18">
        <v>0.23474999999999999</v>
      </c>
      <c r="U18">
        <v>0.33050000000000002</v>
      </c>
      <c r="V18">
        <v>0.49125000000000002</v>
      </c>
      <c r="W18">
        <v>0.82174999999999998</v>
      </c>
      <c r="X18">
        <v>16.75</v>
      </c>
      <c r="Y18">
        <v>0</v>
      </c>
      <c r="Z18">
        <v>0.5</v>
      </c>
      <c r="AA18">
        <v>0.25</v>
      </c>
      <c r="AB18">
        <v>0</v>
      </c>
      <c r="AC18">
        <v>0</v>
      </c>
      <c r="AD18">
        <v>36.25</v>
      </c>
      <c r="AE18">
        <v>32.5</v>
      </c>
      <c r="AF18">
        <v>4.75</v>
      </c>
      <c r="AG18">
        <v>6.75</v>
      </c>
      <c r="AH18">
        <v>3.5</v>
      </c>
      <c r="AI18">
        <v>1.5</v>
      </c>
      <c r="AJ18">
        <v>0</v>
      </c>
      <c r="AK18">
        <v>1.75</v>
      </c>
      <c r="AL18">
        <v>4.75</v>
      </c>
      <c r="AM18">
        <v>0.75</v>
      </c>
      <c r="AN18">
        <v>0.25</v>
      </c>
      <c r="AO18">
        <v>3.5</v>
      </c>
      <c r="AP18">
        <v>9.75</v>
      </c>
      <c r="AQ18">
        <v>0.20399999999999999</v>
      </c>
      <c r="AR18">
        <v>0.28000000000000003</v>
      </c>
      <c r="AS18">
        <v>0.40699999999999997</v>
      </c>
      <c r="AT18">
        <v>0.68724999999999992</v>
      </c>
      <c r="AU18">
        <v>13.5</v>
      </c>
      <c r="AV18">
        <v>0.5</v>
      </c>
      <c r="AW18">
        <v>0.25</v>
      </c>
      <c r="AX18">
        <v>0</v>
      </c>
      <c r="AY18">
        <v>0</v>
      </c>
      <c r="AZ18">
        <v>0.25</v>
      </c>
    </row>
    <row r="19" spans="1:52" x14ac:dyDescent="0.3">
      <c r="A19" t="s">
        <v>147</v>
      </c>
      <c r="B19" t="s">
        <v>146</v>
      </c>
      <c r="C19" t="s">
        <v>11</v>
      </c>
      <c r="D19" t="s">
        <v>211</v>
      </c>
      <c r="E19" t="s">
        <v>210</v>
      </c>
      <c r="F19">
        <v>0</v>
      </c>
      <c r="G19">
        <v>36.25</v>
      </c>
      <c r="H19">
        <v>32.5</v>
      </c>
      <c r="I19">
        <v>4.75</v>
      </c>
      <c r="J19">
        <v>6.75</v>
      </c>
      <c r="K19">
        <v>3.5</v>
      </c>
      <c r="L19">
        <v>1.5</v>
      </c>
      <c r="M19">
        <v>0</v>
      </c>
      <c r="N19">
        <v>1.75</v>
      </c>
      <c r="O19">
        <v>4.75</v>
      </c>
      <c r="P19">
        <v>0.75</v>
      </c>
      <c r="Q19">
        <v>0.25</v>
      </c>
      <c r="R19">
        <v>3.5</v>
      </c>
      <c r="S19">
        <v>9.75</v>
      </c>
      <c r="T19">
        <v>0.20399999999999999</v>
      </c>
      <c r="U19">
        <v>0.28000000000000003</v>
      </c>
      <c r="V19">
        <v>0.40699999999999997</v>
      </c>
      <c r="W19">
        <v>0.68724999999999992</v>
      </c>
      <c r="X19">
        <v>13.5</v>
      </c>
      <c r="Y19">
        <v>0.5</v>
      </c>
      <c r="Z19">
        <v>0.25</v>
      </c>
      <c r="AA19">
        <v>0</v>
      </c>
      <c r="AB19">
        <v>0</v>
      </c>
      <c r="AC19">
        <v>0.25</v>
      </c>
      <c r="AD19">
        <v>39.25</v>
      </c>
      <c r="AE19">
        <v>34</v>
      </c>
      <c r="AF19">
        <v>5</v>
      </c>
      <c r="AG19">
        <v>8</v>
      </c>
      <c r="AH19">
        <v>4.5</v>
      </c>
      <c r="AI19">
        <v>0.75</v>
      </c>
      <c r="AJ19">
        <v>0.25</v>
      </c>
      <c r="AK19">
        <v>2.5</v>
      </c>
      <c r="AL19">
        <v>5</v>
      </c>
      <c r="AM19">
        <v>1.75</v>
      </c>
      <c r="AN19">
        <v>0</v>
      </c>
      <c r="AO19">
        <v>4.5</v>
      </c>
      <c r="AP19">
        <v>8</v>
      </c>
      <c r="AQ19">
        <v>0.23474999999999999</v>
      </c>
      <c r="AR19">
        <v>0.33050000000000002</v>
      </c>
      <c r="AS19">
        <v>0.49125000000000002</v>
      </c>
      <c r="AT19">
        <v>0.82174999999999998</v>
      </c>
      <c r="AU19">
        <v>16.75</v>
      </c>
      <c r="AV19">
        <v>0</v>
      </c>
      <c r="AW19">
        <v>0.5</v>
      </c>
      <c r="AX19">
        <v>0.25</v>
      </c>
      <c r="AY19">
        <v>0</v>
      </c>
      <c r="AZ19">
        <v>0</v>
      </c>
    </row>
    <row r="20" spans="1:52" x14ac:dyDescent="0.3">
      <c r="A20" t="s">
        <v>149</v>
      </c>
      <c r="B20" t="s">
        <v>143</v>
      </c>
      <c r="C20" t="s">
        <v>10</v>
      </c>
      <c r="D20" t="s">
        <v>213</v>
      </c>
      <c r="E20" t="s">
        <v>202</v>
      </c>
      <c r="F20">
        <v>0</v>
      </c>
      <c r="G20">
        <v>38.5</v>
      </c>
      <c r="H20">
        <v>33.5</v>
      </c>
      <c r="I20">
        <v>4.75</v>
      </c>
      <c r="J20">
        <v>9.25</v>
      </c>
      <c r="K20">
        <v>5.25</v>
      </c>
      <c r="L20">
        <v>2</v>
      </c>
      <c r="M20">
        <v>0</v>
      </c>
      <c r="N20">
        <v>2</v>
      </c>
      <c r="O20">
        <v>4.75</v>
      </c>
      <c r="P20">
        <v>0.25</v>
      </c>
      <c r="Q20">
        <v>0</v>
      </c>
      <c r="R20">
        <v>5</v>
      </c>
      <c r="S20">
        <v>8.75</v>
      </c>
      <c r="T20">
        <v>0.27625</v>
      </c>
      <c r="U20">
        <v>0.36499999999999999</v>
      </c>
      <c r="V20">
        <v>0.51550000000000007</v>
      </c>
      <c r="W20">
        <v>0.88074999999999992</v>
      </c>
      <c r="X20">
        <v>17.25</v>
      </c>
      <c r="Y20">
        <v>0.75</v>
      </c>
      <c r="Z20">
        <v>0</v>
      </c>
      <c r="AA20">
        <v>0</v>
      </c>
      <c r="AB20">
        <v>0</v>
      </c>
      <c r="AC20">
        <v>0.5</v>
      </c>
      <c r="AD20">
        <v>37.5</v>
      </c>
      <c r="AE20">
        <v>35.25</v>
      </c>
      <c r="AF20">
        <v>4.25</v>
      </c>
      <c r="AG20">
        <v>9.5</v>
      </c>
      <c r="AH20">
        <v>5.25</v>
      </c>
      <c r="AI20">
        <v>3.25</v>
      </c>
      <c r="AJ20">
        <v>0.25</v>
      </c>
      <c r="AK20">
        <v>0.75</v>
      </c>
      <c r="AL20">
        <v>4.25</v>
      </c>
      <c r="AM20">
        <v>1</v>
      </c>
      <c r="AN20">
        <v>0</v>
      </c>
      <c r="AO20">
        <v>2</v>
      </c>
      <c r="AP20">
        <v>9.5</v>
      </c>
      <c r="AQ20">
        <v>0.25950000000000001</v>
      </c>
      <c r="AR20">
        <v>0.30475000000000002</v>
      </c>
      <c r="AS20">
        <v>0.42175000000000001</v>
      </c>
      <c r="AT20">
        <v>0.72675000000000001</v>
      </c>
      <c r="AU20">
        <v>15.5</v>
      </c>
      <c r="AV20">
        <v>0</v>
      </c>
      <c r="AW20">
        <v>0.25</v>
      </c>
      <c r="AX20">
        <v>0</v>
      </c>
      <c r="AY20">
        <v>0</v>
      </c>
      <c r="AZ20">
        <v>0</v>
      </c>
    </row>
    <row r="21" spans="1:52" x14ac:dyDescent="0.3">
      <c r="A21" t="s">
        <v>143</v>
      </c>
      <c r="B21" t="s">
        <v>149</v>
      </c>
      <c r="C21" t="s">
        <v>11</v>
      </c>
      <c r="D21" t="s">
        <v>202</v>
      </c>
      <c r="E21" t="s">
        <v>213</v>
      </c>
      <c r="F21">
        <v>0</v>
      </c>
      <c r="G21">
        <v>37.5</v>
      </c>
      <c r="H21">
        <v>35.25</v>
      </c>
      <c r="I21">
        <v>4.25</v>
      </c>
      <c r="J21">
        <v>9.5</v>
      </c>
      <c r="K21">
        <v>5.25</v>
      </c>
      <c r="L21">
        <v>3.25</v>
      </c>
      <c r="M21">
        <v>0.25</v>
      </c>
      <c r="N21">
        <v>0.75</v>
      </c>
      <c r="O21">
        <v>4.25</v>
      </c>
      <c r="P21">
        <v>1</v>
      </c>
      <c r="Q21">
        <v>0</v>
      </c>
      <c r="R21">
        <v>2</v>
      </c>
      <c r="S21">
        <v>9.5</v>
      </c>
      <c r="T21">
        <v>0.25950000000000001</v>
      </c>
      <c r="U21">
        <v>0.30475000000000002</v>
      </c>
      <c r="V21">
        <v>0.42175000000000001</v>
      </c>
      <c r="W21">
        <v>0.72675000000000001</v>
      </c>
      <c r="X21">
        <v>15.5</v>
      </c>
      <c r="Y21">
        <v>0</v>
      </c>
      <c r="Z21">
        <v>0.25</v>
      </c>
      <c r="AA21">
        <v>0</v>
      </c>
      <c r="AB21">
        <v>0</v>
      </c>
      <c r="AC21">
        <v>0</v>
      </c>
      <c r="AD21">
        <v>38.5</v>
      </c>
      <c r="AE21">
        <v>33.5</v>
      </c>
      <c r="AF21">
        <v>4.75</v>
      </c>
      <c r="AG21">
        <v>9.25</v>
      </c>
      <c r="AH21">
        <v>5.25</v>
      </c>
      <c r="AI21">
        <v>2</v>
      </c>
      <c r="AJ21">
        <v>0</v>
      </c>
      <c r="AK21">
        <v>2</v>
      </c>
      <c r="AL21">
        <v>4.75</v>
      </c>
      <c r="AM21">
        <v>0.25</v>
      </c>
      <c r="AN21">
        <v>0</v>
      </c>
      <c r="AO21">
        <v>5</v>
      </c>
      <c r="AP21">
        <v>8.75</v>
      </c>
      <c r="AQ21">
        <v>0.27625</v>
      </c>
      <c r="AR21">
        <v>0.36499999999999999</v>
      </c>
      <c r="AS21">
        <v>0.51550000000000007</v>
      </c>
      <c r="AT21">
        <v>0.88074999999999992</v>
      </c>
      <c r="AU21">
        <v>17.25</v>
      </c>
      <c r="AV21">
        <v>0.75</v>
      </c>
      <c r="AW21">
        <v>0</v>
      </c>
      <c r="AX21">
        <v>0</v>
      </c>
      <c r="AY21">
        <v>0</v>
      </c>
      <c r="AZ21">
        <v>0.5</v>
      </c>
    </row>
    <row r="22" spans="1:52" x14ac:dyDescent="0.3">
      <c r="A22" t="s">
        <v>155</v>
      </c>
      <c r="B22" t="s">
        <v>141</v>
      </c>
      <c r="C22" t="s">
        <v>10</v>
      </c>
      <c r="D22" t="s">
        <v>224</v>
      </c>
      <c r="E22" t="s">
        <v>202</v>
      </c>
      <c r="F22">
        <v>0</v>
      </c>
      <c r="G22">
        <v>40</v>
      </c>
      <c r="H22">
        <v>35</v>
      </c>
      <c r="I22">
        <v>4</v>
      </c>
      <c r="J22">
        <v>9</v>
      </c>
      <c r="K22">
        <v>5</v>
      </c>
      <c r="L22">
        <v>3</v>
      </c>
      <c r="M22">
        <v>0</v>
      </c>
      <c r="N22">
        <v>1</v>
      </c>
      <c r="O22">
        <v>4</v>
      </c>
      <c r="P22">
        <v>0</v>
      </c>
      <c r="Q22">
        <v>1</v>
      </c>
      <c r="R22">
        <v>5</v>
      </c>
      <c r="S22">
        <v>8</v>
      </c>
      <c r="T22">
        <v>0.25700000000000001</v>
      </c>
      <c r="U22">
        <v>0.35</v>
      </c>
      <c r="V22">
        <v>0.42899999999999999</v>
      </c>
      <c r="W22">
        <v>0.77900000000000003</v>
      </c>
      <c r="X22">
        <v>15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30</v>
      </c>
      <c r="AE22">
        <v>29</v>
      </c>
      <c r="AF22">
        <v>2</v>
      </c>
      <c r="AG22">
        <v>2</v>
      </c>
      <c r="AH22">
        <v>0</v>
      </c>
      <c r="AI22">
        <v>0</v>
      </c>
      <c r="AJ22">
        <v>0</v>
      </c>
      <c r="AK22">
        <v>2</v>
      </c>
      <c r="AL22">
        <v>2</v>
      </c>
      <c r="AM22">
        <v>0</v>
      </c>
      <c r="AN22">
        <v>0</v>
      </c>
      <c r="AO22">
        <v>1</v>
      </c>
      <c r="AP22">
        <v>8</v>
      </c>
      <c r="AQ22">
        <v>6.9000000000000006E-2</v>
      </c>
      <c r="AR22">
        <v>0.1</v>
      </c>
      <c r="AS22">
        <v>0.27600000000000002</v>
      </c>
      <c r="AT22">
        <v>0.376</v>
      </c>
      <c r="AU22">
        <v>8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3">
      <c r="A23" t="s">
        <v>141</v>
      </c>
      <c r="B23" t="s">
        <v>155</v>
      </c>
      <c r="C23" t="s">
        <v>11</v>
      </c>
      <c r="D23" t="s">
        <v>209</v>
      </c>
      <c r="E23" t="s">
        <v>205</v>
      </c>
      <c r="F23">
        <v>0</v>
      </c>
      <c r="G23">
        <v>30</v>
      </c>
      <c r="H23">
        <v>29</v>
      </c>
      <c r="I23">
        <v>2</v>
      </c>
      <c r="J23">
        <v>2</v>
      </c>
      <c r="K23">
        <v>0</v>
      </c>
      <c r="L23">
        <v>0</v>
      </c>
      <c r="M23">
        <v>0</v>
      </c>
      <c r="N23">
        <v>2</v>
      </c>
      <c r="O23">
        <v>2</v>
      </c>
      <c r="P23">
        <v>0</v>
      </c>
      <c r="Q23">
        <v>0</v>
      </c>
      <c r="R23">
        <v>1</v>
      </c>
      <c r="S23">
        <v>8</v>
      </c>
      <c r="T23">
        <v>6.9000000000000006E-2</v>
      </c>
      <c r="U23">
        <v>0.1</v>
      </c>
      <c r="V23">
        <v>0.27600000000000002</v>
      </c>
      <c r="W23">
        <v>0.376</v>
      </c>
      <c r="X23">
        <v>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40</v>
      </c>
      <c r="AE23">
        <v>35</v>
      </c>
      <c r="AF23">
        <v>4</v>
      </c>
      <c r="AG23">
        <v>9</v>
      </c>
      <c r="AH23">
        <v>5</v>
      </c>
      <c r="AI23">
        <v>3</v>
      </c>
      <c r="AJ23">
        <v>0</v>
      </c>
      <c r="AK23">
        <v>1</v>
      </c>
      <c r="AL23">
        <v>4</v>
      </c>
      <c r="AM23">
        <v>0</v>
      </c>
      <c r="AN23">
        <v>1</v>
      </c>
      <c r="AO23">
        <v>5</v>
      </c>
      <c r="AP23">
        <v>8</v>
      </c>
      <c r="AQ23">
        <v>0.25700000000000001</v>
      </c>
      <c r="AR23">
        <v>0.35</v>
      </c>
      <c r="AS23">
        <v>0.42899999999999999</v>
      </c>
      <c r="AT23">
        <v>0.77900000000000003</v>
      </c>
      <c r="AU23">
        <v>15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x14ac:dyDescent="0.3">
      <c r="A24" t="s">
        <v>140</v>
      </c>
      <c r="B24" t="s">
        <v>142</v>
      </c>
      <c r="C24" t="s">
        <v>10</v>
      </c>
      <c r="D24" t="s">
        <v>205</v>
      </c>
      <c r="E24" t="s">
        <v>209</v>
      </c>
      <c r="F24">
        <v>0</v>
      </c>
      <c r="G24">
        <v>36.5</v>
      </c>
      <c r="H24">
        <v>33.125</v>
      </c>
      <c r="I24">
        <v>3.75</v>
      </c>
      <c r="J24">
        <v>8.125</v>
      </c>
      <c r="K24">
        <v>5.75</v>
      </c>
      <c r="L24">
        <v>1.125</v>
      </c>
      <c r="M24">
        <v>0.5</v>
      </c>
      <c r="N24">
        <v>0.75</v>
      </c>
      <c r="O24">
        <v>3.625</v>
      </c>
      <c r="P24">
        <v>0.25</v>
      </c>
      <c r="Q24">
        <v>0.25</v>
      </c>
      <c r="R24">
        <v>2.625</v>
      </c>
      <c r="S24">
        <v>9.625</v>
      </c>
      <c r="T24">
        <v>0.24324999999999999</v>
      </c>
      <c r="U24">
        <v>0.30062499999999998</v>
      </c>
      <c r="V24">
        <v>0.37275000000000003</v>
      </c>
      <c r="W24">
        <v>0.67349999999999999</v>
      </c>
      <c r="X24">
        <v>12.5</v>
      </c>
      <c r="Y24">
        <v>0.875</v>
      </c>
      <c r="Z24">
        <v>0.375</v>
      </c>
      <c r="AA24">
        <v>0</v>
      </c>
      <c r="AB24">
        <v>0.375</v>
      </c>
      <c r="AC24">
        <v>0</v>
      </c>
      <c r="AD24">
        <v>38.75</v>
      </c>
      <c r="AE24">
        <v>34</v>
      </c>
      <c r="AF24">
        <v>6.25</v>
      </c>
      <c r="AG24">
        <v>9.875</v>
      </c>
      <c r="AH24">
        <v>6.75</v>
      </c>
      <c r="AI24">
        <v>1.875</v>
      </c>
      <c r="AJ24">
        <v>0</v>
      </c>
      <c r="AK24">
        <v>1.25</v>
      </c>
      <c r="AL24">
        <v>5.625</v>
      </c>
      <c r="AM24">
        <v>1.125</v>
      </c>
      <c r="AN24">
        <v>0.25</v>
      </c>
      <c r="AO24">
        <v>4.375</v>
      </c>
      <c r="AP24">
        <v>5.875</v>
      </c>
      <c r="AQ24">
        <v>0.28312500000000002</v>
      </c>
      <c r="AR24">
        <v>0.36425000000000002</v>
      </c>
      <c r="AS24">
        <v>0.44662499999999999</v>
      </c>
      <c r="AT24">
        <v>0.81099999999999994</v>
      </c>
      <c r="AU24">
        <v>15.5</v>
      </c>
      <c r="AV24">
        <v>1.125</v>
      </c>
      <c r="AW24">
        <v>0.125</v>
      </c>
      <c r="AX24">
        <v>0</v>
      </c>
      <c r="AY24">
        <v>0.25</v>
      </c>
      <c r="AZ24">
        <v>0</v>
      </c>
    </row>
    <row r="25" spans="1:52" x14ac:dyDescent="0.3">
      <c r="A25" t="s">
        <v>142</v>
      </c>
      <c r="B25" t="s">
        <v>140</v>
      </c>
      <c r="C25" t="s">
        <v>11</v>
      </c>
      <c r="D25" t="s">
        <v>196</v>
      </c>
      <c r="E25" t="s">
        <v>216</v>
      </c>
      <c r="F25">
        <v>0</v>
      </c>
      <c r="G25">
        <v>38.75</v>
      </c>
      <c r="H25">
        <v>34</v>
      </c>
      <c r="I25">
        <v>6.25</v>
      </c>
      <c r="J25">
        <v>9.875</v>
      </c>
      <c r="K25">
        <v>6.75</v>
      </c>
      <c r="L25">
        <v>1.875</v>
      </c>
      <c r="M25">
        <v>0</v>
      </c>
      <c r="N25">
        <v>1.25</v>
      </c>
      <c r="O25">
        <v>5.625</v>
      </c>
      <c r="P25">
        <v>1.125</v>
      </c>
      <c r="Q25">
        <v>0.25</v>
      </c>
      <c r="R25">
        <v>4.375</v>
      </c>
      <c r="S25">
        <v>5.875</v>
      </c>
      <c r="T25">
        <v>0.28312500000000002</v>
      </c>
      <c r="U25">
        <v>0.36425000000000002</v>
      </c>
      <c r="V25">
        <v>0.44662499999999999</v>
      </c>
      <c r="W25">
        <v>0.81099999999999994</v>
      </c>
      <c r="X25">
        <v>15.5</v>
      </c>
      <c r="Y25">
        <v>1.125</v>
      </c>
      <c r="Z25">
        <v>0.125</v>
      </c>
      <c r="AA25">
        <v>0</v>
      </c>
      <c r="AB25">
        <v>0.25</v>
      </c>
      <c r="AC25">
        <v>0</v>
      </c>
      <c r="AD25">
        <v>36.5</v>
      </c>
      <c r="AE25">
        <v>33.125</v>
      </c>
      <c r="AF25">
        <v>3.75</v>
      </c>
      <c r="AG25">
        <v>8.125</v>
      </c>
      <c r="AH25">
        <v>5.75</v>
      </c>
      <c r="AI25">
        <v>1.125</v>
      </c>
      <c r="AJ25">
        <v>0.5</v>
      </c>
      <c r="AK25">
        <v>0.75</v>
      </c>
      <c r="AL25">
        <v>3.625</v>
      </c>
      <c r="AM25">
        <v>0.25</v>
      </c>
      <c r="AN25">
        <v>0.25</v>
      </c>
      <c r="AO25">
        <v>2.625</v>
      </c>
      <c r="AP25">
        <v>9.625</v>
      </c>
      <c r="AQ25">
        <v>0.24324999999999999</v>
      </c>
      <c r="AR25">
        <v>0.30062499999999998</v>
      </c>
      <c r="AS25">
        <v>0.37275000000000003</v>
      </c>
      <c r="AT25">
        <v>0.67349999999999999</v>
      </c>
      <c r="AU25">
        <v>12.5</v>
      </c>
      <c r="AV25">
        <v>0.875</v>
      </c>
      <c r="AW25">
        <v>0.375</v>
      </c>
      <c r="AX25">
        <v>0</v>
      </c>
      <c r="AY25">
        <v>0.375</v>
      </c>
      <c r="AZ25">
        <v>0</v>
      </c>
    </row>
    <row r="26" spans="1:52" x14ac:dyDescent="0.3">
      <c r="A26" t="s">
        <v>152</v>
      </c>
      <c r="B26" t="s">
        <v>173</v>
      </c>
      <c r="C26" t="s">
        <v>10</v>
      </c>
      <c r="D26" t="s">
        <v>216</v>
      </c>
      <c r="E26" t="s">
        <v>196</v>
      </c>
      <c r="F26">
        <v>0</v>
      </c>
      <c r="G26">
        <v>41</v>
      </c>
      <c r="H26">
        <v>36.25</v>
      </c>
      <c r="I26">
        <v>3.75</v>
      </c>
      <c r="J26">
        <v>8.75</v>
      </c>
      <c r="K26">
        <v>7</v>
      </c>
      <c r="L26">
        <v>1</v>
      </c>
      <c r="M26">
        <v>0.25</v>
      </c>
      <c r="N26">
        <v>0.5</v>
      </c>
      <c r="O26">
        <v>3.25</v>
      </c>
      <c r="P26">
        <v>1</v>
      </c>
      <c r="Q26">
        <v>0.25</v>
      </c>
      <c r="R26">
        <v>3.5</v>
      </c>
      <c r="S26">
        <v>10.25</v>
      </c>
      <c r="T26">
        <v>0.23624999999999999</v>
      </c>
      <c r="U26">
        <v>0.318</v>
      </c>
      <c r="V26">
        <v>0.31524999999999997</v>
      </c>
      <c r="W26">
        <v>0.63324999999999998</v>
      </c>
      <c r="X26">
        <v>11.75</v>
      </c>
      <c r="Y26">
        <v>0.25</v>
      </c>
      <c r="Z26">
        <v>1</v>
      </c>
      <c r="AA26">
        <v>0.25</v>
      </c>
      <c r="AB26">
        <v>0</v>
      </c>
      <c r="AC26">
        <v>0.25</v>
      </c>
      <c r="AD26">
        <v>39.75</v>
      </c>
      <c r="AE26">
        <v>35.25</v>
      </c>
      <c r="AF26">
        <v>6</v>
      </c>
      <c r="AG26">
        <v>10.25</v>
      </c>
      <c r="AH26">
        <v>8</v>
      </c>
      <c r="AI26">
        <v>1</v>
      </c>
      <c r="AJ26">
        <v>0</v>
      </c>
      <c r="AK26">
        <v>1.25</v>
      </c>
      <c r="AL26">
        <v>5.5</v>
      </c>
      <c r="AM26">
        <v>1.25</v>
      </c>
      <c r="AN26">
        <v>0</v>
      </c>
      <c r="AO26">
        <v>2</v>
      </c>
      <c r="AP26">
        <v>5</v>
      </c>
      <c r="AQ26">
        <v>0.28225</v>
      </c>
      <c r="AR26">
        <v>0.33825</v>
      </c>
      <c r="AS26">
        <v>0.41</v>
      </c>
      <c r="AT26">
        <v>0.74824999999999997</v>
      </c>
      <c r="AU26">
        <v>15</v>
      </c>
      <c r="AV26">
        <v>1.25</v>
      </c>
      <c r="AW26">
        <v>1.75</v>
      </c>
      <c r="AX26">
        <v>0.25</v>
      </c>
      <c r="AY26">
        <v>0.5</v>
      </c>
      <c r="AZ26">
        <v>0</v>
      </c>
    </row>
    <row r="27" spans="1:52" x14ac:dyDescent="0.3">
      <c r="A27" t="s">
        <v>173</v>
      </c>
      <c r="B27" t="s">
        <v>152</v>
      </c>
      <c r="C27" t="s">
        <v>11</v>
      </c>
      <c r="D27" t="s">
        <v>217</v>
      </c>
      <c r="E27" t="s">
        <v>216</v>
      </c>
      <c r="F27">
        <v>0</v>
      </c>
      <c r="G27">
        <v>39.75</v>
      </c>
      <c r="H27">
        <v>35.25</v>
      </c>
      <c r="I27">
        <v>6</v>
      </c>
      <c r="J27">
        <v>10.25</v>
      </c>
      <c r="K27">
        <v>8</v>
      </c>
      <c r="L27">
        <v>1</v>
      </c>
      <c r="M27">
        <v>0</v>
      </c>
      <c r="N27">
        <v>1.25</v>
      </c>
      <c r="O27">
        <v>5.5</v>
      </c>
      <c r="P27">
        <v>1.25</v>
      </c>
      <c r="Q27">
        <v>0</v>
      </c>
      <c r="R27">
        <v>2</v>
      </c>
      <c r="S27">
        <v>5</v>
      </c>
      <c r="T27">
        <v>0.28225</v>
      </c>
      <c r="U27">
        <v>0.33825</v>
      </c>
      <c r="V27">
        <v>0.41</v>
      </c>
      <c r="W27">
        <v>0.74824999999999997</v>
      </c>
      <c r="X27">
        <v>15</v>
      </c>
      <c r="Y27">
        <v>1.25</v>
      </c>
      <c r="Z27">
        <v>1.75</v>
      </c>
      <c r="AA27">
        <v>0.25</v>
      </c>
      <c r="AB27">
        <v>0.5</v>
      </c>
      <c r="AC27">
        <v>0</v>
      </c>
      <c r="AD27">
        <v>41</v>
      </c>
      <c r="AE27">
        <v>36.25</v>
      </c>
      <c r="AF27">
        <v>3.75</v>
      </c>
      <c r="AG27">
        <v>8.75</v>
      </c>
      <c r="AH27">
        <v>7</v>
      </c>
      <c r="AI27">
        <v>1</v>
      </c>
      <c r="AJ27">
        <v>0.25</v>
      </c>
      <c r="AK27">
        <v>0.5</v>
      </c>
      <c r="AL27">
        <v>3.25</v>
      </c>
      <c r="AM27">
        <v>1</v>
      </c>
      <c r="AN27">
        <v>0.25</v>
      </c>
      <c r="AO27">
        <v>3.5</v>
      </c>
      <c r="AP27">
        <v>10.25</v>
      </c>
      <c r="AQ27">
        <v>0.23624999999999999</v>
      </c>
      <c r="AR27">
        <v>0.318</v>
      </c>
      <c r="AS27">
        <v>0.31524999999999997</v>
      </c>
      <c r="AT27">
        <v>0.63324999999999998</v>
      </c>
      <c r="AU27">
        <v>11.75</v>
      </c>
      <c r="AV27">
        <v>0.25</v>
      </c>
      <c r="AW27">
        <v>1</v>
      </c>
      <c r="AX27">
        <v>0.25</v>
      </c>
      <c r="AY27">
        <v>0</v>
      </c>
      <c r="AZ27">
        <v>0.25</v>
      </c>
    </row>
    <row r="28" spans="1:52" x14ac:dyDescent="0.3">
      <c r="A28" t="s">
        <v>134</v>
      </c>
      <c r="B28" t="s">
        <v>157</v>
      </c>
      <c r="C28" t="s">
        <v>10</v>
      </c>
      <c r="D28" t="s">
        <v>197</v>
      </c>
      <c r="E28" t="s">
        <v>220</v>
      </c>
      <c r="F28">
        <v>0</v>
      </c>
      <c r="G28">
        <v>34.5</v>
      </c>
      <c r="H28">
        <v>31.75</v>
      </c>
      <c r="I28">
        <v>2.25</v>
      </c>
      <c r="J28">
        <v>7</v>
      </c>
      <c r="K28">
        <v>4.75</v>
      </c>
      <c r="L28">
        <v>1.75</v>
      </c>
      <c r="M28">
        <v>0</v>
      </c>
      <c r="N28">
        <v>0.5</v>
      </c>
      <c r="O28">
        <v>2</v>
      </c>
      <c r="P28">
        <v>0.5</v>
      </c>
      <c r="Q28">
        <v>0.75</v>
      </c>
      <c r="R28">
        <v>2</v>
      </c>
      <c r="S28">
        <v>11.25</v>
      </c>
      <c r="T28">
        <v>0.22</v>
      </c>
      <c r="U28">
        <v>0.26300000000000001</v>
      </c>
      <c r="V28">
        <v>0.32374999999999998</v>
      </c>
      <c r="W28">
        <v>0.58650000000000002</v>
      </c>
      <c r="X28">
        <v>10.25</v>
      </c>
      <c r="Y28">
        <v>0.5</v>
      </c>
      <c r="Z28">
        <v>0</v>
      </c>
      <c r="AA28">
        <v>0.25</v>
      </c>
      <c r="AB28">
        <v>0.5</v>
      </c>
      <c r="AC28">
        <v>0</v>
      </c>
      <c r="AD28">
        <v>36.5</v>
      </c>
      <c r="AE28">
        <v>32.5</v>
      </c>
      <c r="AF28">
        <v>2.5</v>
      </c>
      <c r="AG28">
        <v>5.5</v>
      </c>
      <c r="AH28">
        <v>2.75</v>
      </c>
      <c r="AI28">
        <v>1.5</v>
      </c>
      <c r="AJ28">
        <v>0</v>
      </c>
      <c r="AK28">
        <v>1.25</v>
      </c>
      <c r="AL28">
        <v>2.25</v>
      </c>
      <c r="AM28">
        <v>0.5</v>
      </c>
      <c r="AN28">
        <v>0.25</v>
      </c>
      <c r="AO28">
        <v>2.5</v>
      </c>
      <c r="AP28">
        <v>12</v>
      </c>
      <c r="AQ28">
        <v>0.16900000000000001</v>
      </c>
      <c r="AR28">
        <v>0.24249999999999999</v>
      </c>
      <c r="AS28">
        <v>0.33050000000000002</v>
      </c>
      <c r="AT28">
        <v>0.57299999999999995</v>
      </c>
      <c r="AU28">
        <v>10.75</v>
      </c>
      <c r="AV28">
        <v>0.5</v>
      </c>
      <c r="AW28">
        <v>1</v>
      </c>
      <c r="AX28">
        <v>0.25</v>
      </c>
      <c r="AY28">
        <v>0.25</v>
      </c>
      <c r="AZ28">
        <v>0.25</v>
      </c>
    </row>
    <row r="29" spans="1:52" x14ac:dyDescent="0.3">
      <c r="A29" t="s">
        <v>157</v>
      </c>
      <c r="B29" t="s">
        <v>134</v>
      </c>
      <c r="C29" t="s">
        <v>11</v>
      </c>
      <c r="D29" t="s">
        <v>220</v>
      </c>
      <c r="E29" t="s">
        <v>197</v>
      </c>
      <c r="F29">
        <v>0</v>
      </c>
      <c r="G29">
        <v>36.5</v>
      </c>
      <c r="H29">
        <v>32.5</v>
      </c>
      <c r="I29">
        <v>2.5</v>
      </c>
      <c r="J29">
        <v>5.5</v>
      </c>
      <c r="K29">
        <v>2.75</v>
      </c>
      <c r="L29">
        <v>1.5</v>
      </c>
      <c r="M29">
        <v>0</v>
      </c>
      <c r="N29">
        <v>1.25</v>
      </c>
      <c r="O29">
        <v>2.25</v>
      </c>
      <c r="P29">
        <v>0.5</v>
      </c>
      <c r="Q29">
        <v>0.25</v>
      </c>
      <c r="R29">
        <v>2.5</v>
      </c>
      <c r="S29">
        <v>12</v>
      </c>
      <c r="T29">
        <v>0.16900000000000001</v>
      </c>
      <c r="U29">
        <v>0.24249999999999999</v>
      </c>
      <c r="V29">
        <v>0.33050000000000002</v>
      </c>
      <c r="W29">
        <v>0.57299999999999995</v>
      </c>
      <c r="X29">
        <v>10.75</v>
      </c>
      <c r="Y29">
        <v>0.5</v>
      </c>
      <c r="Z29">
        <v>1</v>
      </c>
      <c r="AA29">
        <v>0.25</v>
      </c>
      <c r="AB29">
        <v>0.25</v>
      </c>
      <c r="AC29">
        <v>0.25</v>
      </c>
      <c r="AD29">
        <v>34.5</v>
      </c>
      <c r="AE29">
        <v>31.75</v>
      </c>
      <c r="AF29">
        <v>2.25</v>
      </c>
      <c r="AG29">
        <v>7</v>
      </c>
      <c r="AH29">
        <v>4.75</v>
      </c>
      <c r="AI29">
        <v>1.75</v>
      </c>
      <c r="AJ29">
        <v>0</v>
      </c>
      <c r="AK29">
        <v>0.5</v>
      </c>
      <c r="AL29">
        <v>2</v>
      </c>
      <c r="AM29">
        <v>0.5</v>
      </c>
      <c r="AN29">
        <v>0.75</v>
      </c>
      <c r="AO29">
        <v>2</v>
      </c>
      <c r="AP29">
        <v>11.25</v>
      </c>
      <c r="AQ29">
        <v>0.22</v>
      </c>
      <c r="AR29">
        <v>0.26300000000000001</v>
      </c>
      <c r="AS29">
        <v>0.32374999999999998</v>
      </c>
      <c r="AT29">
        <v>0.58650000000000002</v>
      </c>
      <c r="AU29">
        <v>10.25</v>
      </c>
      <c r="AV29">
        <v>0.5</v>
      </c>
      <c r="AW29">
        <v>0</v>
      </c>
      <c r="AX29">
        <v>0.25</v>
      </c>
      <c r="AY29">
        <v>0.5</v>
      </c>
      <c r="AZ2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1"/>
  <sheetViews>
    <sheetView workbookViewId="0">
      <selection activeCell="A2" sqref="A2:N29"/>
    </sheetView>
  </sheetViews>
  <sheetFormatPr defaultRowHeight="14.4" x14ac:dyDescent="0.3"/>
  <cols>
    <col min="1" max="1" width="17.21875" bestFit="1" customWidth="1"/>
  </cols>
  <sheetData>
    <row r="1" spans="1:18" x14ac:dyDescent="0.3">
      <c r="A1" t="s">
        <v>135</v>
      </c>
      <c r="B1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17" t="s">
        <v>62</v>
      </c>
    </row>
    <row r="2" spans="1:18" x14ac:dyDescent="0.3">
      <c r="A2" t="s">
        <v>196</v>
      </c>
      <c r="B2" t="s">
        <v>142</v>
      </c>
      <c r="C2" t="s">
        <v>122</v>
      </c>
      <c r="D2" t="s">
        <v>122</v>
      </c>
      <c r="E2" t="s">
        <v>122</v>
      </c>
      <c r="F2">
        <v>5.5</v>
      </c>
      <c r="G2">
        <v>-106</v>
      </c>
      <c r="H2">
        <v>-120</v>
      </c>
      <c r="I2">
        <v>5.5</v>
      </c>
      <c r="J2">
        <v>-105</v>
      </c>
      <c r="K2">
        <v>-120</v>
      </c>
      <c r="L2">
        <v>5.5</v>
      </c>
      <c r="M2">
        <v>-106</v>
      </c>
      <c r="N2">
        <v>-129</v>
      </c>
      <c r="R2" s="12">
        <f t="shared" ref="R2:R17" si="0">MIN(C2,F2,I2,L2,O2)</f>
        <v>5.5</v>
      </c>
    </row>
    <row r="3" spans="1:18" x14ac:dyDescent="0.3">
      <c r="A3" t="s">
        <v>197</v>
      </c>
      <c r="B3" t="s">
        <v>134</v>
      </c>
      <c r="C3" t="s">
        <v>122</v>
      </c>
      <c r="D3" t="s">
        <v>122</v>
      </c>
      <c r="E3" t="s">
        <v>122</v>
      </c>
      <c r="F3">
        <v>5.5</v>
      </c>
      <c r="G3">
        <v>116</v>
      </c>
      <c r="H3">
        <v>-148</v>
      </c>
      <c r="I3">
        <v>5.5</v>
      </c>
      <c r="J3">
        <v>115</v>
      </c>
      <c r="K3">
        <v>-150</v>
      </c>
      <c r="L3">
        <v>6.5</v>
      </c>
      <c r="M3">
        <v>108</v>
      </c>
      <c r="N3">
        <v>135</v>
      </c>
      <c r="R3" s="12">
        <f t="shared" si="0"/>
        <v>5.5</v>
      </c>
    </row>
    <row r="4" spans="1:18" x14ac:dyDescent="0.3">
      <c r="A4" t="s">
        <v>198</v>
      </c>
      <c r="B4" t="s">
        <v>199</v>
      </c>
      <c r="C4" t="s">
        <v>122</v>
      </c>
      <c r="D4" t="s">
        <v>122</v>
      </c>
      <c r="E4" t="s">
        <v>122</v>
      </c>
      <c r="F4">
        <v>3.5</v>
      </c>
      <c r="G4">
        <v>114</v>
      </c>
      <c r="H4">
        <v>-144</v>
      </c>
      <c r="I4">
        <v>3.5</v>
      </c>
      <c r="J4">
        <v>105</v>
      </c>
      <c r="K4">
        <v>-140</v>
      </c>
      <c r="L4">
        <v>3.5</v>
      </c>
      <c r="M4">
        <v>-104</v>
      </c>
      <c r="N4">
        <v>-132</v>
      </c>
      <c r="R4" s="12">
        <f t="shared" si="0"/>
        <v>3.5</v>
      </c>
    </row>
    <row r="5" spans="1:18" x14ac:dyDescent="0.3">
      <c r="A5" t="s">
        <v>200</v>
      </c>
      <c r="B5" t="s">
        <v>188</v>
      </c>
      <c r="C5" t="s">
        <v>122</v>
      </c>
      <c r="D5" t="s">
        <v>122</v>
      </c>
      <c r="E5" t="s">
        <v>122</v>
      </c>
      <c r="F5">
        <v>4.5</v>
      </c>
      <c r="G5">
        <v>120</v>
      </c>
      <c r="H5">
        <v>-152</v>
      </c>
      <c r="I5">
        <v>5.5</v>
      </c>
      <c r="J5">
        <v>-185</v>
      </c>
      <c r="K5">
        <v>140</v>
      </c>
      <c r="L5">
        <v>5.5</v>
      </c>
      <c r="M5">
        <v>114</v>
      </c>
      <c r="N5">
        <v>135</v>
      </c>
      <c r="R5" s="12">
        <f t="shared" si="0"/>
        <v>4.5</v>
      </c>
    </row>
    <row r="6" spans="1:18" x14ac:dyDescent="0.3">
      <c r="A6" t="s">
        <v>201</v>
      </c>
      <c r="B6" t="s">
        <v>189</v>
      </c>
      <c r="C6" t="s">
        <v>122</v>
      </c>
      <c r="D6" t="s">
        <v>122</v>
      </c>
      <c r="E6" t="s">
        <v>122</v>
      </c>
      <c r="F6">
        <v>3.5</v>
      </c>
      <c r="G6">
        <v>-120</v>
      </c>
      <c r="H6">
        <v>-106</v>
      </c>
      <c r="I6">
        <v>3.5</v>
      </c>
      <c r="J6" t="s">
        <v>122</v>
      </c>
      <c r="K6" t="s">
        <v>122</v>
      </c>
      <c r="L6">
        <v>3.5</v>
      </c>
      <c r="M6">
        <v>-130</v>
      </c>
      <c r="N6">
        <v>-105</v>
      </c>
      <c r="R6" s="12">
        <f t="shared" si="0"/>
        <v>3.5</v>
      </c>
    </row>
    <row r="7" spans="1:18" x14ac:dyDescent="0.3">
      <c r="A7" t="s">
        <v>202</v>
      </c>
      <c r="B7" t="s">
        <v>143</v>
      </c>
      <c r="C7" t="s">
        <v>122</v>
      </c>
      <c r="D7" t="s">
        <v>122</v>
      </c>
      <c r="E7" t="s">
        <v>122</v>
      </c>
      <c r="F7">
        <v>3.5</v>
      </c>
      <c r="G7">
        <v>100</v>
      </c>
      <c r="H7">
        <v>-128</v>
      </c>
      <c r="I7" t="s">
        <v>122</v>
      </c>
      <c r="J7" t="s">
        <v>122</v>
      </c>
      <c r="K7" t="s">
        <v>122</v>
      </c>
      <c r="L7">
        <v>3.5</v>
      </c>
      <c r="M7">
        <v>-103</v>
      </c>
      <c r="N7">
        <v>-134</v>
      </c>
      <c r="R7" s="12">
        <f t="shared" si="0"/>
        <v>3.5</v>
      </c>
    </row>
    <row r="8" spans="1:18" x14ac:dyDescent="0.3">
      <c r="A8" t="s">
        <v>203</v>
      </c>
      <c r="B8" t="s">
        <v>144</v>
      </c>
      <c r="C8" t="s">
        <v>122</v>
      </c>
      <c r="D8" t="s">
        <v>122</v>
      </c>
      <c r="E8" t="s">
        <v>122</v>
      </c>
      <c r="F8">
        <v>6.5</v>
      </c>
      <c r="G8">
        <v>-102</v>
      </c>
      <c r="H8">
        <v>-124</v>
      </c>
      <c r="I8">
        <v>6.5</v>
      </c>
      <c r="J8">
        <v>-105</v>
      </c>
      <c r="K8">
        <v>-125</v>
      </c>
      <c r="L8">
        <v>7.5</v>
      </c>
      <c r="M8">
        <v>105</v>
      </c>
      <c r="N8">
        <v>138</v>
      </c>
      <c r="R8" s="12">
        <f t="shared" si="0"/>
        <v>6.5</v>
      </c>
    </row>
    <row r="9" spans="1:18" x14ac:dyDescent="0.3">
      <c r="A9" t="s">
        <v>204</v>
      </c>
      <c r="B9" t="s">
        <v>191</v>
      </c>
      <c r="C9" t="s">
        <v>122</v>
      </c>
      <c r="D9" t="s">
        <v>122</v>
      </c>
      <c r="E9" t="s">
        <v>122</v>
      </c>
      <c r="F9" t="s">
        <v>122</v>
      </c>
      <c r="G9" t="s">
        <v>122</v>
      </c>
      <c r="H9" t="s">
        <v>122</v>
      </c>
      <c r="I9">
        <v>4.5</v>
      </c>
      <c r="J9">
        <v>120</v>
      </c>
      <c r="K9">
        <v>-160</v>
      </c>
      <c r="L9">
        <v>5.5</v>
      </c>
      <c r="M9">
        <v>108</v>
      </c>
      <c r="N9">
        <v>145</v>
      </c>
      <c r="R9" s="12">
        <f t="shared" si="0"/>
        <v>4.5</v>
      </c>
    </row>
    <row r="10" spans="1:18" x14ac:dyDescent="0.3">
      <c r="A10" t="s">
        <v>205</v>
      </c>
      <c r="B10" t="s">
        <v>140</v>
      </c>
      <c r="C10" t="s">
        <v>122</v>
      </c>
      <c r="D10" t="s">
        <v>122</v>
      </c>
      <c r="E10" t="s">
        <v>122</v>
      </c>
      <c r="F10">
        <v>3.5</v>
      </c>
      <c r="G10">
        <v>-115</v>
      </c>
      <c r="H10">
        <v>-111</v>
      </c>
      <c r="I10">
        <v>3.5</v>
      </c>
      <c r="J10">
        <v>-115</v>
      </c>
      <c r="K10">
        <v>-110</v>
      </c>
      <c r="L10">
        <v>3.5</v>
      </c>
      <c r="M10">
        <v>-130</v>
      </c>
      <c r="N10">
        <v>-105</v>
      </c>
      <c r="R10" s="12">
        <f t="shared" si="0"/>
        <v>3.5</v>
      </c>
    </row>
    <row r="11" spans="1:18" x14ac:dyDescent="0.3">
      <c r="A11" t="s">
        <v>206</v>
      </c>
      <c r="B11" t="s">
        <v>133</v>
      </c>
      <c r="C11" t="s">
        <v>122</v>
      </c>
      <c r="D11" t="s">
        <v>122</v>
      </c>
      <c r="E11" t="s">
        <v>122</v>
      </c>
      <c r="F11">
        <v>7.5</v>
      </c>
      <c r="G11">
        <v>-110</v>
      </c>
      <c r="H11">
        <v>-116</v>
      </c>
      <c r="I11">
        <v>7.5</v>
      </c>
      <c r="J11">
        <v>-115</v>
      </c>
      <c r="K11">
        <v>-115</v>
      </c>
      <c r="L11">
        <v>7.5</v>
      </c>
      <c r="M11">
        <v>-104</v>
      </c>
      <c r="N11">
        <v>-132</v>
      </c>
      <c r="R11" s="12">
        <f t="shared" si="0"/>
        <v>7.5</v>
      </c>
    </row>
    <row r="12" spans="1:18" x14ac:dyDescent="0.3">
      <c r="A12" t="s">
        <v>207</v>
      </c>
      <c r="B12" t="s">
        <v>145</v>
      </c>
      <c r="C12" t="s">
        <v>122</v>
      </c>
      <c r="D12" t="s">
        <v>122</v>
      </c>
      <c r="E12" t="s">
        <v>122</v>
      </c>
      <c r="F12">
        <v>7.5</v>
      </c>
      <c r="G12">
        <v>-132</v>
      </c>
      <c r="H12">
        <v>104</v>
      </c>
      <c r="I12">
        <v>7.5</v>
      </c>
      <c r="J12">
        <v>-130</v>
      </c>
      <c r="K12">
        <v>100</v>
      </c>
      <c r="L12">
        <v>7.5</v>
      </c>
      <c r="M12">
        <v>112</v>
      </c>
      <c r="N12">
        <v>125</v>
      </c>
      <c r="R12" s="12">
        <f t="shared" si="0"/>
        <v>7.5</v>
      </c>
    </row>
    <row r="13" spans="1:18" x14ac:dyDescent="0.3">
      <c r="A13" t="s">
        <v>208</v>
      </c>
      <c r="B13" t="s">
        <v>190</v>
      </c>
      <c r="C13" t="s">
        <v>122</v>
      </c>
      <c r="D13" t="s">
        <v>122</v>
      </c>
      <c r="E13" t="s">
        <v>122</v>
      </c>
      <c r="F13">
        <v>5.5</v>
      </c>
      <c r="G13">
        <v>-146</v>
      </c>
      <c r="H13">
        <v>112</v>
      </c>
      <c r="I13">
        <v>4.5</v>
      </c>
      <c r="J13">
        <v>120</v>
      </c>
      <c r="K13">
        <v>-160</v>
      </c>
      <c r="L13">
        <v>5.5</v>
      </c>
      <c r="M13">
        <v>135</v>
      </c>
      <c r="N13">
        <v>114</v>
      </c>
      <c r="R13" s="12">
        <f t="shared" si="0"/>
        <v>4.5</v>
      </c>
    </row>
    <row r="14" spans="1:18" x14ac:dyDescent="0.3">
      <c r="A14" t="s">
        <v>209</v>
      </c>
      <c r="B14" t="s">
        <v>141</v>
      </c>
      <c r="C14" t="s">
        <v>122</v>
      </c>
      <c r="D14" t="s">
        <v>122</v>
      </c>
      <c r="E14" t="s">
        <v>122</v>
      </c>
      <c r="F14">
        <v>3.5</v>
      </c>
      <c r="G14">
        <v>-110</v>
      </c>
      <c r="H14">
        <v>-116</v>
      </c>
      <c r="I14">
        <v>3.5</v>
      </c>
      <c r="J14" t="s">
        <v>122</v>
      </c>
      <c r="K14" t="s">
        <v>122</v>
      </c>
      <c r="L14">
        <v>3.5</v>
      </c>
      <c r="M14">
        <v>-108</v>
      </c>
      <c r="N14">
        <v>-127</v>
      </c>
      <c r="R14" s="12">
        <f t="shared" si="0"/>
        <v>3.5</v>
      </c>
    </row>
    <row r="15" spans="1:18" x14ac:dyDescent="0.3">
      <c r="A15" t="s">
        <v>210</v>
      </c>
      <c r="B15" t="s">
        <v>146</v>
      </c>
      <c r="C15" t="s">
        <v>122</v>
      </c>
      <c r="D15" t="s">
        <v>122</v>
      </c>
      <c r="E15" t="s">
        <v>122</v>
      </c>
      <c r="F15">
        <v>4.5</v>
      </c>
      <c r="G15">
        <v>-130</v>
      </c>
      <c r="H15">
        <v>102</v>
      </c>
      <c r="I15">
        <v>4.5</v>
      </c>
      <c r="J15">
        <v>-115</v>
      </c>
      <c r="K15">
        <v>-110</v>
      </c>
      <c r="L15">
        <v>4.5</v>
      </c>
      <c r="M15">
        <v>-130</v>
      </c>
      <c r="N15">
        <v>-105</v>
      </c>
      <c r="R15" s="12">
        <f t="shared" si="0"/>
        <v>4.5</v>
      </c>
    </row>
    <row r="16" spans="1:18" x14ac:dyDescent="0.3">
      <c r="A16" t="s">
        <v>211</v>
      </c>
      <c r="B16" t="s">
        <v>147</v>
      </c>
      <c r="C16" t="s">
        <v>122</v>
      </c>
      <c r="D16" t="s">
        <v>122</v>
      </c>
      <c r="E16" t="s">
        <v>122</v>
      </c>
      <c r="F16">
        <v>4.5</v>
      </c>
      <c r="G16">
        <v>-152</v>
      </c>
      <c r="H16">
        <v>120</v>
      </c>
      <c r="I16">
        <v>4.5</v>
      </c>
      <c r="J16">
        <v>-145</v>
      </c>
      <c r="K16">
        <v>110</v>
      </c>
      <c r="L16">
        <v>4.5</v>
      </c>
      <c r="M16">
        <v>148</v>
      </c>
      <c r="N16">
        <v>108</v>
      </c>
      <c r="R16" s="12">
        <f t="shared" si="0"/>
        <v>4.5</v>
      </c>
    </row>
    <row r="17" spans="1:18" x14ac:dyDescent="0.3">
      <c r="A17" t="s">
        <v>212</v>
      </c>
      <c r="B17" t="s">
        <v>148</v>
      </c>
      <c r="C17" t="s">
        <v>122</v>
      </c>
      <c r="D17" t="s">
        <v>122</v>
      </c>
      <c r="E17" t="s">
        <v>122</v>
      </c>
      <c r="F17">
        <v>5.5</v>
      </c>
      <c r="G17">
        <v>-130</v>
      </c>
      <c r="H17">
        <v>102</v>
      </c>
      <c r="I17">
        <v>5.5</v>
      </c>
      <c r="J17">
        <v>-145</v>
      </c>
      <c r="K17">
        <v>110</v>
      </c>
      <c r="L17">
        <v>5.5</v>
      </c>
      <c r="M17">
        <v>-136</v>
      </c>
      <c r="N17">
        <v>100</v>
      </c>
      <c r="R17" s="12">
        <f t="shared" si="0"/>
        <v>5.5</v>
      </c>
    </row>
    <row r="18" spans="1:18" x14ac:dyDescent="0.3">
      <c r="A18" t="s">
        <v>213</v>
      </c>
      <c r="B18" t="s">
        <v>149</v>
      </c>
      <c r="C18" t="s">
        <v>122</v>
      </c>
      <c r="D18" t="s">
        <v>122</v>
      </c>
      <c r="E18" t="s">
        <v>122</v>
      </c>
      <c r="F18">
        <v>5.5</v>
      </c>
      <c r="G18">
        <v>-102</v>
      </c>
      <c r="H18">
        <v>-125</v>
      </c>
      <c r="I18">
        <v>5.5</v>
      </c>
      <c r="J18">
        <v>100</v>
      </c>
      <c r="K18">
        <v>-130</v>
      </c>
      <c r="L18">
        <v>5.5</v>
      </c>
      <c r="M18">
        <v>-105</v>
      </c>
      <c r="N18">
        <v>-130</v>
      </c>
      <c r="R18" s="12">
        <f t="shared" ref="R18:R31" si="1">MIN(C18,F18,I18,L18,O18)</f>
        <v>5.5</v>
      </c>
    </row>
    <row r="19" spans="1:18" x14ac:dyDescent="0.3">
      <c r="A19" t="s">
        <v>214</v>
      </c>
      <c r="B19" t="s">
        <v>150</v>
      </c>
      <c r="C19" t="s">
        <v>122</v>
      </c>
      <c r="D19" t="s">
        <v>122</v>
      </c>
      <c r="E19" t="s">
        <v>122</v>
      </c>
      <c r="F19" t="s">
        <v>122</v>
      </c>
      <c r="G19" t="s">
        <v>122</v>
      </c>
      <c r="H19" t="s">
        <v>122</v>
      </c>
      <c r="I19">
        <v>5.5</v>
      </c>
      <c r="J19">
        <v>-155</v>
      </c>
      <c r="K19">
        <v>120</v>
      </c>
      <c r="L19" t="s">
        <v>122</v>
      </c>
      <c r="M19" t="s">
        <v>122</v>
      </c>
      <c r="N19" t="s">
        <v>122</v>
      </c>
      <c r="R19" s="12">
        <f t="shared" si="1"/>
        <v>5.5</v>
      </c>
    </row>
    <row r="20" spans="1:18" x14ac:dyDescent="0.3">
      <c r="A20" t="s">
        <v>215</v>
      </c>
      <c r="B20" t="s">
        <v>151</v>
      </c>
      <c r="C20" t="s">
        <v>122</v>
      </c>
      <c r="D20" t="s">
        <v>122</v>
      </c>
      <c r="E20" t="s">
        <v>122</v>
      </c>
      <c r="F20">
        <v>3.5</v>
      </c>
      <c r="G20">
        <v>-110</v>
      </c>
      <c r="H20">
        <v>-116</v>
      </c>
      <c r="I20">
        <v>3.5</v>
      </c>
      <c r="J20">
        <v>-110</v>
      </c>
      <c r="K20">
        <v>-120</v>
      </c>
      <c r="L20">
        <v>3.5</v>
      </c>
      <c r="M20">
        <v>-125</v>
      </c>
      <c r="N20">
        <v>-109</v>
      </c>
      <c r="R20" s="12">
        <f t="shared" si="1"/>
        <v>3.5</v>
      </c>
    </row>
    <row r="21" spans="1:18" x14ac:dyDescent="0.3">
      <c r="A21" t="s">
        <v>216</v>
      </c>
      <c r="B21" t="s">
        <v>152</v>
      </c>
      <c r="C21" t="s">
        <v>122</v>
      </c>
      <c r="D21" t="s">
        <v>122</v>
      </c>
      <c r="E21" t="s">
        <v>122</v>
      </c>
      <c r="F21">
        <v>3.5</v>
      </c>
      <c r="G21">
        <v>-166</v>
      </c>
      <c r="H21">
        <v>130</v>
      </c>
      <c r="I21">
        <v>2.5</v>
      </c>
      <c r="J21">
        <v>130</v>
      </c>
      <c r="K21">
        <v>-165</v>
      </c>
      <c r="L21">
        <v>3.5</v>
      </c>
      <c r="M21">
        <v>-190</v>
      </c>
      <c r="N21">
        <v>135</v>
      </c>
      <c r="R21" s="12">
        <f t="shared" si="1"/>
        <v>2.5</v>
      </c>
    </row>
    <row r="22" spans="1:18" x14ac:dyDescent="0.3">
      <c r="A22" t="s">
        <v>217</v>
      </c>
      <c r="B22" t="s">
        <v>218</v>
      </c>
      <c r="C22" t="s">
        <v>122</v>
      </c>
      <c r="D22" t="s">
        <v>122</v>
      </c>
      <c r="E22" t="s">
        <v>122</v>
      </c>
      <c r="F22">
        <v>7.5</v>
      </c>
      <c r="G22">
        <v>-134</v>
      </c>
      <c r="H22">
        <v>104</v>
      </c>
      <c r="I22">
        <v>6.5</v>
      </c>
      <c r="J22">
        <v>130</v>
      </c>
      <c r="K22">
        <v>-165</v>
      </c>
      <c r="L22">
        <v>7.5</v>
      </c>
      <c r="M22">
        <v>120</v>
      </c>
      <c r="N22">
        <v>120</v>
      </c>
      <c r="R22" s="12">
        <f t="shared" si="1"/>
        <v>6.5</v>
      </c>
    </row>
    <row r="23" spans="1:18" x14ac:dyDescent="0.3">
      <c r="A23" t="s">
        <v>219</v>
      </c>
      <c r="B23" t="s">
        <v>153</v>
      </c>
      <c r="C23" t="s">
        <v>122</v>
      </c>
      <c r="D23" t="s">
        <v>122</v>
      </c>
      <c r="E23" t="s">
        <v>122</v>
      </c>
      <c r="F23">
        <v>5.5</v>
      </c>
      <c r="G23">
        <v>122</v>
      </c>
      <c r="H23">
        <v>-156</v>
      </c>
      <c r="I23">
        <v>5.5</v>
      </c>
      <c r="J23">
        <v>125</v>
      </c>
      <c r="K23">
        <v>-160</v>
      </c>
      <c r="L23">
        <v>6.5</v>
      </c>
      <c r="M23">
        <v>117</v>
      </c>
      <c r="N23">
        <v>125</v>
      </c>
      <c r="R23" s="12">
        <f t="shared" si="1"/>
        <v>5.5</v>
      </c>
    </row>
    <row r="24" spans="1:18" x14ac:dyDescent="0.3">
      <c r="A24" t="s">
        <v>220</v>
      </c>
      <c r="B24" t="s">
        <v>64</v>
      </c>
      <c r="C24" t="s">
        <v>122</v>
      </c>
      <c r="D24" t="s">
        <v>122</v>
      </c>
      <c r="E24" t="s">
        <v>122</v>
      </c>
      <c r="F24">
        <v>4.5</v>
      </c>
      <c r="G24">
        <v>116</v>
      </c>
      <c r="H24">
        <v>-148</v>
      </c>
      <c r="I24">
        <v>4.5</v>
      </c>
      <c r="J24">
        <v>110</v>
      </c>
      <c r="K24">
        <v>-145</v>
      </c>
      <c r="L24">
        <v>5.5</v>
      </c>
      <c r="M24">
        <v>107</v>
      </c>
      <c r="N24">
        <v>140</v>
      </c>
      <c r="R24" s="12">
        <f t="shared" si="1"/>
        <v>4.5</v>
      </c>
    </row>
    <row r="25" spans="1:18" x14ac:dyDescent="0.3">
      <c r="A25" t="s">
        <v>221</v>
      </c>
      <c r="B25" t="s">
        <v>136</v>
      </c>
      <c r="C25" t="s">
        <v>122</v>
      </c>
      <c r="D25" t="s">
        <v>122</v>
      </c>
      <c r="E25" t="s">
        <v>122</v>
      </c>
      <c r="F25">
        <v>4.5</v>
      </c>
      <c r="G25">
        <v>128</v>
      </c>
      <c r="H25">
        <v>-164</v>
      </c>
      <c r="I25">
        <v>4.5</v>
      </c>
      <c r="J25">
        <v>125</v>
      </c>
      <c r="K25">
        <v>-165</v>
      </c>
      <c r="L25">
        <v>5.5</v>
      </c>
      <c r="M25">
        <v>128</v>
      </c>
      <c r="N25">
        <v>120</v>
      </c>
      <c r="R25" s="12">
        <f t="shared" si="1"/>
        <v>4.5</v>
      </c>
    </row>
    <row r="26" spans="1:18" x14ac:dyDescent="0.3">
      <c r="A26" t="s">
        <v>222</v>
      </c>
      <c r="B26" t="s">
        <v>63</v>
      </c>
      <c r="C26" t="s">
        <v>122</v>
      </c>
      <c r="D26" t="s">
        <v>122</v>
      </c>
      <c r="E26" t="s">
        <v>122</v>
      </c>
      <c r="F26">
        <v>4.5</v>
      </c>
      <c r="G26">
        <v>-108</v>
      </c>
      <c r="H26">
        <v>-118</v>
      </c>
      <c r="I26">
        <v>4.5</v>
      </c>
      <c r="J26">
        <v>-105</v>
      </c>
      <c r="K26">
        <v>-125</v>
      </c>
      <c r="L26">
        <v>4.5</v>
      </c>
      <c r="M26">
        <v>-114</v>
      </c>
      <c r="N26">
        <v>-120</v>
      </c>
      <c r="R26" s="12">
        <f t="shared" si="1"/>
        <v>4.5</v>
      </c>
    </row>
    <row r="27" spans="1:18" x14ac:dyDescent="0.3">
      <c r="A27" t="s">
        <v>223</v>
      </c>
      <c r="B27" t="s">
        <v>154</v>
      </c>
      <c r="C27" t="s">
        <v>122</v>
      </c>
      <c r="D27" t="s">
        <v>122</v>
      </c>
      <c r="E27" t="s">
        <v>122</v>
      </c>
      <c r="F27">
        <v>3.5</v>
      </c>
      <c r="G27">
        <v>-184</v>
      </c>
      <c r="H27">
        <v>142</v>
      </c>
      <c r="I27" t="s">
        <v>122</v>
      </c>
      <c r="J27" t="s">
        <v>122</v>
      </c>
      <c r="K27" t="s">
        <v>122</v>
      </c>
      <c r="L27">
        <v>3.5</v>
      </c>
      <c r="M27">
        <v>-167</v>
      </c>
      <c r="N27">
        <v>123</v>
      </c>
      <c r="R27" s="12">
        <f t="shared" si="1"/>
        <v>3.5</v>
      </c>
    </row>
    <row r="28" spans="1:18" x14ac:dyDescent="0.3">
      <c r="A28" t="s">
        <v>224</v>
      </c>
      <c r="B28" t="s">
        <v>155</v>
      </c>
      <c r="C28" t="s">
        <v>122</v>
      </c>
      <c r="D28" t="s">
        <v>122</v>
      </c>
      <c r="E28" t="s">
        <v>122</v>
      </c>
      <c r="F28">
        <v>5.5</v>
      </c>
      <c r="G28">
        <v>-113</v>
      </c>
      <c r="H28">
        <v>-113</v>
      </c>
      <c r="I28">
        <v>5.5</v>
      </c>
      <c r="J28">
        <v>-120</v>
      </c>
      <c r="K28">
        <v>-110</v>
      </c>
      <c r="L28">
        <v>5.5</v>
      </c>
      <c r="M28">
        <v>-132</v>
      </c>
      <c r="N28">
        <v>-104</v>
      </c>
      <c r="R28" s="12">
        <f t="shared" si="1"/>
        <v>5.5</v>
      </c>
    </row>
    <row r="29" spans="1:18" x14ac:dyDescent="0.3">
      <c r="A29" t="s">
        <v>225</v>
      </c>
      <c r="B29" t="s">
        <v>226</v>
      </c>
      <c r="C29" t="s">
        <v>122</v>
      </c>
      <c r="D29" t="s">
        <v>122</v>
      </c>
      <c r="E29" t="s">
        <v>122</v>
      </c>
      <c r="F29">
        <v>4.5</v>
      </c>
      <c r="G29">
        <v>-115</v>
      </c>
      <c r="H29">
        <v>-111</v>
      </c>
      <c r="I29">
        <v>4.5</v>
      </c>
      <c r="J29">
        <v>-130</v>
      </c>
      <c r="K29">
        <v>100</v>
      </c>
      <c r="L29">
        <v>4.5</v>
      </c>
      <c r="M29">
        <v>-129</v>
      </c>
      <c r="N29">
        <v>-106</v>
      </c>
      <c r="R29" s="12">
        <f t="shared" si="1"/>
        <v>4.5</v>
      </c>
    </row>
    <row r="30" spans="1:18" x14ac:dyDescent="0.3">
      <c r="R30" s="12">
        <f t="shared" si="1"/>
        <v>0</v>
      </c>
    </row>
    <row r="31" spans="1:18" x14ac:dyDescent="0.3">
      <c r="R31" s="12">
        <f t="shared" si="1"/>
        <v>0</v>
      </c>
    </row>
  </sheetData>
  <sortState xmlns:xlrd2="http://schemas.microsoft.com/office/spreadsheetml/2017/richdata2" ref="A2:R29">
    <sortCondition ref="B2:B2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31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23</v>
      </c>
      <c r="B2" s="1">
        <v>5.03</v>
      </c>
      <c r="C2" s="1">
        <v>6.04</v>
      </c>
      <c r="D2" s="1">
        <v>4.8600000000000003</v>
      </c>
      <c r="F2" s="1"/>
      <c r="G2" s="1"/>
      <c r="H2" s="1"/>
    </row>
    <row r="3" spans="1:8" ht="15" thickBot="1" x14ac:dyDescent="0.35">
      <c r="A3" s="1">
        <v>29</v>
      </c>
      <c r="B3" s="1">
        <v>5.0199999999999996</v>
      </c>
      <c r="C3" s="1">
        <v>5.05</v>
      </c>
      <c r="D3" s="1">
        <v>4.6100000000000003</v>
      </c>
      <c r="F3" s="1"/>
      <c r="G3" s="1"/>
      <c r="H3" s="1"/>
    </row>
    <row r="4" spans="1:8" ht="15" thickBot="1" x14ac:dyDescent="0.35">
      <c r="A4" s="1">
        <v>11</v>
      </c>
      <c r="B4" s="1">
        <v>4.0599999999999996</v>
      </c>
      <c r="C4" s="1">
        <v>4.09</v>
      </c>
      <c r="D4" s="1">
        <v>4.79</v>
      </c>
      <c r="F4" s="1"/>
      <c r="G4" s="1"/>
      <c r="H4" s="1"/>
    </row>
    <row r="5" spans="1:8" ht="15" thickBot="1" x14ac:dyDescent="0.35">
      <c r="A5" s="1">
        <v>12</v>
      </c>
      <c r="B5" s="1">
        <v>4.04</v>
      </c>
      <c r="C5" s="1">
        <v>4.04</v>
      </c>
      <c r="D5" s="1">
        <v>5.12</v>
      </c>
      <c r="F5" s="1"/>
      <c r="G5" s="1"/>
      <c r="H5" s="1"/>
    </row>
    <row r="6" spans="1:8" ht="15" thickBot="1" x14ac:dyDescent="0.35">
      <c r="A6" s="1">
        <v>25</v>
      </c>
      <c r="B6" s="1">
        <v>4.0199999999999996</v>
      </c>
      <c r="C6" s="1">
        <v>5.0599999999999996</v>
      </c>
      <c r="D6" s="1">
        <v>5.62</v>
      </c>
      <c r="F6" s="1"/>
      <c r="G6" s="1"/>
      <c r="H6" s="1"/>
    </row>
    <row r="7" spans="1:8" ht="15" thickBot="1" x14ac:dyDescent="0.35">
      <c r="A7" s="1">
        <v>24</v>
      </c>
      <c r="B7" s="1">
        <v>4.0199999999999996</v>
      </c>
      <c r="C7" s="1">
        <v>5.01</v>
      </c>
      <c r="D7" s="1">
        <v>4.76</v>
      </c>
      <c r="F7" s="1"/>
      <c r="G7" s="1"/>
      <c r="H7" s="1"/>
    </row>
    <row r="8" spans="1:8" ht="15" thickBot="1" x14ac:dyDescent="0.35">
      <c r="A8" s="1">
        <v>27</v>
      </c>
      <c r="B8" s="1">
        <v>5.01</v>
      </c>
      <c r="C8" s="1">
        <v>3</v>
      </c>
      <c r="D8" s="1">
        <v>6.46</v>
      </c>
      <c r="F8" s="1"/>
      <c r="G8" s="1"/>
      <c r="H8" s="1"/>
    </row>
    <row r="9" spans="1:8" ht="15" thickBot="1" x14ac:dyDescent="0.35">
      <c r="A9" s="1">
        <v>28</v>
      </c>
      <c r="B9" s="1">
        <v>3</v>
      </c>
      <c r="C9" s="1">
        <v>4</v>
      </c>
      <c r="D9" s="1">
        <v>5.62</v>
      </c>
      <c r="F9" s="1"/>
      <c r="G9" s="1"/>
      <c r="H9" s="1"/>
    </row>
    <row r="10" spans="1:8" ht="15" thickBot="1" x14ac:dyDescent="0.35">
      <c r="A10" s="1">
        <v>10</v>
      </c>
      <c r="B10" s="1">
        <v>4</v>
      </c>
      <c r="C10" s="1">
        <v>5.01</v>
      </c>
      <c r="D10" s="1">
        <v>4.43</v>
      </c>
      <c r="F10" s="1"/>
      <c r="G10" s="1"/>
      <c r="H10" s="1"/>
    </row>
    <row r="11" spans="1:8" ht="15" thickBot="1" x14ac:dyDescent="0.35">
      <c r="A11" s="1">
        <v>9</v>
      </c>
      <c r="B11" s="1">
        <v>4.0199999999999996</v>
      </c>
      <c r="C11" s="1">
        <v>4.03</v>
      </c>
      <c r="D11" s="1">
        <v>5.87</v>
      </c>
      <c r="F11" s="1"/>
      <c r="G11" s="1"/>
      <c r="H11" s="1"/>
    </row>
    <row r="12" spans="1:8" ht="15" thickBot="1" x14ac:dyDescent="0.35">
      <c r="A12" s="1">
        <v>21</v>
      </c>
      <c r="B12" s="1">
        <v>4.0199999999999996</v>
      </c>
      <c r="C12" s="1">
        <v>4.04</v>
      </c>
      <c r="D12" s="1">
        <v>6.14</v>
      </c>
      <c r="F12" s="1"/>
      <c r="G12" s="1"/>
      <c r="H12" s="1"/>
    </row>
    <row r="13" spans="1:8" ht="15" thickBot="1" x14ac:dyDescent="0.35">
      <c r="A13" s="1">
        <v>22</v>
      </c>
      <c r="B13" s="1">
        <v>4.08</v>
      </c>
      <c r="C13" s="1">
        <v>3</v>
      </c>
      <c r="D13" s="1">
        <v>5.22</v>
      </c>
      <c r="F13" s="1"/>
      <c r="G13" s="1"/>
      <c r="H13" s="1"/>
    </row>
    <row r="14" spans="1:8" ht="15" thickBot="1" x14ac:dyDescent="0.35">
      <c r="A14" s="1">
        <v>30</v>
      </c>
      <c r="B14" s="1">
        <v>4.0599999999999996</v>
      </c>
      <c r="C14" s="1">
        <v>4.1500000000000004</v>
      </c>
      <c r="D14" s="1">
        <v>3.45</v>
      </c>
      <c r="F14" s="1"/>
      <c r="G14" s="1"/>
      <c r="H14" s="1"/>
    </row>
    <row r="15" spans="1:8" ht="15" thickBot="1" x14ac:dyDescent="0.35">
      <c r="A15" s="1">
        <v>26</v>
      </c>
      <c r="B15" s="1">
        <v>4.1100000000000003</v>
      </c>
      <c r="C15" s="1">
        <v>4.07</v>
      </c>
      <c r="D15" s="1">
        <v>6.42</v>
      </c>
      <c r="F15" s="1"/>
      <c r="G15" s="1"/>
      <c r="H15" s="1"/>
    </row>
    <row r="16" spans="1:8" ht="15" thickBot="1" x14ac:dyDescent="0.35">
      <c r="A16" s="1">
        <v>6</v>
      </c>
      <c r="B16" s="1">
        <v>4.01</v>
      </c>
      <c r="C16" s="1">
        <v>5.04</v>
      </c>
      <c r="D16" s="1">
        <v>5.19</v>
      </c>
    </row>
    <row r="17" spans="1:4" ht="15" thickBot="1" x14ac:dyDescent="0.35">
      <c r="A17" s="1">
        <v>5</v>
      </c>
      <c r="B17" s="1">
        <v>6.01</v>
      </c>
      <c r="C17" s="1">
        <v>7</v>
      </c>
      <c r="D17" s="1">
        <v>4.63</v>
      </c>
    </row>
    <row r="18" spans="1:4" ht="15" thickBot="1" x14ac:dyDescent="0.35">
      <c r="A18" s="1">
        <v>15</v>
      </c>
      <c r="B18" s="1">
        <v>6</v>
      </c>
      <c r="C18" s="1">
        <v>4.01</v>
      </c>
      <c r="D18" s="1">
        <v>4.66</v>
      </c>
    </row>
    <row r="19" spans="1:4" ht="15" thickBot="1" x14ac:dyDescent="0.35">
      <c r="A19" s="1">
        <v>16</v>
      </c>
      <c r="B19" s="1">
        <v>4.01</v>
      </c>
      <c r="C19" s="1">
        <v>4.0199999999999996</v>
      </c>
      <c r="D19" s="1">
        <v>4.42</v>
      </c>
    </row>
    <row r="20" spans="1:4" ht="15" thickBot="1" x14ac:dyDescent="0.35">
      <c r="A20" s="1">
        <v>13</v>
      </c>
      <c r="B20" s="1">
        <v>5.0199999999999996</v>
      </c>
      <c r="C20" s="1">
        <v>4</v>
      </c>
      <c r="D20" s="1">
        <v>5.62</v>
      </c>
    </row>
    <row r="21" spans="1:4" ht="15" thickBot="1" x14ac:dyDescent="0.35">
      <c r="A21" s="1">
        <v>14</v>
      </c>
      <c r="B21" s="1">
        <v>5.0199999999999996</v>
      </c>
      <c r="C21" s="1">
        <v>4.01</v>
      </c>
      <c r="D21" s="1">
        <v>5.78</v>
      </c>
    </row>
    <row r="22" spans="1:4" ht="15" thickBot="1" x14ac:dyDescent="0.35">
      <c r="A22" s="1">
        <v>8</v>
      </c>
      <c r="B22" s="1">
        <v>6</v>
      </c>
      <c r="C22" s="1">
        <v>6.04</v>
      </c>
      <c r="D22" s="1">
        <v>5.4</v>
      </c>
    </row>
    <row r="23" spans="1:4" ht="15" thickBot="1" x14ac:dyDescent="0.35">
      <c r="A23" s="1">
        <v>7</v>
      </c>
      <c r="B23" s="1">
        <v>3</v>
      </c>
      <c r="C23" s="1">
        <v>6.01</v>
      </c>
      <c r="D23" s="1">
        <v>4.6100000000000003</v>
      </c>
    </row>
    <row r="24" spans="1:4" ht="15" thickBot="1" x14ac:dyDescent="0.35">
      <c r="A24" s="1">
        <v>2</v>
      </c>
      <c r="B24" s="1">
        <v>4.0599999999999996</v>
      </c>
      <c r="C24" s="1">
        <v>5.04</v>
      </c>
      <c r="D24" s="1">
        <v>4.9400000000000004</v>
      </c>
    </row>
    <row r="25" spans="1:4" ht="15" thickBot="1" x14ac:dyDescent="0.35">
      <c r="A25" s="1">
        <v>1</v>
      </c>
      <c r="B25" s="1">
        <v>4.04</v>
      </c>
      <c r="C25" s="1">
        <v>4.1900000000000004</v>
      </c>
      <c r="D25" s="1">
        <v>4.58</v>
      </c>
    </row>
    <row r="26" spans="1:4" ht="15" thickBot="1" x14ac:dyDescent="0.35">
      <c r="A26" s="1">
        <v>4</v>
      </c>
      <c r="B26" s="1">
        <v>5.0199999999999996</v>
      </c>
      <c r="C26" s="1">
        <v>6</v>
      </c>
      <c r="D26" s="1">
        <v>4.38</v>
      </c>
    </row>
    <row r="27" spans="1:4" ht="15" thickBot="1" x14ac:dyDescent="0.35">
      <c r="A27" s="1">
        <v>3</v>
      </c>
      <c r="B27" s="1">
        <v>6.04</v>
      </c>
      <c r="C27" s="1">
        <v>4</v>
      </c>
      <c r="D27" s="1">
        <v>4.88</v>
      </c>
    </row>
    <row r="28" spans="1:4" ht="15" thickBot="1" x14ac:dyDescent="0.35">
      <c r="A28" s="1">
        <v>17</v>
      </c>
      <c r="B28" s="1">
        <v>4.03</v>
      </c>
      <c r="C28" s="1">
        <v>4.05</v>
      </c>
      <c r="D28" s="1">
        <v>4.57</v>
      </c>
    </row>
    <row r="29" spans="1:4" ht="15" thickBot="1" x14ac:dyDescent="0.35">
      <c r="A29" s="1">
        <v>18</v>
      </c>
      <c r="B29" s="1">
        <v>6</v>
      </c>
      <c r="C29" s="1">
        <v>3</v>
      </c>
      <c r="D29" s="1">
        <v>5.81</v>
      </c>
    </row>
    <row r="30" spans="1:4" ht="15" thickBot="1" x14ac:dyDescent="0.35">
      <c r="A30" s="1">
        <v>19</v>
      </c>
      <c r="B30" s="1">
        <v>4</v>
      </c>
      <c r="C30" s="1">
        <v>5.05</v>
      </c>
      <c r="D30" s="1">
        <v>6.2</v>
      </c>
    </row>
    <row r="31" spans="1:4" ht="15" thickBot="1" x14ac:dyDescent="0.35">
      <c r="A31" s="1">
        <v>20</v>
      </c>
      <c r="B31" s="1">
        <v>4.01</v>
      </c>
      <c r="C31" s="1">
        <v>3</v>
      </c>
      <c r="D31" s="1">
        <v>5.71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23</v>
      </c>
      <c r="B2" s="1">
        <v>4.8245131374919596</v>
      </c>
      <c r="C2" s="1">
        <v>6.0432586834638897</v>
      </c>
      <c r="D2" s="1">
        <v>4.59159925008891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29</v>
      </c>
      <c r="B3" s="1">
        <v>5.68492056922938</v>
      </c>
      <c r="C3" s="1">
        <v>5.0906209236526703</v>
      </c>
      <c r="D3" s="1">
        <v>4.1478186766892202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11</v>
      </c>
      <c r="B4" s="1">
        <v>4.5405637140791004</v>
      </c>
      <c r="C4" s="1">
        <v>3.5993994972376302</v>
      </c>
      <c r="D4" s="1">
        <v>4.20522795270925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12</v>
      </c>
      <c r="B5" s="1">
        <v>4.3293580156078404</v>
      </c>
      <c r="C5" s="1">
        <v>4.3894090289656802</v>
      </c>
      <c r="D5" s="1">
        <v>4.1752817010173002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25</v>
      </c>
      <c r="B6" s="1">
        <v>4.79898439041646</v>
      </c>
      <c r="C6" s="1">
        <v>5.4227500763698302</v>
      </c>
      <c r="D6" s="1">
        <v>5.3084686135085501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24</v>
      </c>
      <c r="B7" s="1">
        <v>4.3779240220164901</v>
      </c>
      <c r="C7" s="1">
        <v>5.2542713254378999</v>
      </c>
      <c r="D7" s="1">
        <v>4.3066734883258997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27</v>
      </c>
      <c r="B8" s="1">
        <v>4.7457726698757003</v>
      </c>
      <c r="C8" s="1">
        <v>3.6690837009908002</v>
      </c>
      <c r="D8" s="1">
        <v>5.8402524380842102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28</v>
      </c>
      <c r="B9" s="1">
        <v>3.1956332201540598</v>
      </c>
      <c r="C9" s="1">
        <v>4.4863128496157101</v>
      </c>
      <c r="D9" s="1">
        <v>5.3999408072952999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10</v>
      </c>
      <c r="B10" s="1">
        <v>3.9604368671625401</v>
      </c>
      <c r="C10" s="1">
        <v>4.9458929876359603</v>
      </c>
      <c r="D10" s="1">
        <v>4.6737350154120101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9</v>
      </c>
      <c r="B11" s="1">
        <v>4.3672846108177596</v>
      </c>
      <c r="C11" s="1">
        <v>3.8350006587751699</v>
      </c>
      <c r="D11" s="1">
        <v>5.7556720831524402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21</v>
      </c>
      <c r="B12" s="1">
        <v>4.1487438743083702</v>
      </c>
      <c r="C12" s="1">
        <v>3.8077190341581</v>
      </c>
      <c r="D12" s="1">
        <v>6.5285405243185402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22</v>
      </c>
      <c r="B13" s="1">
        <v>3.7798567585848102</v>
      </c>
      <c r="C13" s="1">
        <v>3.4891004855346899</v>
      </c>
      <c r="D13" s="1">
        <v>4.4730192723327802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30</v>
      </c>
      <c r="B14" s="1">
        <v>3.8887689877132199</v>
      </c>
      <c r="C14" s="1">
        <v>3.7552595788826899</v>
      </c>
      <c r="D14" s="1">
        <v>3.0033972706667602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26</v>
      </c>
      <c r="B15" s="1">
        <v>4.6020699222972103</v>
      </c>
      <c r="C15" s="1">
        <v>4.0663909586019402</v>
      </c>
      <c r="D15" s="1">
        <v>6.19142273313859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6</v>
      </c>
      <c r="B16" s="1">
        <v>4.1191382165004597</v>
      </c>
      <c r="C16" s="1">
        <v>5.6882928808999802</v>
      </c>
      <c r="D16" s="1">
        <v>4.7198040173420797</v>
      </c>
    </row>
    <row r="17" spans="1:4" ht="15" thickBot="1" x14ac:dyDescent="0.35">
      <c r="A17" s="1">
        <v>5</v>
      </c>
      <c r="B17" s="1">
        <v>6.1973404510365899</v>
      </c>
      <c r="C17" s="1">
        <v>7.2044970947702902</v>
      </c>
      <c r="D17" s="1">
        <v>4.90450781151287</v>
      </c>
    </row>
    <row r="18" spans="1:4" ht="15" thickBot="1" x14ac:dyDescent="0.35">
      <c r="A18" s="1">
        <v>15</v>
      </c>
      <c r="B18" s="1">
        <v>5.7658762285197396</v>
      </c>
      <c r="C18" s="1">
        <v>4.6751024255906604</v>
      </c>
      <c r="D18" s="1">
        <v>5.1205309680751103</v>
      </c>
    </row>
    <row r="19" spans="1:4" ht="15" thickBot="1" x14ac:dyDescent="0.35">
      <c r="A19" s="1">
        <v>16</v>
      </c>
      <c r="B19" s="1">
        <v>4.6658330608730401</v>
      </c>
      <c r="C19" s="1">
        <v>3.9849664953386399</v>
      </c>
      <c r="D19" s="1">
        <v>4.8536013767146802</v>
      </c>
    </row>
    <row r="20" spans="1:4" ht="15" thickBot="1" x14ac:dyDescent="0.35">
      <c r="A20" s="1">
        <v>13</v>
      </c>
      <c r="B20" s="1">
        <v>4.88970458694632</v>
      </c>
      <c r="C20" s="1">
        <v>4.4542553774497504</v>
      </c>
      <c r="D20" s="1">
        <v>5.6435269424932297</v>
      </c>
    </row>
    <row r="21" spans="1:4" ht="15" thickBot="1" x14ac:dyDescent="0.35">
      <c r="A21" s="1">
        <v>14</v>
      </c>
      <c r="B21" s="1">
        <v>4.8945284454651503</v>
      </c>
      <c r="C21" s="1">
        <v>3.9713912082362302</v>
      </c>
      <c r="D21" s="1">
        <v>5.5563588299432203</v>
      </c>
    </row>
    <row r="22" spans="1:4" ht="15" thickBot="1" x14ac:dyDescent="0.35">
      <c r="A22" s="1">
        <v>8</v>
      </c>
      <c r="B22" s="1">
        <v>6.3198570672588001</v>
      </c>
      <c r="C22" s="1">
        <v>5.8929919435772096</v>
      </c>
      <c r="D22" s="1">
        <v>5.5340646467962298</v>
      </c>
    </row>
    <row r="23" spans="1:4" ht="15" thickBot="1" x14ac:dyDescent="0.35">
      <c r="A23" s="1">
        <v>7</v>
      </c>
      <c r="B23" s="1">
        <v>3.0751056869350299</v>
      </c>
      <c r="C23" s="1">
        <v>5.8696683056297498</v>
      </c>
      <c r="D23" s="1">
        <v>4.1660160924231597</v>
      </c>
    </row>
    <row r="24" spans="1:4" ht="15" thickBot="1" x14ac:dyDescent="0.35">
      <c r="A24" s="1">
        <v>2</v>
      </c>
      <c r="B24" s="1">
        <v>4.2919014074141604</v>
      </c>
      <c r="C24" s="1">
        <v>5.3621467964436702</v>
      </c>
      <c r="D24" s="1">
        <v>4.9462102373085601</v>
      </c>
    </row>
    <row r="25" spans="1:4" ht="15" thickBot="1" x14ac:dyDescent="0.35">
      <c r="A25" s="1">
        <v>1</v>
      </c>
      <c r="B25" s="1">
        <v>4.1397159810541098</v>
      </c>
      <c r="C25" s="1">
        <v>3.7644464908062898</v>
      </c>
      <c r="D25" s="1">
        <v>4.3386301274513697</v>
      </c>
    </row>
    <row r="26" spans="1:4" ht="15" thickBot="1" x14ac:dyDescent="0.35">
      <c r="A26" s="1">
        <v>4</v>
      </c>
      <c r="B26" s="1">
        <v>4.8630869404667703</v>
      </c>
      <c r="C26" s="1">
        <v>6.0613691718421201</v>
      </c>
      <c r="D26" s="1">
        <v>4.6853105522091001</v>
      </c>
    </row>
    <row r="27" spans="1:4" ht="15" thickBot="1" x14ac:dyDescent="0.35">
      <c r="A27" s="1">
        <v>3</v>
      </c>
      <c r="B27" s="1">
        <v>6.7781278504228997</v>
      </c>
      <c r="C27" s="1">
        <v>4.5446112409528601</v>
      </c>
      <c r="D27" s="1">
        <v>5.3416852410748801</v>
      </c>
    </row>
    <row r="28" spans="1:4" ht="15" thickBot="1" x14ac:dyDescent="0.35">
      <c r="A28" s="1">
        <v>17</v>
      </c>
      <c r="B28" s="1">
        <v>3.8697635596590998</v>
      </c>
      <c r="C28" s="1">
        <v>4.8146690586149798</v>
      </c>
      <c r="D28" s="1">
        <v>4.5212222539662301</v>
      </c>
    </row>
    <row r="29" spans="1:4" ht="15" thickBot="1" x14ac:dyDescent="0.35">
      <c r="A29" s="1">
        <v>18</v>
      </c>
      <c r="B29" s="1">
        <v>6.0725946117854797</v>
      </c>
      <c r="C29" s="1">
        <v>3.4310988224271499</v>
      </c>
      <c r="D29" s="1">
        <v>5.8216329394248696</v>
      </c>
    </row>
    <row r="30" spans="1:4" ht="15" thickBot="1" x14ac:dyDescent="0.35">
      <c r="A30" s="1">
        <v>19</v>
      </c>
      <c r="B30" s="1">
        <v>4.4087031826804104</v>
      </c>
      <c r="C30" s="1">
        <v>5.6790115719612499</v>
      </c>
      <c r="D30" s="1">
        <v>6.57316357207623</v>
      </c>
    </row>
    <row r="31" spans="1:4" ht="15" thickBot="1" x14ac:dyDescent="0.35">
      <c r="A31" s="1">
        <v>20</v>
      </c>
      <c r="B31" s="1">
        <v>4.6404035940922999</v>
      </c>
      <c r="C31" s="1">
        <v>3.3339068006194901</v>
      </c>
      <c r="D31" s="1">
        <v>5.7764485155732403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23</v>
      </c>
      <c r="B2" s="1">
        <v>4.7456596256299601</v>
      </c>
      <c r="C2" s="1">
        <v>5.92586594752746</v>
      </c>
      <c r="D2" s="1">
        <v>4.4824657867309297</v>
      </c>
    </row>
    <row r="3" spans="1:4" ht="15" thickBot="1" x14ac:dyDescent="0.35">
      <c r="A3" s="1">
        <v>29</v>
      </c>
      <c r="B3" s="1">
        <v>5.6708574317112799</v>
      </c>
      <c r="C3" s="1">
        <v>5.0737951709018203</v>
      </c>
      <c r="D3" s="1">
        <v>4.1706240847094502</v>
      </c>
    </row>
    <row r="4" spans="1:4" ht="15" thickBot="1" x14ac:dyDescent="0.35">
      <c r="A4" s="1">
        <v>11</v>
      </c>
      <c r="B4" s="1">
        <v>4.5631904996668897</v>
      </c>
      <c r="C4" s="1">
        <v>3.6080289283265499</v>
      </c>
      <c r="D4" s="1">
        <v>4.3300643732400097</v>
      </c>
    </row>
    <row r="5" spans="1:4" ht="15" thickBot="1" x14ac:dyDescent="0.35">
      <c r="A5" s="1">
        <v>12</v>
      </c>
      <c r="B5" s="1">
        <v>4.3205198067512498</v>
      </c>
      <c r="C5" s="1">
        <v>4.3359426456899701</v>
      </c>
      <c r="D5" s="1">
        <v>4.2489534200975703</v>
      </c>
    </row>
    <row r="6" spans="1:4" ht="15" thickBot="1" x14ac:dyDescent="0.35">
      <c r="A6" s="1">
        <v>25</v>
      </c>
      <c r="B6" s="1">
        <v>4.74184660807326</v>
      </c>
      <c r="C6" s="1">
        <v>5.3217421853171603</v>
      </c>
      <c r="D6" s="1">
        <v>5.2536401706217397</v>
      </c>
    </row>
    <row r="7" spans="1:4" ht="15" thickBot="1" x14ac:dyDescent="0.35">
      <c r="A7" s="1">
        <v>24</v>
      </c>
      <c r="B7" s="1">
        <v>4.3351002472329698</v>
      </c>
      <c r="C7" s="1">
        <v>5.1740176203969401</v>
      </c>
      <c r="D7" s="1">
        <v>4.3948804359228504</v>
      </c>
    </row>
    <row r="8" spans="1:4" ht="15" thickBot="1" x14ac:dyDescent="0.35">
      <c r="A8" s="1">
        <v>27</v>
      </c>
      <c r="B8" s="1">
        <v>4.7488206474967098</v>
      </c>
      <c r="C8" s="1">
        <v>3.5152635784191899</v>
      </c>
      <c r="D8" s="1">
        <v>5.8867690446010998</v>
      </c>
    </row>
    <row r="9" spans="1:4" ht="15" thickBot="1" x14ac:dyDescent="0.35">
      <c r="A9" s="1">
        <v>28</v>
      </c>
      <c r="B9" s="1">
        <v>3.20190649713135</v>
      </c>
      <c r="C9" s="1">
        <v>4.3914399157382196</v>
      </c>
      <c r="D9" s="1">
        <v>5.5024411755552798</v>
      </c>
    </row>
    <row r="10" spans="1:4" ht="15" thickBot="1" x14ac:dyDescent="0.35">
      <c r="A10" s="1">
        <v>10</v>
      </c>
      <c r="B10" s="1">
        <v>3.9968043449299699</v>
      </c>
      <c r="C10" s="1">
        <v>5.0029704916973001</v>
      </c>
      <c r="D10" s="1">
        <v>4.7336288091830001</v>
      </c>
    </row>
    <row r="11" spans="1:4" ht="15" thickBot="1" x14ac:dyDescent="0.35">
      <c r="A11" s="1">
        <v>9</v>
      </c>
      <c r="B11" s="1">
        <v>4.3680979944715901</v>
      </c>
      <c r="C11" s="1">
        <v>3.8173836607540399</v>
      </c>
      <c r="D11" s="1">
        <v>5.9997145234938101</v>
      </c>
    </row>
    <row r="12" spans="1:4" ht="15" thickBot="1" x14ac:dyDescent="0.35">
      <c r="A12" s="1">
        <v>21</v>
      </c>
      <c r="B12" s="1">
        <v>4.09688315281785</v>
      </c>
      <c r="C12" s="1">
        <v>3.7658528231657402</v>
      </c>
      <c r="D12" s="1">
        <v>6.5974137395619303</v>
      </c>
    </row>
    <row r="13" spans="1:4" ht="15" thickBot="1" x14ac:dyDescent="0.35">
      <c r="A13" s="1">
        <v>22</v>
      </c>
      <c r="B13" s="1">
        <v>3.7853229637086598</v>
      </c>
      <c r="C13" s="1">
        <v>3.4238490510430899</v>
      </c>
      <c r="D13" s="1">
        <v>4.6247918441044797</v>
      </c>
    </row>
    <row r="14" spans="1:4" ht="15" thickBot="1" x14ac:dyDescent="0.35">
      <c r="A14" s="1">
        <v>30</v>
      </c>
      <c r="B14" s="1">
        <v>3.8577560663591299</v>
      </c>
      <c r="C14" s="1">
        <v>3.7923251801520701</v>
      </c>
      <c r="D14" s="1">
        <v>3.0532985138958</v>
      </c>
    </row>
    <row r="15" spans="1:4" ht="15" thickBot="1" x14ac:dyDescent="0.35">
      <c r="A15" s="1">
        <v>26</v>
      </c>
      <c r="B15" s="1">
        <v>4.5125822739920904</v>
      </c>
      <c r="C15" s="1">
        <v>3.9693353185225702</v>
      </c>
      <c r="D15" s="1">
        <v>6.2836301600141899</v>
      </c>
    </row>
    <row r="16" spans="1:4" ht="15" thickBot="1" x14ac:dyDescent="0.35">
      <c r="A16" s="1">
        <v>6</v>
      </c>
      <c r="B16" s="1">
        <v>4.1981767940192798</v>
      </c>
      <c r="C16" s="1">
        <v>5.6915897797322303</v>
      </c>
      <c r="D16" s="1">
        <v>4.8315936831592596</v>
      </c>
    </row>
    <row r="17" spans="1:4" ht="15" thickBot="1" x14ac:dyDescent="0.35">
      <c r="A17" s="1">
        <v>5</v>
      </c>
      <c r="B17" s="1">
        <v>6.1796589676006599</v>
      </c>
      <c r="C17" s="1">
        <v>7.1098607172751302</v>
      </c>
      <c r="D17" s="1">
        <v>4.9821302884478902</v>
      </c>
    </row>
    <row r="18" spans="1:4" ht="15" thickBot="1" x14ac:dyDescent="0.35">
      <c r="A18" s="1">
        <v>15</v>
      </c>
      <c r="B18" s="1">
        <v>5.7702636876896696</v>
      </c>
      <c r="C18" s="1">
        <v>4.6275375967439896</v>
      </c>
      <c r="D18" s="1">
        <v>5.1074035353901497</v>
      </c>
    </row>
    <row r="19" spans="1:4" ht="15" thickBot="1" x14ac:dyDescent="0.35">
      <c r="A19" s="1">
        <v>16</v>
      </c>
      <c r="B19" s="1">
        <v>4.6735494886064997</v>
      </c>
      <c r="C19" s="1">
        <v>3.9862942953702301</v>
      </c>
      <c r="D19" s="1">
        <v>4.9988761910035002</v>
      </c>
    </row>
    <row r="20" spans="1:4" ht="15" thickBot="1" x14ac:dyDescent="0.35">
      <c r="A20" s="1">
        <v>13</v>
      </c>
      <c r="B20" s="1">
        <v>4.8750237502701603</v>
      </c>
      <c r="C20" s="1">
        <v>4.3987639292309799</v>
      </c>
      <c r="D20" s="1">
        <v>5.7108384130807597</v>
      </c>
    </row>
    <row r="21" spans="1:4" ht="15" thickBot="1" x14ac:dyDescent="0.35">
      <c r="A21" s="1">
        <v>14</v>
      </c>
      <c r="B21" s="1">
        <v>4.9207209247028496</v>
      </c>
      <c r="C21" s="1">
        <v>3.9398805060773099</v>
      </c>
      <c r="D21" s="1">
        <v>5.6786161122187897</v>
      </c>
    </row>
    <row r="22" spans="1:4" ht="15" thickBot="1" x14ac:dyDescent="0.35">
      <c r="A22" s="1">
        <v>8</v>
      </c>
      <c r="B22" s="1">
        <v>6.2831438944831204</v>
      </c>
      <c r="C22" s="1">
        <v>5.8177516147358102</v>
      </c>
      <c r="D22" s="1">
        <v>5.5877264462576397</v>
      </c>
    </row>
    <row r="23" spans="1:4" ht="15" thickBot="1" x14ac:dyDescent="0.35">
      <c r="A23" s="1">
        <v>7</v>
      </c>
      <c r="B23" s="1">
        <v>3.08865308480412</v>
      </c>
      <c r="C23" s="1">
        <v>5.8862956776677304</v>
      </c>
      <c r="D23" s="1">
        <v>4.3028264387104702</v>
      </c>
    </row>
    <row r="24" spans="1:4" ht="15" thickBot="1" x14ac:dyDescent="0.35">
      <c r="A24" s="1">
        <v>2</v>
      </c>
      <c r="B24" s="1">
        <v>4.3084035216574303</v>
      </c>
      <c r="C24" s="1">
        <v>5.3576837308451299</v>
      </c>
      <c r="D24" s="1">
        <v>5.0917826701801099</v>
      </c>
    </row>
    <row r="25" spans="1:4" ht="15" thickBot="1" x14ac:dyDescent="0.35">
      <c r="A25" s="1">
        <v>1</v>
      </c>
      <c r="B25" s="1">
        <v>4.2133298693321004</v>
      </c>
      <c r="C25" s="1">
        <v>3.7783318755987301</v>
      </c>
      <c r="D25" s="1">
        <v>4.5170123447690704</v>
      </c>
    </row>
    <row r="26" spans="1:4" ht="15" thickBot="1" x14ac:dyDescent="0.35">
      <c r="A26" s="1">
        <v>4</v>
      </c>
      <c r="B26" s="1">
        <v>4.89986371622288</v>
      </c>
      <c r="C26" s="1">
        <v>6.0838491449762104</v>
      </c>
      <c r="D26" s="1">
        <v>4.6950341681712198</v>
      </c>
    </row>
    <row r="27" spans="1:4" ht="15" thickBot="1" x14ac:dyDescent="0.35">
      <c r="A27" s="1">
        <v>3</v>
      </c>
      <c r="B27" s="1">
        <v>6.7418127580191003</v>
      </c>
      <c r="C27" s="1">
        <v>4.5849367076407397</v>
      </c>
      <c r="D27" s="1">
        <v>5.51747407006311</v>
      </c>
    </row>
    <row r="28" spans="1:4" ht="15" thickBot="1" x14ac:dyDescent="0.35">
      <c r="A28" s="1">
        <v>17</v>
      </c>
      <c r="B28" s="1">
        <v>3.8632100954351198</v>
      </c>
      <c r="C28" s="1">
        <v>4.7608333142162698</v>
      </c>
      <c r="D28" s="1">
        <v>4.5419192042616601</v>
      </c>
    </row>
    <row r="29" spans="1:4" ht="15" thickBot="1" x14ac:dyDescent="0.35">
      <c r="A29" s="1">
        <v>18</v>
      </c>
      <c r="B29" s="1">
        <v>6.0285228777715698</v>
      </c>
      <c r="C29" s="1">
        <v>3.3743890588926</v>
      </c>
      <c r="D29" s="1">
        <v>5.9689850273766796</v>
      </c>
    </row>
    <row r="30" spans="1:4" ht="15" thickBot="1" x14ac:dyDescent="0.35">
      <c r="A30" s="1">
        <v>19</v>
      </c>
      <c r="B30" s="1">
        <v>4.4083038414973901</v>
      </c>
      <c r="C30" s="1">
        <v>5.6487931232501003</v>
      </c>
      <c r="D30" s="1">
        <v>6.6653848098869197</v>
      </c>
    </row>
    <row r="31" spans="1:4" ht="15" thickBot="1" x14ac:dyDescent="0.35">
      <c r="A31" s="1">
        <v>20</v>
      </c>
      <c r="B31" s="1">
        <v>4.6263143204150197</v>
      </c>
      <c r="C31" s="1">
        <v>3.3363114588539999</v>
      </c>
      <c r="D31" s="1">
        <v>5.9643416927275901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for delting columns</vt:lpstr>
      <vt:lpstr>Average</vt:lpstr>
      <vt:lpstr>Opponent Averages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2024-08-14T16:46:43Z</dcterms:modified>
</cp:coreProperties>
</file>