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eisn\Desktop\NHL Betting\MLB\"/>
    </mc:Choice>
  </mc:AlternateContent>
  <xr:revisionPtr revIDLastSave="0" documentId="13_ncr:1_{270DDD2A-03D8-4E49-A286-70A8E59134DE}" xr6:coauthVersionLast="47" xr6:coauthVersionMax="47" xr10:uidLastSave="{00000000-0000-0000-0000-000000000000}"/>
  <bookViews>
    <workbookView xWindow="28680" yWindow="-120" windowWidth="29040" windowHeight="15720" tabRatio="829" xr2:uid="{F4371B28-B0A6-476C-81C1-BB99AAB25DFC}"/>
  </bookViews>
  <sheets>
    <sheet name="Sheet1" sheetId="1" r:id="rId1"/>
    <sheet name="for delting columns" sheetId="23" r:id="rId2"/>
    <sheet name="Average" sheetId="20" r:id="rId3"/>
    <sheet name="Opponent Averages" sheetId="21" r:id="rId4"/>
    <sheet name="Props" sheetId="17" r:id="rId5"/>
    <sheet name="RF" sheetId="2" r:id="rId6"/>
    <sheet name="Neural" sheetId="3" r:id="rId7"/>
    <sheet name="LR" sheetId="4" r:id="rId8"/>
    <sheet name="Adaboost" sheetId="6" r:id="rId9"/>
    <sheet name="XGBR" sheetId="7" r:id="rId10"/>
    <sheet name="Huber" sheetId="12" r:id="rId11"/>
    <sheet name="BayesRidge" sheetId="16" r:id="rId12"/>
    <sheet name="Elastic" sheetId="15" r:id="rId13"/>
    <sheet name="GBR" sheetId="13" r:id="rId14"/>
  </sheets>
  <definedNames>
    <definedName name="_xlnm._FilterDatabase" localSheetId="0" hidden="1">Sheet1!$L$77:$AN$93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78" i="1" l="1"/>
  <c r="M93" i="1"/>
  <c r="N93" i="1"/>
  <c r="Q93" i="1"/>
  <c r="R93" i="1"/>
  <c r="AA93" i="1"/>
  <c r="AK93" i="1"/>
  <c r="N85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/>
  <c r="B55" i="1"/>
  <c r="C55" i="1"/>
  <c r="B56" i="1"/>
  <c r="C56" i="1"/>
  <c r="B57" i="1"/>
  <c r="C57" i="1"/>
  <c r="B58" i="1"/>
  <c r="C58" i="1"/>
  <c r="B59" i="1"/>
  <c r="C59" i="1"/>
  <c r="B60" i="1"/>
  <c r="C60" i="1"/>
  <c r="B61" i="1"/>
  <c r="C61" i="1"/>
  <c r="B62" i="1"/>
  <c r="C62" i="1"/>
  <c r="B63" i="1"/>
  <c r="C63" i="1"/>
  <c r="B64" i="1"/>
  <c r="C64" i="1"/>
  <c r="B65" i="1"/>
  <c r="C65" i="1"/>
  <c r="B66" i="1"/>
  <c r="C66" i="1"/>
  <c r="B67" i="1"/>
  <c r="C67" i="1"/>
  <c r="B68" i="1"/>
  <c r="C68" i="1"/>
  <c r="AF2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R78" i="1"/>
  <c r="H26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M83" i="1"/>
  <c r="N79" i="1"/>
  <c r="R79" i="1"/>
  <c r="N80" i="1"/>
  <c r="R80" i="1"/>
  <c r="N81" i="1"/>
  <c r="R81" i="1"/>
  <c r="N82" i="1"/>
  <c r="R82" i="1"/>
  <c r="N83" i="1"/>
  <c r="R83" i="1"/>
  <c r="N84" i="1"/>
  <c r="R84" i="1"/>
  <c r="R85" i="1"/>
  <c r="N86" i="1"/>
  <c r="R86" i="1"/>
  <c r="N87" i="1"/>
  <c r="R87" i="1"/>
  <c r="N88" i="1"/>
  <c r="R88" i="1"/>
  <c r="N89" i="1"/>
  <c r="R89" i="1"/>
  <c r="N90" i="1"/>
  <c r="R90" i="1"/>
  <c r="N91" i="1"/>
  <c r="R91" i="1"/>
  <c r="N92" i="1"/>
  <c r="R92" i="1"/>
  <c r="N78" i="1"/>
  <c r="Q78" i="1"/>
  <c r="M79" i="1"/>
  <c r="M80" i="1"/>
  <c r="Q80" i="1"/>
  <c r="M81" i="1"/>
  <c r="Q81" i="1"/>
  <c r="M82" i="1"/>
  <c r="Q82" i="1"/>
  <c r="Q83" i="1"/>
  <c r="M84" i="1"/>
  <c r="Q84" i="1"/>
  <c r="M85" i="1"/>
  <c r="Q85" i="1"/>
  <c r="M86" i="1"/>
  <c r="Q86" i="1"/>
  <c r="M87" i="1"/>
  <c r="Q87" i="1"/>
  <c r="M88" i="1"/>
  <c r="Q88" i="1"/>
  <c r="M89" i="1"/>
  <c r="Q89" i="1"/>
  <c r="M90" i="1"/>
  <c r="Q90" i="1"/>
  <c r="M91" i="1"/>
  <c r="Q91" i="1"/>
  <c r="M92" i="1"/>
  <c r="Q92" i="1"/>
  <c r="M78" i="1"/>
  <c r="AI93" i="1" l="1"/>
  <c r="Y93" i="1"/>
  <c r="AK83" i="1"/>
  <c r="AA87" i="1"/>
  <c r="AA85" i="1"/>
  <c r="AK84" i="1"/>
  <c r="AA83" i="1"/>
  <c r="AA82" i="1"/>
  <c r="AK81" i="1"/>
  <c r="AK86" i="1"/>
  <c r="AA88" i="1"/>
  <c r="AA89" i="1"/>
  <c r="AA90" i="1"/>
  <c r="AA91" i="1"/>
  <c r="AA80" i="1"/>
  <c r="AK92" i="1"/>
  <c r="AK87" i="1"/>
  <c r="AA84" i="1"/>
  <c r="AA81" i="1"/>
  <c r="AK80" i="1"/>
  <c r="AK89" i="1"/>
  <c r="AA92" i="1"/>
  <c r="AK82" i="1"/>
  <c r="AA86" i="1"/>
  <c r="AK91" i="1"/>
  <c r="AK90" i="1"/>
  <c r="AK88" i="1"/>
  <c r="AK85" i="1"/>
  <c r="AA79" i="1"/>
  <c r="AK79" i="1"/>
  <c r="AK78" i="1"/>
  <c r="AA78" i="1"/>
  <c r="AI89" i="1"/>
  <c r="AI82" i="1"/>
  <c r="AI83" i="1"/>
  <c r="AI87" i="1"/>
  <c r="AI88" i="1"/>
  <c r="AI86" i="1"/>
  <c r="AI91" i="1"/>
  <c r="AI92" i="1"/>
  <c r="AI90" i="1"/>
  <c r="AI80" i="1"/>
  <c r="AI81" i="1"/>
  <c r="AI84" i="1"/>
  <c r="AI85" i="1"/>
  <c r="AI78" i="1"/>
  <c r="Y84" i="1"/>
  <c r="Y80" i="1"/>
  <c r="Y90" i="1"/>
  <c r="Y92" i="1"/>
  <c r="Y91" i="1"/>
  <c r="Y81" i="1"/>
  <c r="Y86" i="1"/>
  <c r="Y82" i="1"/>
  <c r="Y87" i="1"/>
  <c r="Y85" i="1"/>
  <c r="Y83" i="1"/>
  <c r="Y88" i="1"/>
  <c r="Y89" i="1"/>
  <c r="Q79" i="1"/>
  <c r="Y79" i="1" s="1"/>
  <c r="R21" i="17"/>
  <c r="R22" i="17"/>
  <c r="R23" i="17"/>
  <c r="R24" i="17"/>
  <c r="R25" i="17"/>
  <c r="R26" i="17"/>
  <c r="R27" i="17"/>
  <c r="R28" i="17"/>
  <c r="R29" i="17"/>
  <c r="R30" i="17"/>
  <c r="AI79" i="1" l="1"/>
  <c r="R3" i="17"/>
  <c r="R4" i="17"/>
  <c r="R5" i="17"/>
  <c r="R6" i="17"/>
  <c r="R7" i="17"/>
  <c r="R8" i="17"/>
  <c r="R9" i="17"/>
  <c r="R10" i="17"/>
  <c r="R11" i="17"/>
  <c r="R12" i="17"/>
  <c r="R13" i="17"/>
  <c r="R14" i="17"/>
  <c r="R15" i="17"/>
  <c r="R16" i="17"/>
  <c r="R17" i="17"/>
  <c r="R18" i="17"/>
  <c r="R19" i="17"/>
  <c r="R20" i="17"/>
  <c r="R31" i="17"/>
  <c r="R32" i="17"/>
  <c r="R33" i="17"/>
  <c r="AG32" i="1"/>
  <c r="AH32" i="1"/>
  <c r="AI32" i="1"/>
  <c r="AJ32" i="1"/>
  <c r="AK32" i="1"/>
  <c r="AL32" i="1"/>
  <c r="AM32" i="1"/>
  <c r="AG33" i="1"/>
  <c r="AH33" i="1"/>
  <c r="AI33" i="1"/>
  <c r="AJ33" i="1"/>
  <c r="AK33" i="1"/>
  <c r="AL33" i="1"/>
  <c r="AM33" i="1"/>
  <c r="R2" i="17"/>
  <c r="AP33" i="1" l="1"/>
  <c r="AO33" i="1"/>
  <c r="AN33" i="1"/>
  <c r="AO32" i="1"/>
  <c r="AP32" i="1"/>
  <c r="AN32" i="1"/>
  <c r="AG3" i="1" l="1"/>
  <c r="AH3" i="1"/>
  <c r="AI3" i="1"/>
  <c r="AJ3" i="1"/>
  <c r="AK3" i="1"/>
  <c r="AL3" i="1"/>
  <c r="AM3" i="1"/>
  <c r="AG4" i="1"/>
  <c r="AH4" i="1"/>
  <c r="AI4" i="1"/>
  <c r="AJ4" i="1"/>
  <c r="AK4" i="1"/>
  <c r="AL4" i="1"/>
  <c r="AM4" i="1"/>
  <c r="AG5" i="1"/>
  <c r="AH5" i="1"/>
  <c r="AI5" i="1"/>
  <c r="AJ5" i="1"/>
  <c r="AK5" i="1"/>
  <c r="AL5" i="1"/>
  <c r="AM5" i="1"/>
  <c r="AG6" i="1"/>
  <c r="AH6" i="1"/>
  <c r="AI6" i="1"/>
  <c r="AJ6" i="1"/>
  <c r="AK6" i="1"/>
  <c r="AL6" i="1"/>
  <c r="AM6" i="1"/>
  <c r="AG7" i="1"/>
  <c r="AH7" i="1"/>
  <c r="AI7" i="1"/>
  <c r="AJ7" i="1"/>
  <c r="AK7" i="1"/>
  <c r="AL7" i="1"/>
  <c r="AM7" i="1"/>
  <c r="AG8" i="1"/>
  <c r="AH8" i="1"/>
  <c r="AI8" i="1"/>
  <c r="AJ8" i="1"/>
  <c r="AK8" i="1"/>
  <c r="AL8" i="1"/>
  <c r="AM8" i="1"/>
  <c r="AG9" i="1"/>
  <c r="AH9" i="1"/>
  <c r="AI9" i="1"/>
  <c r="AJ9" i="1"/>
  <c r="AK9" i="1"/>
  <c r="AL9" i="1"/>
  <c r="AM9" i="1"/>
  <c r="AG10" i="1"/>
  <c r="AH10" i="1"/>
  <c r="AI10" i="1"/>
  <c r="AJ10" i="1"/>
  <c r="AK10" i="1"/>
  <c r="AL10" i="1"/>
  <c r="AM10" i="1"/>
  <c r="AG11" i="1"/>
  <c r="AH11" i="1"/>
  <c r="AI11" i="1"/>
  <c r="AJ11" i="1"/>
  <c r="AK11" i="1"/>
  <c r="AL11" i="1"/>
  <c r="AM11" i="1"/>
  <c r="AG12" i="1"/>
  <c r="AH12" i="1"/>
  <c r="AI12" i="1"/>
  <c r="AJ12" i="1"/>
  <c r="AK12" i="1"/>
  <c r="AL12" i="1"/>
  <c r="AM12" i="1"/>
  <c r="AG13" i="1"/>
  <c r="AH13" i="1"/>
  <c r="AI13" i="1"/>
  <c r="AJ13" i="1"/>
  <c r="AK13" i="1"/>
  <c r="AL13" i="1"/>
  <c r="AM13" i="1"/>
  <c r="AG14" i="1"/>
  <c r="AH14" i="1"/>
  <c r="AI14" i="1"/>
  <c r="AJ14" i="1"/>
  <c r="AK14" i="1"/>
  <c r="AL14" i="1"/>
  <c r="AM14" i="1"/>
  <c r="AG15" i="1"/>
  <c r="AH15" i="1"/>
  <c r="AI15" i="1"/>
  <c r="AJ15" i="1"/>
  <c r="AK15" i="1"/>
  <c r="AL15" i="1"/>
  <c r="AM15" i="1"/>
  <c r="AG16" i="1"/>
  <c r="AH16" i="1"/>
  <c r="AI16" i="1"/>
  <c r="AJ16" i="1"/>
  <c r="AK16" i="1"/>
  <c r="AL16" i="1"/>
  <c r="AM16" i="1"/>
  <c r="AG17" i="1"/>
  <c r="AH17" i="1"/>
  <c r="AI17" i="1"/>
  <c r="AJ17" i="1"/>
  <c r="AK17" i="1"/>
  <c r="AL17" i="1"/>
  <c r="AM17" i="1"/>
  <c r="AG18" i="1"/>
  <c r="AH18" i="1"/>
  <c r="AI18" i="1"/>
  <c r="AJ18" i="1"/>
  <c r="AK18" i="1"/>
  <c r="AL18" i="1"/>
  <c r="AM18" i="1"/>
  <c r="AG19" i="1"/>
  <c r="AH19" i="1"/>
  <c r="AI19" i="1"/>
  <c r="AJ19" i="1"/>
  <c r="AK19" i="1"/>
  <c r="AL19" i="1"/>
  <c r="AM19" i="1"/>
  <c r="AG20" i="1"/>
  <c r="AH20" i="1"/>
  <c r="AI20" i="1"/>
  <c r="AJ20" i="1"/>
  <c r="AK20" i="1"/>
  <c r="AL20" i="1"/>
  <c r="AM20" i="1"/>
  <c r="AG21" i="1"/>
  <c r="AH21" i="1"/>
  <c r="AI21" i="1"/>
  <c r="AJ21" i="1"/>
  <c r="AK21" i="1"/>
  <c r="AL21" i="1"/>
  <c r="AM21" i="1"/>
  <c r="AG22" i="1"/>
  <c r="AH22" i="1"/>
  <c r="AI22" i="1"/>
  <c r="AJ22" i="1"/>
  <c r="AK22" i="1"/>
  <c r="AL22" i="1"/>
  <c r="AM22" i="1"/>
  <c r="AG23" i="1"/>
  <c r="AH23" i="1"/>
  <c r="AI23" i="1"/>
  <c r="AJ23" i="1"/>
  <c r="AK23" i="1"/>
  <c r="AL23" i="1"/>
  <c r="AM23" i="1"/>
  <c r="AG24" i="1"/>
  <c r="AH24" i="1"/>
  <c r="AI24" i="1"/>
  <c r="AJ24" i="1"/>
  <c r="AK24" i="1"/>
  <c r="AL24" i="1"/>
  <c r="AM24" i="1"/>
  <c r="AG25" i="1"/>
  <c r="AH25" i="1"/>
  <c r="AI25" i="1"/>
  <c r="AJ25" i="1"/>
  <c r="AK25" i="1"/>
  <c r="AL25" i="1"/>
  <c r="AM25" i="1"/>
  <c r="AG26" i="1"/>
  <c r="AH26" i="1"/>
  <c r="AI26" i="1"/>
  <c r="AJ26" i="1"/>
  <c r="AK26" i="1"/>
  <c r="AL26" i="1"/>
  <c r="AM26" i="1"/>
  <c r="AG27" i="1"/>
  <c r="AH27" i="1"/>
  <c r="AI27" i="1"/>
  <c r="AJ27" i="1"/>
  <c r="AK27" i="1"/>
  <c r="AL27" i="1"/>
  <c r="AM27" i="1"/>
  <c r="AG28" i="1"/>
  <c r="AH28" i="1"/>
  <c r="AI28" i="1"/>
  <c r="AJ28" i="1"/>
  <c r="AK28" i="1"/>
  <c r="AL28" i="1"/>
  <c r="AM28" i="1"/>
  <c r="AG29" i="1"/>
  <c r="AH29" i="1"/>
  <c r="AI29" i="1"/>
  <c r="AJ29" i="1"/>
  <c r="AK29" i="1"/>
  <c r="AL29" i="1"/>
  <c r="AM29" i="1"/>
  <c r="AG30" i="1"/>
  <c r="AH30" i="1"/>
  <c r="AI30" i="1"/>
  <c r="AJ30" i="1"/>
  <c r="AK30" i="1"/>
  <c r="AL30" i="1"/>
  <c r="AM30" i="1"/>
  <c r="AG31" i="1"/>
  <c r="AH31" i="1"/>
  <c r="AI31" i="1"/>
  <c r="AJ31" i="1"/>
  <c r="AK31" i="1"/>
  <c r="AL31" i="1"/>
  <c r="AM31" i="1"/>
  <c r="AM2" i="1"/>
  <c r="AL2" i="1"/>
  <c r="AK2" i="1"/>
  <c r="AJ2" i="1"/>
  <c r="AI2" i="1"/>
  <c r="AH2" i="1"/>
  <c r="AG2" i="1"/>
  <c r="C3" i="1"/>
  <c r="D3" i="1"/>
  <c r="E3" i="1"/>
  <c r="F3" i="1"/>
  <c r="G3" i="1"/>
  <c r="H3" i="1"/>
  <c r="I3" i="1"/>
  <c r="J3" i="1"/>
  <c r="P3" i="1"/>
  <c r="Q3" i="1"/>
  <c r="R3" i="1"/>
  <c r="S3" i="1"/>
  <c r="T3" i="1"/>
  <c r="U3" i="1"/>
  <c r="V3" i="1"/>
  <c r="C4" i="1"/>
  <c r="D4" i="1"/>
  <c r="E4" i="1"/>
  <c r="F4" i="1"/>
  <c r="G4" i="1"/>
  <c r="H4" i="1"/>
  <c r="I4" i="1"/>
  <c r="J4" i="1"/>
  <c r="P4" i="1"/>
  <c r="Q4" i="1"/>
  <c r="R4" i="1"/>
  <c r="S4" i="1"/>
  <c r="T4" i="1"/>
  <c r="U4" i="1"/>
  <c r="V4" i="1"/>
  <c r="C5" i="1"/>
  <c r="D5" i="1"/>
  <c r="E5" i="1"/>
  <c r="F5" i="1"/>
  <c r="G5" i="1"/>
  <c r="H5" i="1"/>
  <c r="I5" i="1"/>
  <c r="J5" i="1"/>
  <c r="P5" i="1"/>
  <c r="Q5" i="1"/>
  <c r="R5" i="1"/>
  <c r="S5" i="1"/>
  <c r="T5" i="1"/>
  <c r="U5" i="1"/>
  <c r="V5" i="1"/>
  <c r="C6" i="1"/>
  <c r="D6" i="1"/>
  <c r="E6" i="1"/>
  <c r="F6" i="1"/>
  <c r="G6" i="1"/>
  <c r="H6" i="1"/>
  <c r="I6" i="1"/>
  <c r="J6" i="1"/>
  <c r="P6" i="1"/>
  <c r="Q6" i="1"/>
  <c r="R6" i="1"/>
  <c r="S6" i="1"/>
  <c r="T6" i="1"/>
  <c r="U6" i="1"/>
  <c r="V6" i="1"/>
  <c r="C7" i="1"/>
  <c r="D7" i="1"/>
  <c r="E7" i="1"/>
  <c r="F7" i="1"/>
  <c r="G7" i="1"/>
  <c r="H7" i="1"/>
  <c r="I7" i="1"/>
  <c r="J7" i="1"/>
  <c r="P7" i="1"/>
  <c r="Q7" i="1"/>
  <c r="R7" i="1"/>
  <c r="S7" i="1"/>
  <c r="T7" i="1"/>
  <c r="U7" i="1"/>
  <c r="V7" i="1"/>
  <c r="C8" i="1"/>
  <c r="D8" i="1"/>
  <c r="E8" i="1"/>
  <c r="F8" i="1"/>
  <c r="G8" i="1"/>
  <c r="H8" i="1"/>
  <c r="I8" i="1"/>
  <c r="J8" i="1"/>
  <c r="P8" i="1"/>
  <c r="Q8" i="1"/>
  <c r="R8" i="1"/>
  <c r="S8" i="1"/>
  <c r="T8" i="1"/>
  <c r="U8" i="1"/>
  <c r="V8" i="1"/>
  <c r="C9" i="1"/>
  <c r="D9" i="1"/>
  <c r="E9" i="1"/>
  <c r="F9" i="1"/>
  <c r="G9" i="1"/>
  <c r="H9" i="1"/>
  <c r="I9" i="1"/>
  <c r="J9" i="1"/>
  <c r="P9" i="1"/>
  <c r="Q9" i="1"/>
  <c r="R9" i="1"/>
  <c r="S9" i="1"/>
  <c r="T9" i="1"/>
  <c r="U9" i="1"/>
  <c r="V9" i="1"/>
  <c r="C10" i="1"/>
  <c r="D10" i="1"/>
  <c r="E10" i="1"/>
  <c r="F10" i="1"/>
  <c r="G10" i="1"/>
  <c r="H10" i="1"/>
  <c r="I10" i="1"/>
  <c r="J10" i="1"/>
  <c r="P10" i="1"/>
  <c r="Q10" i="1"/>
  <c r="R10" i="1"/>
  <c r="S10" i="1"/>
  <c r="T10" i="1"/>
  <c r="U10" i="1"/>
  <c r="V10" i="1"/>
  <c r="C11" i="1"/>
  <c r="D11" i="1"/>
  <c r="E11" i="1"/>
  <c r="F11" i="1"/>
  <c r="G11" i="1"/>
  <c r="H11" i="1"/>
  <c r="I11" i="1"/>
  <c r="J11" i="1"/>
  <c r="P11" i="1"/>
  <c r="Q11" i="1"/>
  <c r="R11" i="1"/>
  <c r="S11" i="1"/>
  <c r="T11" i="1"/>
  <c r="U11" i="1"/>
  <c r="V11" i="1"/>
  <c r="C12" i="1"/>
  <c r="D12" i="1"/>
  <c r="E12" i="1"/>
  <c r="F12" i="1"/>
  <c r="G12" i="1"/>
  <c r="H12" i="1"/>
  <c r="I12" i="1"/>
  <c r="J12" i="1"/>
  <c r="P12" i="1"/>
  <c r="Q12" i="1"/>
  <c r="R12" i="1"/>
  <c r="S12" i="1"/>
  <c r="T12" i="1"/>
  <c r="U12" i="1"/>
  <c r="V12" i="1"/>
  <c r="C13" i="1"/>
  <c r="D13" i="1"/>
  <c r="E13" i="1"/>
  <c r="F13" i="1"/>
  <c r="G13" i="1"/>
  <c r="H13" i="1"/>
  <c r="I13" i="1"/>
  <c r="J13" i="1"/>
  <c r="P13" i="1"/>
  <c r="Q13" i="1"/>
  <c r="R13" i="1"/>
  <c r="S13" i="1"/>
  <c r="T13" i="1"/>
  <c r="U13" i="1"/>
  <c r="V13" i="1"/>
  <c r="C14" i="1"/>
  <c r="D14" i="1"/>
  <c r="E14" i="1"/>
  <c r="F14" i="1"/>
  <c r="G14" i="1"/>
  <c r="H14" i="1"/>
  <c r="I14" i="1"/>
  <c r="J14" i="1"/>
  <c r="P14" i="1"/>
  <c r="Q14" i="1"/>
  <c r="R14" i="1"/>
  <c r="S14" i="1"/>
  <c r="T14" i="1"/>
  <c r="U14" i="1"/>
  <c r="V14" i="1"/>
  <c r="C15" i="1"/>
  <c r="D15" i="1"/>
  <c r="E15" i="1"/>
  <c r="F15" i="1"/>
  <c r="G15" i="1"/>
  <c r="H15" i="1"/>
  <c r="I15" i="1"/>
  <c r="J15" i="1"/>
  <c r="P15" i="1"/>
  <c r="Q15" i="1"/>
  <c r="R15" i="1"/>
  <c r="S15" i="1"/>
  <c r="T15" i="1"/>
  <c r="U15" i="1"/>
  <c r="V15" i="1"/>
  <c r="C16" i="1"/>
  <c r="D16" i="1"/>
  <c r="E16" i="1"/>
  <c r="F16" i="1"/>
  <c r="G16" i="1"/>
  <c r="H16" i="1"/>
  <c r="I16" i="1"/>
  <c r="J16" i="1"/>
  <c r="P16" i="1"/>
  <c r="Q16" i="1"/>
  <c r="R16" i="1"/>
  <c r="S16" i="1"/>
  <c r="T16" i="1"/>
  <c r="U16" i="1"/>
  <c r="V16" i="1"/>
  <c r="C17" i="1"/>
  <c r="D17" i="1"/>
  <c r="E17" i="1"/>
  <c r="F17" i="1"/>
  <c r="G17" i="1"/>
  <c r="H17" i="1"/>
  <c r="I17" i="1"/>
  <c r="J17" i="1"/>
  <c r="P17" i="1"/>
  <c r="Q17" i="1"/>
  <c r="R17" i="1"/>
  <c r="S17" i="1"/>
  <c r="T17" i="1"/>
  <c r="U17" i="1"/>
  <c r="V17" i="1"/>
  <c r="C18" i="1"/>
  <c r="D18" i="1"/>
  <c r="E18" i="1"/>
  <c r="F18" i="1"/>
  <c r="G18" i="1"/>
  <c r="H18" i="1"/>
  <c r="I18" i="1"/>
  <c r="J18" i="1"/>
  <c r="P18" i="1"/>
  <c r="Q18" i="1"/>
  <c r="R18" i="1"/>
  <c r="S18" i="1"/>
  <c r="T18" i="1"/>
  <c r="U18" i="1"/>
  <c r="V18" i="1"/>
  <c r="C19" i="1"/>
  <c r="D19" i="1"/>
  <c r="E19" i="1"/>
  <c r="F19" i="1"/>
  <c r="G19" i="1"/>
  <c r="H19" i="1"/>
  <c r="I19" i="1"/>
  <c r="J19" i="1"/>
  <c r="P19" i="1"/>
  <c r="Q19" i="1"/>
  <c r="R19" i="1"/>
  <c r="S19" i="1"/>
  <c r="T19" i="1"/>
  <c r="U19" i="1"/>
  <c r="V19" i="1"/>
  <c r="C20" i="1"/>
  <c r="D20" i="1"/>
  <c r="E20" i="1"/>
  <c r="F20" i="1"/>
  <c r="G20" i="1"/>
  <c r="H20" i="1"/>
  <c r="I20" i="1"/>
  <c r="J20" i="1"/>
  <c r="P20" i="1"/>
  <c r="Q20" i="1"/>
  <c r="R20" i="1"/>
  <c r="S20" i="1"/>
  <c r="T20" i="1"/>
  <c r="U20" i="1"/>
  <c r="V20" i="1"/>
  <c r="C21" i="1"/>
  <c r="D21" i="1"/>
  <c r="E21" i="1"/>
  <c r="F21" i="1"/>
  <c r="G21" i="1"/>
  <c r="H21" i="1"/>
  <c r="I21" i="1"/>
  <c r="J21" i="1"/>
  <c r="P21" i="1"/>
  <c r="Q21" i="1"/>
  <c r="R21" i="1"/>
  <c r="S21" i="1"/>
  <c r="T21" i="1"/>
  <c r="U21" i="1"/>
  <c r="V21" i="1"/>
  <c r="C22" i="1"/>
  <c r="D22" i="1"/>
  <c r="E22" i="1"/>
  <c r="F22" i="1"/>
  <c r="G22" i="1"/>
  <c r="H22" i="1"/>
  <c r="I22" i="1"/>
  <c r="J22" i="1"/>
  <c r="P22" i="1"/>
  <c r="Q22" i="1"/>
  <c r="R22" i="1"/>
  <c r="S22" i="1"/>
  <c r="T22" i="1"/>
  <c r="U22" i="1"/>
  <c r="V22" i="1"/>
  <c r="C23" i="1"/>
  <c r="D23" i="1"/>
  <c r="E23" i="1"/>
  <c r="F23" i="1"/>
  <c r="G23" i="1"/>
  <c r="H23" i="1"/>
  <c r="I23" i="1"/>
  <c r="J23" i="1"/>
  <c r="P23" i="1"/>
  <c r="Q23" i="1"/>
  <c r="R23" i="1"/>
  <c r="S23" i="1"/>
  <c r="T23" i="1"/>
  <c r="U23" i="1"/>
  <c r="V23" i="1"/>
  <c r="C24" i="1"/>
  <c r="D24" i="1"/>
  <c r="E24" i="1"/>
  <c r="F24" i="1"/>
  <c r="G24" i="1"/>
  <c r="H24" i="1"/>
  <c r="I24" i="1"/>
  <c r="J24" i="1"/>
  <c r="P24" i="1"/>
  <c r="Q24" i="1"/>
  <c r="R24" i="1"/>
  <c r="S24" i="1"/>
  <c r="T24" i="1"/>
  <c r="U24" i="1"/>
  <c r="V24" i="1"/>
  <c r="C25" i="1"/>
  <c r="D25" i="1"/>
  <c r="E25" i="1"/>
  <c r="F25" i="1"/>
  <c r="G25" i="1"/>
  <c r="H25" i="1"/>
  <c r="I25" i="1"/>
  <c r="J25" i="1"/>
  <c r="P25" i="1"/>
  <c r="Q25" i="1"/>
  <c r="R25" i="1"/>
  <c r="S25" i="1"/>
  <c r="T25" i="1"/>
  <c r="U25" i="1"/>
  <c r="V25" i="1"/>
  <c r="C26" i="1"/>
  <c r="D26" i="1"/>
  <c r="E26" i="1"/>
  <c r="F26" i="1"/>
  <c r="G26" i="1"/>
  <c r="I26" i="1"/>
  <c r="J26" i="1"/>
  <c r="P26" i="1"/>
  <c r="Q26" i="1"/>
  <c r="R26" i="1"/>
  <c r="S26" i="1"/>
  <c r="T26" i="1"/>
  <c r="U26" i="1"/>
  <c r="V26" i="1"/>
  <c r="C27" i="1"/>
  <c r="D27" i="1"/>
  <c r="E27" i="1"/>
  <c r="F27" i="1"/>
  <c r="G27" i="1"/>
  <c r="H27" i="1"/>
  <c r="I27" i="1"/>
  <c r="J27" i="1"/>
  <c r="P27" i="1"/>
  <c r="Q27" i="1"/>
  <c r="R27" i="1"/>
  <c r="S27" i="1"/>
  <c r="T27" i="1"/>
  <c r="U27" i="1"/>
  <c r="V27" i="1"/>
  <c r="C28" i="1"/>
  <c r="D28" i="1"/>
  <c r="E28" i="1"/>
  <c r="F28" i="1"/>
  <c r="G28" i="1"/>
  <c r="H28" i="1"/>
  <c r="I28" i="1"/>
  <c r="J28" i="1"/>
  <c r="P28" i="1"/>
  <c r="Q28" i="1"/>
  <c r="R28" i="1"/>
  <c r="S28" i="1"/>
  <c r="T28" i="1"/>
  <c r="U28" i="1"/>
  <c r="V28" i="1"/>
  <c r="C29" i="1"/>
  <c r="D29" i="1"/>
  <c r="E29" i="1"/>
  <c r="F29" i="1"/>
  <c r="G29" i="1"/>
  <c r="H29" i="1"/>
  <c r="I29" i="1"/>
  <c r="J29" i="1"/>
  <c r="P29" i="1"/>
  <c r="Q29" i="1"/>
  <c r="R29" i="1"/>
  <c r="S29" i="1"/>
  <c r="T29" i="1"/>
  <c r="U29" i="1"/>
  <c r="V29" i="1"/>
  <c r="C30" i="1"/>
  <c r="D30" i="1"/>
  <c r="E30" i="1"/>
  <c r="F30" i="1"/>
  <c r="G30" i="1"/>
  <c r="H30" i="1"/>
  <c r="I30" i="1"/>
  <c r="J30" i="1"/>
  <c r="P30" i="1"/>
  <c r="Q30" i="1"/>
  <c r="R30" i="1"/>
  <c r="S30" i="1"/>
  <c r="T30" i="1"/>
  <c r="U30" i="1"/>
  <c r="V30" i="1"/>
  <c r="C31" i="1"/>
  <c r="D31" i="1"/>
  <c r="E31" i="1"/>
  <c r="F31" i="1"/>
  <c r="G31" i="1"/>
  <c r="H31" i="1"/>
  <c r="I31" i="1"/>
  <c r="J31" i="1"/>
  <c r="P31" i="1"/>
  <c r="Q31" i="1"/>
  <c r="R31" i="1"/>
  <c r="S31" i="1"/>
  <c r="T31" i="1"/>
  <c r="U31" i="1"/>
  <c r="V31" i="1"/>
  <c r="C32" i="1"/>
  <c r="D32" i="1"/>
  <c r="E32" i="1"/>
  <c r="F32" i="1"/>
  <c r="G32" i="1"/>
  <c r="H32" i="1"/>
  <c r="I32" i="1"/>
  <c r="J32" i="1"/>
  <c r="P32" i="1"/>
  <c r="Q32" i="1"/>
  <c r="R32" i="1"/>
  <c r="S32" i="1"/>
  <c r="T32" i="1"/>
  <c r="U32" i="1"/>
  <c r="V32" i="1"/>
  <c r="C33" i="1"/>
  <c r="D33" i="1"/>
  <c r="E33" i="1"/>
  <c r="F33" i="1"/>
  <c r="G33" i="1"/>
  <c r="H33" i="1"/>
  <c r="I33" i="1"/>
  <c r="J33" i="1"/>
  <c r="P33" i="1"/>
  <c r="Q33" i="1"/>
  <c r="R33" i="1"/>
  <c r="S33" i="1"/>
  <c r="T33" i="1"/>
  <c r="U33" i="1"/>
  <c r="V33" i="1"/>
  <c r="C34" i="1"/>
  <c r="D34" i="1"/>
  <c r="E34" i="1"/>
  <c r="F34" i="1"/>
  <c r="G34" i="1"/>
  <c r="H34" i="1"/>
  <c r="I34" i="1"/>
  <c r="J34" i="1"/>
  <c r="P34" i="1"/>
  <c r="Q34" i="1"/>
  <c r="R34" i="1"/>
  <c r="S34" i="1"/>
  <c r="T34" i="1"/>
  <c r="U34" i="1"/>
  <c r="V34" i="1"/>
  <c r="C35" i="1"/>
  <c r="D35" i="1"/>
  <c r="E35" i="1"/>
  <c r="F35" i="1"/>
  <c r="G35" i="1"/>
  <c r="H35" i="1"/>
  <c r="I35" i="1"/>
  <c r="J35" i="1"/>
  <c r="O35" i="1"/>
  <c r="P35" i="1"/>
  <c r="Q35" i="1"/>
  <c r="R35" i="1"/>
  <c r="S35" i="1"/>
  <c r="T35" i="1"/>
  <c r="U35" i="1"/>
  <c r="V35" i="1"/>
  <c r="E41" i="1"/>
  <c r="E81" i="1" s="1"/>
  <c r="P81" i="1" s="1"/>
  <c r="D41" i="1"/>
  <c r="D61" i="1" s="1"/>
  <c r="E39" i="1"/>
  <c r="E59" i="1" s="1"/>
  <c r="D39" i="1"/>
  <c r="D59" i="1" s="1"/>
  <c r="D54" i="1"/>
  <c r="D74" i="1" s="1"/>
  <c r="D94" i="1" s="1"/>
  <c r="E54" i="1"/>
  <c r="E74" i="1" s="1"/>
  <c r="E94" i="1" s="1"/>
  <c r="E53" i="1"/>
  <c r="E73" i="1" s="1"/>
  <c r="E93" i="1" s="1"/>
  <c r="P93" i="1" s="1"/>
  <c r="D53" i="1"/>
  <c r="D73" i="1" s="1"/>
  <c r="D93" i="1" s="1"/>
  <c r="L93" i="1" s="1"/>
  <c r="A72" i="1"/>
  <c r="A71" i="1"/>
  <c r="A67" i="1"/>
  <c r="A68" i="1"/>
  <c r="A69" i="1"/>
  <c r="A70" i="1"/>
  <c r="E52" i="1"/>
  <c r="E72" i="1" s="1"/>
  <c r="E92" i="1" s="1"/>
  <c r="P92" i="1" s="1"/>
  <c r="D52" i="1"/>
  <c r="D72" i="1" s="1"/>
  <c r="D92" i="1" s="1"/>
  <c r="L92" i="1" s="1"/>
  <c r="E51" i="1"/>
  <c r="E71" i="1" s="1"/>
  <c r="D51" i="1"/>
  <c r="D71" i="1" s="1"/>
  <c r="E50" i="1"/>
  <c r="E70" i="1" s="1"/>
  <c r="D50" i="1"/>
  <c r="D70" i="1" s="1"/>
  <c r="E49" i="1"/>
  <c r="E69" i="1" s="1"/>
  <c r="D49" i="1"/>
  <c r="D69" i="1" s="1"/>
  <c r="E48" i="1"/>
  <c r="E68" i="1" s="1"/>
  <c r="D48" i="1"/>
  <c r="D68" i="1" s="1"/>
  <c r="E47" i="1"/>
  <c r="E87" i="1" s="1"/>
  <c r="P87" i="1" s="1"/>
  <c r="D47" i="1"/>
  <c r="D67" i="1" s="1"/>
  <c r="E46" i="1"/>
  <c r="E66" i="1" s="1"/>
  <c r="D46" i="1"/>
  <c r="D66" i="1" s="1"/>
  <c r="E45" i="1"/>
  <c r="E85" i="1" s="1"/>
  <c r="P85" i="1" s="1"/>
  <c r="D45" i="1"/>
  <c r="D65" i="1" s="1"/>
  <c r="E44" i="1"/>
  <c r="E64" i="1" s="1"/>
  <c r="D44" i="1"/>
  <c r="D64" i="1" s="1"/>
  <c r="E43" i="1"/>
  <c r="E83" i="1" s="1"/>
  <c r="P83" i="1" s="1"/>
  <c r="D43" i="1"/>
  <c r="D83" i="1" s="1"/>
  <c r="L83" i="1" s="1"/>
  <c r="E42" i="1"/>
  <c r="E82" i="1" s="1"/>
  <c r="P82" i="1" s="1"/>
  <c r="D42" i="1"/>
  <c r="D82" i="1" s="1"/>
  <c r="L82" i="1" s="1"/>
  <c r="E40" i="1"/>
  <c r="E80" i="1" s="1"/>
  <c r="P80" i="1" s="1"/>
  <c r="D40" i="1"/>
  <c r="D80" i="1" s="1"/>
  <c r="L80" i="1" s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B69" i="1"/>
  <c r="C69" i="1"/>
  <c r="B70" i="1"/>
  <c r="C70" i="1"/>
  <c r="B71" i="1"/>
  <c r="C71" i="1"/>
  <c r="B72" i="1"/>
  <c r="C72" i="1"/>
  <c r="B73" i="1"/>
  <c r="C73" i="1"/>
  <c r="B74" i="1"/>
  <c r="C74" i="1"/>
  <c r="B75" i="1"/>
  <c r="C75" i="1"/>
  <c r="B76" i="1"/>
  <c r="C76" i="1"/>
  <c r="E38" i="1"/>
  <c r="E78" i="1" s="1"/>
  <c r="P78" i="1" s="1"/>
  <c r="D38" i="1"/>
  <c r="D78" i="1" s="1"/>
  <c r="L78" i="1" s="1"/>
  <c r="A39" i="1"/>
  <c r="G76" i="1"/>
  <c r="V2" i="1"/>
  <c r="J2" i="1"/>
  <c r="U2" i="1"/>
  <c r="I2" i="1"/>
  <c r="T2" i="1"/>
  <c r="H2" i="1"/>
  <c r="S2" i="1"/>
  <c r="G2" i="1"/>
  <c r="R2" i="1"/>
  <c r="F2" i="1"/>
  <c r="Q2" i="1"/>
  <c r="E2" i="1"/>
  <c r="P2" i="1"/>
  <c r="D2" i="1"/>
  <c r="B40" i="1"/>
  <c r="C40" i="1"/>
  <c r="B41" i="1"/>
  <c r="C41" i="1"/>
  <c r="B42" i="1"/>
  <c r="C42" i="1"/>
  <c r="C39" i="1"/>
  <c r="B39" i="1"/>
  <c r="C2" i="1"/>
  <c r="AN24" i="1" l="1"/>
  <c r="AN15" i="1"/>
  <c r="AO25" i="1"/>
  <c r="AO24" i="1"/>
  <c r="AO21" i="1"/>
  <c r="AO2" i="1"/>
  <c r="AN12" i="1"/>
  <c r="AP3" i="1"/>
  <c r="AN22" i="1"/>
  <c r="AO20" i="1"/>
  <c r="AP19" i="1"/>
  <c r="AN16" i="1"/>
  <c r="AP13" i="1"/>
  <c r="AP20" i="1"/>
  <c r="AN27" i="1"/>
  <c r="AN11" i="1"/>
  <c r="AN8" i="1"/>
  <c r="AN5" i="1"/>
  <c r="AN3" i="1"/>
  <c r="AO7" i="1"/>
  <c r="AN29" i="1"/>
  <c r="AN30" i="1"/>
  <c r="AN31" i="1"/>
  <c r="AP31" i="1"/>
  <c r="AN28" i="1"/>
  <c r="AP25" i="1"/>
  <c r="AN10" i="1"/>
  <c r="AP7" i="1"/>
  <c r="AN4" i="1"/>
  <c r="AP26" i="1"/>
  <c r="AN23" i="1"/>
  <c r="AN20" i="1"/>
  <c r="AN17" i="1"/>
  <c r="AP14" i="1"/>
  <c r="AN21" i="1"/>
  <c r="AN2" i="1"/>
  <c r="AN18" i="1"/>
  <c r="AO12" i="1"/>
  <c r="AO9" i="1"/>
  <c r="AN6" i="1"/>
  <c r="AP2" i="1"/>
  <c r="AO26" i="1"/>
  <c r="AO8" i="1"/>
  <c r="AN14" i="1"/>
  <c r="AP8" i="1"/>
  <c r="AO22" i="1"/>
  <c r="AO13" i="1"/>
  <c r="AN9" i="1"/>
  <c r="AO31" i="1"/>
  <c r="AN19" i="1"/>
  <c r="AO10" i="1"/>
  <c r="AO19" i="1"/>
  <c r="AN7" i="1"/>
  <c r="AO14" i="1"/>
  <c r="AP28" i="1"/>
  <c r="AO27" i="1"/>
  <c r="AN26" i="1"/>
  <c r="AP16" i="1"/>
  <c r="AO15" i="1"/>
  <c r="AP4" i="1"/>
  <c r="AO3" i="1"/>
  <c r="AP27" i="1"/>
  <c r="AP15" i="1"/>
  <c r="AP29" i="1"/>
  <c r="AO28" i="1"/>
  <c r="AP17" i="1"/>
  <c r="AO16" i="1"/>
  <c r="AP5" i="1"/>
  <c r="AO4" i="1"/>
  <c r="AP30" i="1"/>
  <c r="AO29" i="1"/>
  <c r="AP18" i="1"/>
  <c r="AO17" i="1"/>
  <c r="AP6" i="1"/>
  <c r="AO5" i="1"/>
  <c r="AN13" i="1"/>
  <c r="AO30" i="1"/>
  <c r="AO18" i="1"/>
  <c r="AO6" i="1"/>
  <c r="AN25" i="1"/>
  <c r="AP21" i="1"/>
  <c r="AP9" i="1"/>
  <c r="AP22" i="1"/>
  <c r="AP10" i="1"/>
  <c r="AP24" i="1"/>
  <c r="AO23" i="1"/>
  <c r="AP12" i="1"/>
  <c r="AO11" i="1"/>
  <c r="AP23" i="1"/>
  <c r="AP11" i="1"/>
  <c r="L3" i="1"/>
  <c r="M3" i="1"/>
  <c r="Y32" i="1"/>
  <c r="Y20" i="1"/>
  <c r="M8" i="1"/>
  <c r="L21" i="1"/>
  <c r="K20" i="1"/>
  <c r="W29" i="1"/>
  <c r="W7" i="1"/>
  <c r="M33" i="1"/>
  <c r="K14" i="1"/>
  <c r="K5" i="1"/>
  <c r="K28" i="1"/>
  <c r="W20" i="1"/>
  <c r="Y14" i="1"/>
  <c r="W26" i="1"/>
  <c r="X31" i="1"/>
  <c r="L15" i="1"/>
  <c r="W8" i="1"/>
  <c r="W31" i="1"/>
  <c r="L27" i="1"/>
  <c r="W25" i="1"/>
  <c r="W22" i="1"/>
  <c r="W19" i="1"/>
  <c r="L33" i="1"/>
  <c r="W14" i="1"/>
  <c r="X32" i="1"/>
  <c r="L20" i="1"/>
  <c r="Y13" i="1"/>
  <c r="X20" i="1"/>
  <c r="K32" i="1"/>
  <c r="K23" i="1"/>
  <c r="W13" i="1"/>
  <c r="L9" i="1"/>
  <c r="L35" i="1"/>
  <c r="Y33" i="1"/>
  <c r="M26" i="1"/>
  <c r="W32" i="1"/>
  <c r="X23" i="1"/>
  <c r="M32" i="1"/>
  <c r="X30" i="1"/>
  <c r="K29" i="1"/>
  <c r="Y26" i="1"/>
  <c r="K26" i="1"/>
  <c r="X19" i="1"/>
  <c r="K11" i="1"/>
  <c r="Y8" i="1"/>
  <c r="K8" i="1"/>
  <c r="X5" i="1"/>
  <c r="W34" i="1"/>
  <c r="Y30" i="1"/>
  <c r="L29" i="1"/>
  <c r="Y27" i="1"/>
  <c r="X26" i="1"/>
  <c r="K25" i="1"/>
  <c r="W23" i="1"/>
  <c r="K22" i="1"/>
  <c r="W18" i="1"/>
  <c r="K18" i="1"/>
  <c r="W16" i="1"/>
  <c r="X12" i="1"/>
  <c r="M11" i="1"/>
  <c r="Y9" i="1"/>
  <c r="X8" i="1"/>
  <c r="K7" i="1"/>
  <c r="W5" i="1"/>
  <c r="K4" i="1"/>
  <c r="L8" i="1"/>
  <c r="K33" i="1"/>
  <c r="M27" i="1"/>
  <c r="M24" i="1"/>
  <c r="M20" i="1"/>
  <c r="K15" i="1"/>
  <c r="M9" i="1"/>
  <c r="M6" i="1"/>
  <c r="W35" i="1"/>
  <c r="L32" i="1"/>
  <c r="X29" i="1"/>
  <c r="L14" i="1"/>
  <c r="X11" i="1"/>
  <c r="L26" i="1"/>
  <c r="K35" i="1"/>
  <c r="X25" i="1"/>
  <c r="K17" i="1"/>
  <c r="Y7" i="1"/>
  <c r="K31" i="1"/>
  <c r="W24" i="1"/>
  <c r="K24" i="1"/>
  <c r="X18" i="1"/>
  <c r="M17" i="1"/>
  <c r="Y15" i="1"/>
  <c r="X14" i="1"/>
  <c r="K13" i="1"/>
  <c r="W11" i="1"/>
  <c r="K10" i="1"/>
  <c r="X7" i="1"/>
  <c r="W6" i="1"/>
  <c r="K6" i="1"/>
  <c r="W4" i="1"/>
  <c r="M30" i="1"/>
  <c r="K21" i="1"/>
  <c r="M15" i="1"/>
  <c r="M12" i="1"/>
  <c r="K3" i="1"/>
  <c r="X35" i="1"/>
  <c r="X17" i="1"/>
  <c r="K34" i="1"/>
  <c r="W30" i="1"/>
  <c r="K30" i="1"/>
  <c r="W28" i="1"/>
  <c r="X24" i="1"/>
  <c r="L23" i="1"/>
  <c r="Y21" i="1"/>
  <c r="K19" i="1"/>
  <c r="W17" i="1"/>
  <c r="K16" i="1"/>
  <c r="X13" i="1"/>
  <c r="W12" i="1"/>
  <c r="K12" i="1"/>
  <c r="W10" i="1"/>
  <c r="X6" i="1"/>
  <c r="M5" i="1"/>
  <c r="Y3" i="1"/>
  <c r="K27" i="1"/>
  <c r="M21" i="1"/>
  <c r="M18" i="1"/>
  <c r="M14" i="1"/>
  <c r="K9" i="1"/>
  <c r="M34" i="1"/>
  <c r="X33" i="1"/>
  <c r="M28" i="1"/>
  <c r="X27" i="1"/>
  <c r="M22" i="1"/>
  <c r="X21" i="1"/>
  <c r="M16" i="1"/>
  <c r="X15" i="1"/>
  <c r="M10" i="1"/>
  <c r="X9" i="1"/>
  <c r="M4" i="1"/>
  <c r="X3" i="1"/>
  <c r="Y34" i="1"/>
  <c r="L34" i="1"/>
  <c r="W33" i="1"/>
  <c r="Y28" i="1"/>
  <c r="L28" i="1"/>
  <c r="W27" i="1"/>
  <c r="Y22" i="1"/>
  <c r="L22" i="1"/>
  <c r="W21" i="1"/>
  <c r="Y16" i="1"/>
  <c r="L16" i="1"/>
  <c r="W15" i="1"/>
  <c r="Y10" i="1"/>
  <c r="L10" i="1"/>
  <c r="W9" i="1"/>
  <c r="Y4" i="1"/>
  <c r="L4" i="1"/>
  <c r="W3" i="1"/>
  <c r="M35" i="1"/>
  <c r="X34" i="1"/>
  <c r="M29" i="1"/>
  <c r="X28" i="1"/>
  <c r="M23" i="1"/>
  <c r="X22" i="1"/>
  <c r="X16" i="1"/>
  <c r="X10" i="1"/>
  <c r="X4" i="1"/>
  <c r="Y35" i="1"/>
  <c r="Y29" i="1"/>
  <c r="Y23" i="1"/>
  <c r="Y17" i="1"/>
  <c r="L17" i="1"/>
  <c r="Y11" i="1"/>
  <c r="L11" i="1"/>
  <c r="Y5" i="1"/>
  <c r="L5" i="1"/>
  <c r="L30" i="1"/>
  <c r="Y24" i="1"/>
  <c r="L24" i="1"/>
  <c r="Y18" i="1"/>
  <c r="L18" i="1"/>
  <c r="Y12" i="1"/>
  <c r="L12" i="1"/>
  <c r="Y6" i="1"/>
  <c r="L6" i="1"/>
  <c r="M31" i="1"/>
  <c r="M25" i="1"/>
  <c r="M19" i="1"/>
  <c r="M13" i="1"/>
  <c r="M7" i="1"/>
  <c r="Y31" i="1"/>
  <c r="L31" i="1"/>
  <c r="Y25" i="1"/>
  <c r="L25" i="1"/>
  <c r="Y19" i="1"/>
  <c r="L19" i="1"/>
  <c r="L13" i="1"/>
  <c r="L7" i="1"/>
  <c r="E79" i="1"/>
  <c r="P79" i="1" s="1"/>
  <c r="E67" i="1"/>
  <c r="D63" i="1"/>
  <c r="D86" i="1"/>
  <c r="L86" i="1" s="1"/>
  <c r="E61" i="1"/>
  <c r="E60" i="1"/>
  <c r="D60" i="1"/>
  <c r="E65" i="1"/>
  <c r="E63" i="1"/>
  <c r="D58" i="1"/>
  <c r="E58" i="1"/>
  <c r="E62" i="1"/>
  <c r="D62" i="1"/>
  <c r="D89" i="1"/>
  <c r="L89" i="1" s="1"/>
  <c r="E91" i="1"/>
  <c r="P91" i="1" s="1"/>
  <c r="E90" i="1"/>
  <c r="P90" i="1" s="1"/>
  <c r="D90" i="1"/>
  <c r="L90" i="1" s="1"/>
  <c r="D91" i="1"/>
  <c r="L91" i="1" s="1"/>
  <c r="E89" i="1"/>
  <c r="P89" i="1" s="1"/>
  <c r="E88" i="1"/>
  <c r="P88" i="1" s="1"/>
  <c r="D88" i="1"/>
  <c r="L88" i="1" s="1"/>
  <c r="D87" i="1"/>
  <c r="L87" i="1" s="1"/>
  <c r="E86" i="1"/>
  <c r="P86" i="1" s="1"/>
  <c r="E84" i="1"/>
  <c r="D81" i="1"/>
  <c r="D84" i="1"/>
  <c r="L84" i="1" s="1"/>
  <c r="D85" i="1"/>
  <c r="L85" i="1" s="1"/>
  <c r="D79" i="1"/>
  <c r="L79" i="1" s="1"/>
  <c r="Y2" i="1"/>
  <c r="L2" i="1"/>
  <c r="X2" i="1"/>
  <c r="M2" i="1"/>
  <c r="F40" i="1" l="1"/>
  <c r="L53" i="1"/>
  <c r="M54" i="1"/>
  <c r="G54" i="1"/>
  <c r="M74" i="1"/>
  <c r="M73" i="1"/>
  <c r="G53" i="1"/>
  <c r="M53" i="1"/>
  <c r="L73" i="1"/>
  <c r="L54" i="1"/>
  <c r="F54" i="1"/>
  <c r="L74" i="1"/>
  <c r="F53" i="1"/>
  <c r="M71" i="1"/>
  <c r="L72" i="1"/>
  <c r="L52" i="1"/>
  <c r="F52" i="1"/>
  <c r="M72" i="1"/>
  <c r="M52" i="1"/>
  <c r="G52" i="1"/>
  <c r="L71" i="1"/>
  <c r="L81" i="1"/>
  <c r="P84" i="1"/>
  <c r="F46" i="1"/>
  <c r="F50" i="1"/>
  <c r="L70" i="1"/>
  <c r="L50" i="1"/>
  <c r="M50" i="1"/>
  <c r="G50" i="1"/>
  <c r="M70" i="1"/>
  <c r="F51" i="1"/>
  <c r="L51" i="1"/>
  <c r="G51" i="1"/>
  <c r="M51" i="1"/>
  <c r="AB28" i="1"/>
  <c r="AA28" i="1"/>
  <c r="AA26" i="1"/>
  <c r="AB26" i="1"/>
  <c r="M69" i="1"/>
  <c r="M49" i="1"/>
  <c r="G49" i="1"/>
  <c r="L69" i="1"/>
  <c r="L49" i="1"/>
  <c r="F49" i="1"/>
  <c r="AA24" i="1"/>
  <c r="AB24" i="1"/>
  <c r="M67" i="1"/>
  <c r="M68" i="1"/>
  <c r="L66" i="1"/>
  <c r="L65" i="1"/>
  <c r="L67" i="1"/>
  <c r="M66" i="1"/>
  <c r="L68" i="1"/>
  <c r="L46" i="1"/>
  <c r="F47" i="1"/>
  <c r="L47" i="1"/>
  <c r="G46" i="1"/>
  <c r="M46" i="1"/>
  <c r="F48" i="1"/>
  <c r="L48" i="1"/>
  <c r="G47" i="1"/>
  <c r="M47" i="1"/>
  <c r="G48" i="1"/>
  <c r="M48" i="1"/>
  <c r="AA22" i="1"/>
  <c r="AB22" i="1"/>
  <c r="AA18" i="1"/>
  <c r="AB18" i="1"/>
  <c r="AA20" i="1"/>
  <c r="AB20" i="1"/>
  <c r="AB8" i="1"/>
  <c r="AA16" i="1"/>
  <c r="AA6" i="1"/>
  <c r="AB16" i="1"/>
  <c r="AA4" i="1"/>
  <c r="AB4" i="1"/>
  <c r="AB6" i="1"/>
  <c r="AA8" i="1"/>
  <c r="AA14" i="1"/>
  <c r="AA10" i="1"/>
  <c r="AB2" i="1"/>
  <c r="AA2" i="1"/>
  <c r="AB10" i="1"/>
  <c r="AB14" i="1"/>
  <c r="AB12" i="1"/>
  <c r="AA12" i="1"/>
  <c r="M65" i="1"/>
  <c r="L45" i="1"/>
  <c r="M45" i="1"/>
  <c r="L44" i="1"/>
  <c r="M64" i="1"/>
  <c r="L64" i="1"/>
  <c r="M44" i="1"/>
  <c r="F44" i="1"/>
  <c r="G44" i="1"/>
  <c r="F45" i="1"/>
  <c r="G45" i="1"/>
  <c r="K2" i="1"/>
  <c r="W2" i="1"/>
  <c r="N73" i="1" l="1"/>
  <c r="P53" i="1"/>
  <c r="I54" i="1"/>
  <c r="N53" i="1"/>
  <c r="F73" i="1"/>
  <c r="F93" i="1"/>
  <c r="G94" i="1"/>
  <c r="O54" i="1"/>
  <c r="G74" i="1"/>
  <c r="O53" i="1"/>
  <c r="G93" i="1"/>
  <c r="G73" i="1"/>
  <c r="H53" i="1"/>
  <c r="J53" i="1"/>
  <c r="I53" i="1"/>
  <c r="N74" i="1"/>
  <c r="P74" i="1"/>
  <c r="J54" i="1"/>
  <c r="H54" i="1"/>
  <c r="F94" i="1"/>
  <c r="F74" i="1"/>
  <c r="N54" i="1"/>
  <c r="P54" i="1"/>
  <c r="P73" i="1"/>
  <c r="O73" i="1"/>
  <c r="O74" i="1"/>
  <c r="J52" i="1"/>
  <c r="I52" i="1"/>
  <c r="G92" i="1"/>
  <c r="O52" i="1"/>
  <c r="G72" i="1"/>
  <c r="O72" i="1"/>
  <c r="H52" i="1"/>
  <c r="F92" i="1"/>
  <c r="P52" i="1"/>
  <c r="N52" i="1"/>
  <c r="F72" i="1"/>
  <c r="P72" i="1"/>
  <c r="N72" i="1"/>
  <c r="O71" i="1"/>
  <c r="O51" i="1"/>
  <c r="I51" i="1"/>
  <c r="I45" i="1"/>
  <c r="O67" i="1"/>
  <c r="O50" i="1"/>
  <c r="I47" i="1"/>
  <c r="O44" i="1"/>
  <c r="O69" i="1"/>
  <c r="O70" i="1"/>
  <c r="O65" i="1"/>
  <c r="O68" i="1"/>
  <c r="I50" i="1"/>
  <c r="O66" i="1"/>
  <c r="O64" i="1"/>
  <c r="O46" i="1"/>
  <c r="I46" i="1"/>
  <c r="I49" i="1"/>
  <c r="O45" i="1"/>
  <c r="O49" i="1"/>
  <c r="O48" i="1"/>
  <c r="I48" i="1"/>
  <c r="I44" i="1"/>
  <c r="O47" i="1"/>
  <c r="N71" i="1"/>
  <c r="F91" i="1"/>
  <c r="F90" i="1"/>
  <c r="G90" i="1"/>
  <c r="G71" i="1"/>
  <c r="G91" i="1"/>
  <c r="J50" i="1"/>
  <c r="N51" i="1"/>
  <c r="F71" i="1"/>
  <c r="P51" i="1"/>
  <c r="P71" i="1"/>
  <c r="J51" i="1"/>
  <c r="H51" i="1"/>
  <c r="H50" i="1"/>
  <c r="G70" i="1"/>
  <c r="N50" i="1"/>
  <c r="F70" i="1"/>
  <c r="P50" i="1"/>
  <c r="N70" i="1"/>
  <c r="P70" i="1"/>
  <c r="F89" i="1"/>
  <c r="G69" i="1"/>
  <c r="G89" i="1"/>
  <c r="N49" i="1"/>
  <c r="P49" i="1"/>
  <c r="J49" i="1"/>
  <c r="H49" i="1"/>
  <c r="F69" i="1"/>
  <c r="P69" i="1"/>
  <c r="N69" i="1"/>
  <c r="J47" i="1"/>
  <c r="F85" i="1"/>
  <c r="G66" i="1"/>
  <c r="G88" i="1"/>
  <c r="G65" i="1"/>
  <c r="G85" i="1"/>
  <c r="F65" i="1"/>
  <c r="F86" i="1"/>
  <c r="F66" i="1"/>
  <c r="P66" i="1"/>
  <c r="N66" i="1"/>
  <c r="N46" i="1"/>
  <c r="G86" i="1"/>
  <c r="F84" i="1"/>
  <c r="F64" i="1"/>
  <c r="G87" i="1"/>
  <c r="G67" i="1"/>
  <c r="F87" i="1"/>
  <c r="F67" i="1"/>
  <c r="P68" i="1"/>
  <c r="N68" i="1"/>
  <c r="G64" i="1"/>
  <c r="G84" i="1"/>
  <c r="F88" i="1"/>
  <c r="F68" i="1"/>
  <c r="G68" i="1"/>
  <c r="P67" i="1"/>
  <c r="N67" i="1"/>
  <c r="P46" i="1"/>
  <c r="P48" i="1"/>
  <c r="N48" i="1"/>
  <c r="J48" i="1"/>
  <c r="H48" i="1"/>
  <c r="P47" i="1"/>
  <c r="N47" i="1"/>
  <c r="H47" i="1"/>
  <c r="H46" i="1"/>
  <c r="P64" i="1"/>
  <c r="N64" i="1"/>
  <c r="N65" i="1"/>
  <c r="P65" i="1"/>
  <c r="P45" i="1"/>
  <c r="N45" i="1"/>
  <c r="N44" i="1"/>
  <c r="P44" i="1"/>
  <c r="M38" i="1"/>
  <c r="M58" i="1"/>
  <c r="L63" i="1"/>
  <c r="L43" i="1"/>
  <c r="M61" i="1"/>
  <c r="M41" i="1"/>
  <c r="F39" i="1"/>
  <c r="L39" i="1"/>
  <c r="L59" i="1"/>
  <c r="L38" i="1"/>
  <c r="L58" i="1"/>
  <c r="M43" i="1"/>
  <c r="M63" i="1"/>
  <c r="M62" i="1"/>
  <c r="M42" i="1"/>
  <c r="L42" i="1"/>
  <c r="L62" i="1"/>
  <c r="L61" i="1"/>
  <c r="L41" i="1"/>
  <c r="M60" i="1"/>
  <c r="M40" i="1"/>
  <c r="L40" i="1"/>
  <c r="L60" i="1"/>
  <c r="M59" i="1"/>
  <c r="M39" i="1"/>
  <c r="J45" i="1"/>
  <c r="H45" i="1"/>
  <c r="J44" i="1"/>
  <c r="J46" i="1"/>
  <c r="F38" i="1"/>
  <c r="H44" i="1"/>
  <c r="G41" i="1"/>
  <c r="F43" i="1"/>
  <c r="G43" i="1"/>
  <c r="G40" i="1"/>
  <c r="F41" i="1"/>
  <c r="G39" i="1"/>
  <c r="F42" i="1"/>
  <c r="G38" i="1"/>
  <c r="G42" i="1"/>
  <c r="I93" i="1" l="1"/>
  <c r="H73" i="1"/>
  <c r="I73" i="1"/>
  <c r="H93" i="1"/>
  <c r="J93" i="1"/>
  <c r="I74" i="1"/>
  <c r="J73" i="1"/>
  <c r="AF93" i="1" s="1"/>
  <c r="J74" i="1"/>
  <c r="H74" i="1"/>
  <c r="H94" i="1"/>
  <c r="J94" i="1"/>
  <c r="I94" i="1"/>
  <c r="J72" i="1"/>
  <c r="H72" i="1"/>
  <c r="H92" i="1"/>
  <c r="J92" i="1"/>
  <c r="I72" i="1"/>
  <c r="I92" i="1"/>
  <c r="I71" i="1"/>
  <c r="I91" i="1"/>
  <c r="O58" i="1"/>
  <c r="I90" i="1"/>
  <c r="I66" i="1"/>
  <c r="O60" i="1"/>
  <c r="I86" i="1"/>
  <c r="I69" i="1"/>
  <c r="I41" i="1"/>
  <c r="I42" i="1"/>
  <c r="I88" i="1"/>
  <c r="I84" i="1"/>
  <c r="O40" i="1"/>
  <c r="I89" i="1"/>
  <c r="I64" i="1"/>
  <c r="O42" i="1"/>
  <c r="O61" i="1"/>
  <c r="I38" i="1"/>
  <c r="I39" i="1"/>
  <c r="O39" i="1"/>
  <c r="O41" i="1"/>
  <c r="O62" i="1"/>
  <c r="O38" i="1"/>
  <c r="O59" i="1"/>
  <c r="I67" i="1"/>
  <c r="I70" i="1"/>
  <c r="O63" i="1"/>
  <c r="I85" i="1"/>
  <c r="I40" i="1"/>
  <c r="O43" i="1"/>
  <c r="I65" i="1"/>
  <c r="I43" i="1"/>
  <c r="I68" i="1"/>
  <c r="I87" i="1"/>
  <c r="H90" i="1"/>
  <c r="J90" i="1"/>
  <c r="J70" i="1"/>
  <c r="H91" i="1"/>
  <c r="J91" i="1"/>
  <c r="H70" i="1"/>
  <c r="H71" i="1"/>
  <c r="J71" i="1"/>
  <c r="H89" i="1"/>
  <c r="J89" i="1"/>
  <c r="H69" i="1"/>
  <c r="J69" i="1"/>
  <c r="J66" i="1"/>
  <c r="J88" i="1"/>
  <c r="H85" i="1"/>
  <c r="J86" i="1"/>
  <c r="J85" i="1"/>
  <c r="H87" i="1"/>
  <c r="J87" i="1"/>
  <c r="H84" i="1"/>
  <c r="J84" i="1"/>
  <c r="H67" i="1"/>
  <c r="J67" i="1"/>
  <c r="H68" i="1"/>
  <c r="J68" i="1"/>
  <c r="H64" i="1"/>
  <c r="H88" i="1"/>
  <c r="F83" i="1"/>
  <c r="F63" i="1"/>
  <c r="H66" i="1"/>
  <c r="H86" i="1"/>
  <c r="G83" i="1"/>
  <c r="G63" i="1"/>
  <c r="J64" i="1"/>
  <c r="G80" i="1"/>
  <c r="G60" i="1"/>
  <c r="F80" i="1"/>
  <c r="F60" i="1"/>
  <c r="F61" i="1"/>
  <c r="F81" i="1"/>
  <c r="F79" i="1"/>
  <c r="F59" i="1"/>
  <c r="F58" i="1"/>
  <c r="F78" i="1"/>
  <c r="G61" i="1"/>
  <c r="G81" i="1"/>
  <c r="F62" i="1"/>
  <c r="F82" i="1"/>
  <c r="G58" i="1"/>
  <c r="G78" i="1"/>
  <c r="G62" i="1"/>
  <c r="G82" i="1"/>
  <c r="G79" i="1"/>
  <c r="G59" i="1"/>
  <c r="H65" i="1"/>
  <c r="N59" i="1"/>
  <c r="P59" i="1"/>
  <c r="N62" i="1"/>
  <c r="P62" i="1"/>
  <c r="P63" i="1"/>
  <c r="N63" i="1"/>
  <c r="P61" i="1"/>
  <c r="N61" i="1"/>
  <c r="N60" i="1"/>
  <c r="P60" i="1"/>
  <c r="N58" i="1"/>
  <c r="P58" i="1"/>
  <c r="J65" i="1"/>
  <c r="P40" i="1"/>
  <c r="N40" i="1"/>
  <c r="P39" i="1"/>
  <c r="N39" i="1"/>
  <c r="P43" i="1"/>
  <c r="P38" i="1"/>
  <c r="N43" i="1"/>
  <c r="N41" i="1"/>
  <c r="P41" i="1"/>
  <c r="N38" i="1"/>
  <c r="P42" i="1"/>
  <c r="N42" i="1"/>
  <c r="J41" i="1"/>
  <c r="J39" i="1"/>
  <c r="J38" i="1"/>
  <c r="J43" i="1"/>
  <c r="J42" i="1"/>
  <c r="J40" i="1"/>
  <c r="H41" i="1"/>
  <c r="H42" i="1"/>
  <c r="H39" i="1"/>
  <c r="H43" i="1"/>
  <c r="H40" i="1"/>
  <c r="H38" i="1"/>
  <c r="V93" i="1" l="1"/>
  <c r="W93" i="1" s="1"/>
  <c r="X93" i="1" s="1"/>
  <c r="AG93" i="1"/>
  <c r="AH93" i="1" s="1"/>
  <c r="AL93" i="1"/>
  <c r="AJ93" i="1"/>
  <c r="V91" i="1"/>
  <c r="V87" i="1"/>
  <c r="V88" i="1"/>
  <c r="V89" i="1"/>
  <c r="V85" i="1"/>
  <c r="V92" i="1"/>
  <c r="V90" i="1"/>
  <c r="V86" i="1"/>
  <c r="V84" i="1"/>
  <c r="AF90" i="1"/>
  <c r="AF92" i="1"/>
  <c r="AF89" i="1"/>
  <c r="AF88" i="1"/>
  <c r="AF85" i="1"/>
  <c r="AF86" i="1"/>
  <c r="AF91" i="1"/>
  <c r="AF87" i="1"/>
  <c r="AF84" i="1"/>
  <c r="I59" i="1"/>
  <c r="I79" i="1"/>
  <c r="I63" i="1"/>
  <c r="I78" i="1"/>
  <c r="I61" i="1"/>
  <c r="I81" i="1"/>
  <c r="I83" i="1"/>
  <c r="I58" i="1"/>
  <c r="I60" i="1"/>
  <c r="I80" i="1"/>
  <c r="I82" i="1"/>
  <c r="I62" i="1"/>
  <c r="J80" i="1"/>
  <c r="J81" i="1"/>
  <c r="J83" i="1"/>
  <c r="J78" i="1"/>
  <c r="J82" i="1"/>
  <c r="J79" i="1"/>
  <c r="J63" i="1"/>
  <c r="H83" i="1"/>
  <c r="H63" i="1"/>
  <c r="J61" i="1"/>
  <c r="H81" i="1"/>
  <c r="J60" i="1"/>
  <c r="J58" i="1"/>
  <c r="H78" i="1"/>
  <c r="H79" i="1"/>
  <c r="H82" i="1"/>
  <c r="J59" i="1"/>
  <c r="J62" i="1"/>
  <c r="H80" i="1"/>
  <c r="H61" i="1"/>
  <c r="H59" i="1"/>
  <c r="H60" i="1"/>
  <c r="H58" i="1"/>
  <c r="H62" i="1"/>
  <c r="Z93" i="1" l="1"/>
  <c r="AB93" i="1"/>
  <c r="AM93" i="1"/>
  <c r="AL92" i="1"/>
  <c r="AJ92" i="1"/>
  <c r="Z90" i="1"/>
  <c r="AB90" i="1"/>
  <c r="Z92" i="1"/>
  <c r="AB92" i="1"/>
  <c r="Z91" i="1"/>
  <c r="AB91" i="1"/>
  <c r="AJ90" i="1"/>
  <c r="AL90" i="1"/>
  <c r="AL91" i="1"/>
  <c r="AJ91" i="1"/>
  <c r="AL89" i="1"/>
  <c r="AJ89" i="1"/>
  <c r="AL85" i="1"/>
  <c r="AJ85" i="1"/>
  <c r="AL88" i="1"/>
  <c r="AJ88" i="1"/>
  <c r="AL86" i="1"/>
  <c r="AJ86" i="1"/>
  <c r="AB86" i="1"/>
  <c r="Z86" i="1"/>
  <c r="AB84" i="1"/>
  <c r="Z84" i="1"/>
  <c r="AJ84" i="1"/>
  <c r="AL84" i="1"/>
  <c r="AB85" i="1"/>
  <c r="Z85" i="1"/>
  <c r="AL87" i="1"/>
  <c r="AJ87" i="1"/>
  <c r="Z89" i="1"/>
  <c r="AB89" i="1"/>
  <c r="AB87" i="1"/>
  <c r="Z87" i="1"/>
  <c r="AB88" i="1"/>
  <c r="Z88" i="1"/>
  <c r="W91" i="1"/>
  <c r="X91" i="1" s="1"/>
  <c r="W88" i="1"/>
  <c r="X88" i="1" s="1"/>
  <c r="V83" i="1"/>
  <c r="V80" i="1"/>
  <c r="W85" i="1"/>
  <c r="X85" i="1" s="1"/>
  <c r="W92" i="1"/>
  <c r="X92" i="1" s="1"/>
  <c r="W84" i="1"/>
  <c r="X84" i="1" s="1"/>
  <c r="W86" i="1"/>
  <c r="X86" i="1" s="1"/>
  <c r="V79" i="1"/>
  <c r="V81" i="1"/>
  <c r="V78" i="1"/>
  <c r="V82" i="1"/>
  <c r="W87" i="1"/>
  <c r="X87" i="1" s="1"/>
  <c r="AG90" i="1"/>
  <c r="AH90" i="1" s="1"/>
  <c r="AG92" i="1"/>
  <c r="AH92" i="1" s="1"/>
  <c r="AG88" i="1"/>
  <c r="AH88" i="1" s="1"/>
  <c r="AG89" i="1"/>
  <c r="AH89" i="1" s="1"/>
  <c r="AG91" i="1"/>
  <c r="AH91" i="1" s="1"/>
  <c r="AF82" i="1"/>
  <c r="AG86" i="1"/>
  <c r="AH86" i="1" s="1"/>
  <c r="AG85" i="1"/>
  <c r="AH85" i="1" s="1"/>
  <c r="AG87" i="1"/>
  <c r="AH87" i="1" s="1"/>
  <c r="AF79" i="1"/>
  <c r="AF81" i="1"/>
  <c r="AF78" i="1"/>
  <c r="AG84" i="1"/>
  <c r="AH84" i="1" s="1"/>
  <c r="AF80" i="1"/>
  <c r="AF83" i="1"/>
  <c r="W90" i="1"/>
  <c r="X90" i="1" s="1"/>
  <c r="W89" i="1"/>
  <c r="X89" i="1" s="1"/>
  <c r="AC93" i="1" l="1"/>
  <c r="AC90" i="1"/>
  <c r="AC86" i="1"/>
  <c r="AC85" i="1"/>
  <c r="AC89" i="1"/>
  <c r="AC84" i="1"/>
  <c r="AC92" i="1"/>
  <c r="AC88" i="1"/>
  <c r="AC87" i="1"/>
  <c r="AC91" i="1"/>
  <c r="AM92" i="1"/>
  <c r="AM91" i="1"/>
  <c r="AM90" i="1"/>
  <c r="AM88" i="1"/>
  <c r="AM86" i="1"/>
  <c r="AM87" i="1"/>
  <c r="AM89" i="1"/>
  <c r="AM84" i="1"/>
  <c r="AL80" i="1"/>
  <c r="AJ80" i="1"/>
  <c r="AL79" i="1"/>
  <c r="AJ79" i="1"/>
  <c r="AB82" i="1"/>
  <c r="Z82" i="1"/>
  <c r="AB81" i="1"/>
  <c r="Z81" i="1"/>
  <c r="Z79" i="1"/>
  <c r="AB79" i="1"/>
  <c r="AL82" i="1"/>
  <c r="AJ82" i="1"/>
  <c r="AM85" i="1"/>
  <c r="AB78" i="1"/>
  <c r="Z78" i="1"/>
  <c r="AJ83" i="1"/>
  <c r="AL83" i="1"/>
  <c r="AB80" i="1"/>
  <c r="Z80" i="1"/>
  <c r="AB83" i="1"/>
  <c r="Z83" i="1"/>
  <c r="AL78" i="1"/>
  <c r="AJ78" i="1"/>
  <c r="AL81" i="1"/>
  <c r="AJ81" i="1"/>
  <c r="W83" i="1"/>
  <c r="X83" i="1" s="1"/>
  <c r="W82" i="1"/>
  <c r="X82" i="1" s="1"/>
  <c r="W81" i="1"/>
  <c r="X81" i="1" s="1"/>
  <c r="W78" i="1"/>
  <c r="X78" i="1" s="1"/>
  <c r="AG82" i="1"/>
  <c r="AH82" i="1" s="1"/>
  <c r="W79" i="1"/>
  <c r="X79" i="1" s="1"/>
  <c r="AG81" i="1"/>
  <c r="AH81" i="1" s="1"/>
  <c r="AG79" i="1"/>
  <c r="AH79" i="1" s="1"/>
  <c r="AG78" i="1"/>
  <c r="AH78" i="1" s="1"/>
  <c r="AG80" i="1"/>
  <c r="AH80" i="1" s="1"/>
  <c r="AG83" i="1"/>
  <c r="AH83" i="1" s="1"/>
  <c r="W80" i="1"/>
  <c r="X80" i="1" s="1"/>
  <c r="AC78" i="1" l="1"/>
  <c r="AC81" i="1"/>
  <c r="AC79" i="1"/>
  <c r="AC83" i="1"/>
  <c r="AC82" i="1"/>
  <c r="AC80" i="1"/>
  <c r="AM79" i="1"/>
  <c r="AM81" i="1"/>
  <c r="AM82" i="1"/>
  <c r="AM83" i="1"/>
  <c r="AM80" i="1"/>
  <c r="AM78" i="1"/>
</calcChain>
</file>

<file path=xl/sharedStrings.xml><?xml version="1.0" encoding="utf-8"?>
<sst xmlns="http://schemas.openxmlformats.org/spreadsheetml/2006/main" count="843" uniqueCount="219">
  <si>
    <t>TEAM</t>
  </si>
  <si>
    <t>OPPONENT</t>
  </si>
  <si>
    <t>PTS FOR RF</t>
  </si>
  <si>
    <t>PTS FOR LR</t>
  </si>
  <si>
    <t>PTS GBR</t>
  </si>
  <si>
    <t>PTS Elastic</t>
  </si>
  <si>
    <t>Average All</t>
  </si>
  <si>
    <t>Oppt PTS RF</t>
  </si>
  <si>
    <t>Oppt PTS LR</t>
  </si>
  <si>
    <t>Average Opp</t>
  </si>
  <si>
    <t>Away</t>
  </si>
  <si>
    <t>Home</t>
  </si>
  <si>
    <t>Away Spread</t>
  </si>
  <si>
    <t>Spread win</t>
  </si>
  <si>
    <t>Result</t>
  </si>
  <si>
    <t>Difference</t>
  </si>
  <si>
    <t>Total Points</t>
  </si>
  <si>
    <t>ESPN Over/Under</t>
  </si>
  <si>
    <t>PTS Neural</t>
  </si>
  <si>
    <t>Opp Neural</t>
  </si>
  <si>
    <t>PTS</t>
  </si>
  <si>
    <t>PTS Adaboost</t>
  </si>
  <si>
    <t>Oppt PTS Adaboost</t>
  </si>
  <si>
    <t>PTS XGBR</t>
  </si>
  <si>
    <t>Oppt PTS XGBR</t>
  </si>
  <si>
    <t>PTS Huber</t>
  </si>
  <si>
    <t>Oppt PTS Huber</t>
  </si>
  <si>
    <t>Pts BayesRidge</t>
  </si>
  <si>
    <t>Oppt Points BayesRidge</t>
  </si>
  <si>
    <t xml:space="preserve"> Oppt Points GBR</t>
  </si>
  <si>
    <t>Oppt Pts Elastic</t>
  </si>
  <si>
    <t>opponent_PTS</t>
  </si>
  <si>
    <t>Away Max</t>
  </si>
  <si>
    <t>Home Max</t>
  </si>
  <si>
    <t>Away Min</t>
  </si>
  <si>
    <t>Home Min</t>
  </si>
  <si>
    <t>MIN</t>
  </si>
  <si>
    <t>MAX</t>
  </si>
  <si>
    <t>AVERAGE</t>
  </si>
  <si>
    <t>MAX SPREAD Home</t>
  </si>
  <si>
    <t>MAX SPREAD Away</t>
  </si>
  <si>
    <t>Filtered</t>
  </si>
  <si>
    <t>Biggest Away Difference</t>
  </si>
  <si>
    <t>Smallest Away Difference</t>
  </si>
  <si>
    <t>Total Poiints</t>
  </si>
  <si>
    <t>Take</t>
  </si>
  <si>
    <t>% Over/under</t>
  </si>
  <si>
    <t>Away Team</t>
  </si>
  <si>
    <t>Home Team</t>
  </si>
  <si>
    <t>Team</t>
  </si>
  <si>
    <t>R</t>
  </si>
  <si>
    <t>opponent_R</t>
  </si>
  <si>
    <t>Money Line Away</t>
  </si>
  <si>
    <t>Money Line Home</t>
  </si>
  <si>
    <t>Winning Team</t>
  </si>
  <si>
    <t>% of Winning based on Different Metrics</t>
  </si>
  <si>
    <t>Starter</t>
  </si>
  <si>
    <t>K</t>
  </si>
  <si>
    <t>Under</t>
  </si>
  <si>
    <t>Over</t>
  </si>
  <si>
    <t>Final Stars</t>
  </si>
  <si>
    <t>Strikeouts</t>
  </si>
  <si>
    <t>min</t>
  </si>
  <si>
    <t>TB</t>
  </si>
  <si>
    <t>SF</t>
  </si>
  <si>
    <t>Home/Away</t>
  </si>
  <si>
    <t>PA</t>
  </si>
  <si>
    <t>AB</t>
  </si>
  <si>
    <t>H</t>
  </si>
  <si>
    <t>1B</t>
  </si>
  <si>
    <t>2B</t>
  </si>
  <si>
    <t>3B</t>
  </si>
  <si>
    <t>HR</t>
  </si>
  <si>
    <t>RBI</t>
  </si>
  <si>
    <t>SB</t>
  </si>
  <si>
    <t>CS</t>
  </si>
  <si>
    <t>SO</t>
  </si>
  <si>
    <t>BA</t>
  </si>
  <si>
    <t>OBP</t>
  </si>
  <si>
    <t>SLG</t>
  </si>
  <si>
    <t>OPS</t>
  </si>
  <si>
    <t>GIDP</t>
  </si>
  <si>
    <t>HBP</t>
  </si>
  <si>
    <t>SH</t>
  </si>
  <si>
    <t>IBB</t>
  </si>
  <si>
    <t>opponent_PA</t>
  </si>
  <si>
    <t>opponent_AB</t>
  </si>
  <si>
    <t>opponent_H</t>
  </si>
  <si>
    <t>opponent_1B</t>
  </si>
  <si>
    <t>opponent_2B</t>
  </si>
  <si>
    <t>opponent_3B</t>
  </si>
  <si>
    <t>opponent_HR</t>
  </si>
  <si>
    <t>opponent_RBI</t>
  </si>
  <si>
    <t>opponent_SB</t>
  </si>
  <si>
    <t>opponent_CS</t>
  </si>
  <si>
    <t>opponent_BB</t>
  </si>
  <si>
    <t>opponent_SO</t>
  </si>
  <si>
    <t>opponent_BA</t>
  </si>
  <si>
    <t>opponent_OBP</t>
  </si>
  <si>
    <t>opponent_SLG</t>
  </si>
  <si>
    <t>opponent_OPS</t>
  </si>
  <si>
    <t>opponent_TB</t>
  </si>
  <si>
    <t>opponent_GIDP</t>
  </si>
  <si>
    <t>opponent_HBP</t>
  </si>
  <si>
    <t>opponent_SH</t>
  </si>
  <si>
    <t>opponent_SF</t>
  </si>
  <si>
    <t>opponent_IBB</t>
  </si>
  <si>
    <t>Opp</t>
  </si>
  <si>
    <t>BB_x</t>
  </si>
  <si>
    <t>IP</t>
  </si>
  <si>
    <t>ER</t>
  </si>
  <si>
    <t>UER</t>
  </si>
  <si>
    <t>HR_Given</t>
  </si>
  <si>
    <t>BB_y</t>
  </si>
  <si>
    <t>BF</t>
  </si>
  <si>
    <t>BR</t>
  </si>
  <si>
    <t>Stars based on predictive Models</t>
  </si>
  <si>
    <t>Average Reality</t>
  </si>
  <si>
    <t>L10 Avg</t>
  </si>
  <si>
    <t>Average Home Team Score</t>
  </si>
  <si>
    <t>Additional Stars</t>
  </si>
  <si>
    <t>Average Combined Score Difference</t>
  </si>
  <si>
    <t/>
  </si>
  <si>
    <t>L10 All OPP Avg</t>
  </si>
  <si>
    <t>Average Runs against Opp this Seaon</t>
  </si>
  <si>
    <t>Home/Away_x</t>
  </si>
  <si>
    <t>BB</t>
  </si>
  <si>
    <t>Opp Games Stars</t>
  </si>
  <si>
    <t>Games against OPP total</t>
  </si>
  <si>
    <t>Opp total Stars</t>
  </si>
  <si>
    <t>Games Against OPP Difference Home Team</t>
  </si>
  <si>
    <t>Average Game Stars</t>
  </si>
  <si>
    <t>Home/Away_y</t>
  </si>
  <si>
    <t>-105</t>
  </si>
  <si>
    <t>NYM</t>
  </si>
  <si>
    <t>CHW</t>
  </si>
  <si>
    <t>CLE</t>
  </si>
  <si>
    <t>DET</t>
  </si>
  <si>
    <t>TBR</t>
  </si>
  <si>
    <t>LAA</t>
  </si>
  <si>
    <t>OAK</t>
  </si>
  <si>
    <t>LAD</t>
  </si>
  <si>
    <t>MIA</t>
  </si>
  <si>
    <t>SFG</t>
  </si>
  <si>
    <t>ATL</t>
  </si>
  <si>
    <t>TEX</t>
  </si>
  <si>
    <t>Player</t>
  </si>
  <si>
    <t>BAL</t>
  </si>
  <si>
    <t>SD</t>
  </si>
  <si>
    <t>TOR</t>
  </si>
  <si>
    <t>WSH</t>
  </si>
  <si>
    <t>SDP</t>
  </si>
  <si>
    <t>WSN</t>
  </si>
  <si>
    <t>-125</t>
  </si>
  <si>
    <t>+105</t>
  </si>
  <si>
    <t>+130</t>
  </si>
  <si>
    <t>-155</t>
  </si>
  <si>
    <t>-115</t>
  </si>
  <si>
    <t>+160</t>
  </si>
  <si>
    <t>Charlie Morton</t>
  </si>
  <si>
    <t>Grayson Rodriguez</t>
  </si>
  <si>
    <t>Brayan Bello</t>
  </si>
  <si>
    <t>BOS</t>
  </si>
  <si>
    <t>Kyle Hendricks</t>
  </si>
  <si>
    <t>CHC</t>
  </si>
  <si>
    <t>Drew Thorpe</t>
  </si>
  <si>
    <t>Nick Lodolo</t>
  </si>
  <si>
    <t>CIN</t>
  </si>
  <si>
    <t>Ben Lively</t>
  </si>
  <si>
    <t>Kyle Freeland</t>
  </si>
  <si>
    <t>COL</t>
  </si>
  <si>
    <t>Keider Montero</t>
  </si>
  <si>
    <t>Framber Valdez</t>
  </si>
  <si>
    <t>HOU</t>
  </si>
  <si>
    <t>Brady Singer</t>
  </si>
  <si>
    <t>KC</t>
  </si>
  <si>
    <t>Carson Fulmer</t>
  </si>
  <si>
    <t>Gavin Stone</t>
  </si>
  <si>
    <t>Trevor Rogers</t>
  </si>
  <si>
    <t>Freddy Peralta</t>
  </si>
  <si>
    <t>MIL</t>
  </si>
  <si>
    <t>Pablo Lopez</t>
  </si>
  <si>
    <t>Kodai Senga</t>
  </si>
  <si>
    <t>Nestor Cortes</t>
  </si>
  <si>
    <t>NYY</t>
  </si>
  <si>
    <t>Cristopher Sanchez</t>
  </si>
  <si>
    <t>PHI</t>
  </si>
  <si>
    <t>Luis Ortiz</t>
  </si>
  <si>
    <t>PIT</t>
  </si>
  <si>
    <t>Adam Mazur</t>
  </si>
  <si>
    <t>George Kirby</t>
  </si>
  <si>
    <t>SEA</t>
  </si>
  <si>
    <t>Kyle Harrison</t>
  </si>
  <si>
    <t>Sonny Gray</t>
  </si>
  <si>
    <t>STL</t>
  </si>
  <si>
    <t>Shane Baz</t>
  </si>
  <si>
    <t>Andrew Heaney</t>
  </si>
  <si>
    <t>Yusei Kikuchi</t>
  </si>
  <si>
    <t>MacKenzie Gore</t>
  </si>
  <si>
    <t>Paul Blackburn</t>
  </si>
  <si>
    <t>KCR</t>
  </si>
  <si>
    <t>ARI</t>
  </si>
  <si>
    <t>Zac Gallen</t>
  </si>
  <si>
    <t>1st Game</t>
  </si>
  <si>
    <t>+155</t>
  </si>
  <si>
    <t>-185</t>
  </si>
  <si>
    <t>-175</t>
  </si>
  <si>
    <t>+145</t>
  </si>
  <si>
    <t>+140</t>
  </si>
  <si>
    <t>-190</t>
  </si>
  <si>
    <t>+115</t>
  </si>
  <si>
    <t>-135</t>
  </si>
  <si>
    <t>-120</t>
  </si>
  <si>
    <t>Even</t>
  </si>
  <si>
    <t>+185</t>
  </si>
  <si>
    <t>-225</t>
  </si>
  <si>
    <t>-165</t>
  </si>
  <si>
    <t>+150</t>
  </si>
  <si>
    <t>-180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</si>
</sst>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rgb="FF212121"/>
      <name val="Arial"/>
      <family val="2"/>
    </font>
    <font>
      <sz val="8"/>
      <color rgb="FF212121"/>
      <name val="Arial"/>
      <family val="2"/>
    </font>
    <font>
      <sz val="10"/>
      <color theme="1"/>
      <name val="Arial"/>
      <family val="2"/>
    </font>
    <font>
      <b/>
      <sz val="10"/>
      <color rgb="FF212121"/>
      <name val="Arial"/>
      <family val="2"/>
    </font>
    <font>
      <sz val="11"/>
      <name val="Aptos Narrow"/>
      <family val="2"/>
      <scheme val="minor"/>
    </font>
    <font>
      <sz val="10"/>
      <name val="Arial"/>
      <family val="2"/>
    </font>
    <font>
      <b/>
      <sz val="11"/>
      <name val="Calibri"/>
      <family val="2"/>
    </font>
    <font>
      <b/>
      <sz val="11"/>
      <name val="Calibri"/>
      <family val="2"/>
    </font>
    <font>
      <u/>
      <sz val="11"/>
      <color theme="10"/>
      <name val="Aptos Narrow"/>
      <family val="2"/>
      <scheme val="minor"/>
    </font>
    <font>
      <b/>
      <sz val="11"/>
      <name val="Calibri"/>
      <family val="2"/>
    </font>
    <font>
      <b/>
      <sz val="11"/>
      <name val="Calibri"/>
      <family val="2"/>
    </font>
    <font>
      <sz val="8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000000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35">
    <xf numFmtId="0" fontId="0" fillId="0" borderId="0" xfId="0"/>
    <xf numFmtId="0" fontId="2" fillId="2" borderId="1" xfId="0" applyFont="1" applyFill="1" applyBorder="1" applyAlignment="1">
      <alignment vertical="center" wrapText="1"/>
    </xf>
    <xf numFmtId="0" fontId="5" fillId="2" borderId="0" xfId="0" applyFont="1" applyFill="1" applyAlignment="1">
      <alignment horizontal="center" vertical="center"/>
    </xf>
    <xf numFmtId="0" fontId="8" fillId="0" borderId="2" xfId="0" applyFont="1" applyBorder="1" applyAlignment="1">
      <alignment horizontal="center" vertical="top"/>
    </xf>
    <xf numFmtId="0" fontId="1" fillId="0" borderId="2" xfId="0" applyFont="1" applyBorder="1"/>
    <xf numFmtId="0" fontId="2" fillId="0" borderId="1" xfId="0" applyFont="1" applyBorder="1" applyAlignment="1">
      <alignment vertical="center" wrapText="1"/>
    </xf>
    <xf numFmtId="0" fontId="0" fillId="0" borderId="2" xfId="0" applyBorder="1"/>
    <xf numFmtId="0" fontId="3" fillId="0" borderId="2" xfId="0" applyFont="1" applyBorder="1"/>
    <xf numFmtId="0" fontId="2" fillId="0" borderId="2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6" fillId="0" borderId="2" xfId="0" applyFont="1" applyBorder="1"/>
    <xf numFmtId="0" fontId="7" fillId="0" borderId="2" xfId="0" applyFont="1" applyBorder="1" applyAlignment="1">
      <alignment vertical="center" wrapText="1"/>
    </xf>
    <xf numFmtId="0" fontId="0" fillId="3" borderId="2" xfId="0" applyFill="1" applyBorder="1"/>
    <xf numFmtId="2" fontId="0" fillId="3" borderId="2" xfId="0" applyNumberFormat="1" applyFill="1" applyBorder="1"/>
    <xf numFmtId="0" fontId="2" fillId="0" borderId="4" xfId="0" applyFont="1" applyBorder="1" applyAlignment="1">
      <alignment vertical="center" wrapText="1"/>
    </xf>
    <xf numFmtId="0" fontId="2" fillId="3" borderId="2" xfId="0" applyFont="1" applyFill="1" applyBorder="1" applyAlignment="1">
      <alignment vertical="center" wrapText="1"/>
    </xf>
    <xf numFmtId="49" fontId="0" fillId="3" borderId="2" xfId="0" applyNumberFormat="1" applyFill="1" applyBorder="1"/>
    <xf numFmtId="0" fontId="9" fillId="0" borderId="2" xfId="0" applyFont="1" applyBorder="1" applyAlignment="1">
      <alignment horizontal="center" vertical="top"/>
    </xf>
    <xf numFmtId="0" fontId="1" fillId="0" borderId="0" xfId="0" applyFont="1"/>
    <xf numFmtId="2" fontId="0" fillId="3" borderId="2" xfId="0" quotePrefix="1" applyNumberFormat="1" applyFill="1" applyBorder="1"/>
    <xf numFmtId="2" fontId="0" fillId="0" borderId="2" xfId="0" applyNumberFormat="1" applyBorder="1"/>
    <xf numFmtId="0" fontId="10" fillId="0" borderId="2" xfId="1" applyFill="1" applyBorder="1"/>
    <xf numFmtId="0" fontId="0" fillId="3" borderId="2" xfId="0" applyFill="1" applyBorder="1" applyAlignment="1">
      <alignment vertical="center"/>
    </xf>
    <xf numFmtId="0" fontId="0" fillId="3" borderId="2" xfId="0" applyFill="1" applyBorder="1" applyAlignment="1">
      <alignment vertical="center" wrapText="1"/>
    </xf>
    <xf numFmtId="0" fontId="0" fillId="3" borderId="3" xfId="0" applyFill="1" applyBorder="1" applyAlignment="1">
      <alignment vertical="center" wrapText="1"/>
    </xf>
    <xf numFmtId="0" fontId="11" fillId="0" borderId="2" xfId="0" applyFont="1" applyBorder="1" applyAlignment="1">
      <alignment horizontal="center" vertical="top"/>
    </xf>
    <xf numFmtId="0" fontId="12" fillId="0" borderId="2" xfId="0" applyFont="1" applyBorder="1" applyAlignment="1">
      <alignment horizontal="center" vertical="top"/>
    </xf>
    <xf numFmtId="49" fontId="0" fillId="4" borderId="2" xfId="0" applyNumberFormat="1" applyFill="1" applyBorder="1"/>
    <xf numFmtId="0" fontId="2" fillId="4" borderId="2" xfId="0" applyFont="1" applyFill="1" applyBorder="1" applyAlignment="1">
      <alignment vertical="center" wrapText="1"/>
    </xf>
    <xf numFmtId="2" fontId="0" fillId="4" borderId="2" xfId="0" quotePrefix="1" applyNumberFormat="1" applyFill="1" applyBorder="1"/>
    <xf numFmtId="0" fontId="0" fillId="4" borderId="2" xfId="0" applyFill="1" applyBorder="1"/>
    <xf numFmtId="2" fontId="0" fillId="5" borderId="2" xfId="0" quotePrefix="1" applyNumberFormat="1" applyFill="1" applyBorder="1"/>
    <xf numFmtId="2" fontId="0" fillId="5" borderId="2" xfId="0" applyNumberFormat="1" applyFill="1" applyBorder="1"/>
    <xf numFmtId="2" fontId="0" fillId="6" borderId="2" xfId="0" quotePrefix="1" applyNumberFormat="1" applyFill="1" applyBorder="1"/>
    <xf numFmtId="2" fontId="0" fillId="6" borderId="2" xfId="0" applyNumberForma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D9D2F-4AAF-4632-8EF4-EE536C1A00BA}">
  <dimension ref="A1:AQ128"/>
  <sheetViews>
    <sheetView tabSelected="1" topLeftCell="N73" zoomScale="80" zoomScaleNormal="80" workbookViewId="0">
      <selection activeCell="V92" sqref="V92:AD92"/>
    </sheetView>
  </sheetViews>
  <sheetFormatPr defaultRowHeight="14.4" x14ac:dyDescent="0.3"/>
  <cols>
    <col min="1" max="1" width="8.88671875" style="6"/>
    <col min="2" max="4" width="12.77734375" style="6" bestFit="1" customWidth="1"/>
    <col min="5" max="5" width="12.77734375" style="6" customWidth="1"/>
    <col min="6" max="6" width="11.6640625" style="6" customWidth="1"/>
    <col min="7" max="7" width="12.88671875" style="6" customWidth="1"/>
    <col min="8" max="8" width="13.88671875" style="6" customWidth="1"/>
    <col min="9" max="9" width="15.21875" style="6" bestFit="1" customWidth="1"/>
    <col min="10" max="10" width="11.6640625" style="6" customWidth="1"/>
    <col min="11" max="12" width="12.21875" style="6" customWidth="1"/>
    <col min="13" max="13" width="8.6640625" style="6" customWidth="1"/>
    <col min="14" max="14" width="12.88671875" style="6" customWidth="1"/>
    <col min="15" max="15" width="14.6640625" style="6" customWidth="1"/>
    <col min="16" max="16" width="12.6640625" style="6" bestFit="1" customWidth="1"/>
    <col min="17" max="17" width="11.21875" style="6" customWidth="1"/>
    <col min="18" max="18" width="15.21875" style="6" customWidth="1"/>
    <col min="19" max="19" width="20.33203125" style="6" customWidth="1"/>
    <col min="20" max="20" width="16" style="6" customWidth="1"/>
    <col min="21" max="21" width="16" style="6" bestFit="1" customWidth="1"/>
    <col min="22" max="22" width="12.6640625" style="6" customWidth="1"/>
    <col min="23" max="24" width="12.6640625" style="6" bestFit="1" customWidth="1"/>
    <col min="25" max="25" width="12.77734375" style="6" bestFit="1" customWidth="1"/>
    <col min="26" max="26" width="14.5546875" style="6" bestFit="1" customWidth="1"/>
    <col min="27" max="28" width="8.88671875" style="6"/>
    <col min="29" max="29" width="16.5546875" bestFit="1" customWidth="1"/>
    <col min="30" max="30" width="10" style="6" customWidth="1"/>
    <col min="31" max="31" width="11" style="6" customWidth="1"/>
    <col min="32" max="32" width="10.109375" style="6" customWidth="1"/>
    <col min="33" max="16384" width="8.88671875" style="6"/>
  </cols>
  <sheetData>
    <row r="1" spans="1:42" s="4" customFormat="1" x14ac:dyDescent="0.3">
      <c r="A1" s="3" t="s">
        <v>0</v>
      </c>
      <c r="B1" s="3" t="s">
        <v>1</v>
      </c>
      <c r="C1" s="4" t="s">
        <v>2</v>
      </c>
      <c r="D1" s="4" t="s">
        <v>3</v>
      </c>
      <c r="E1" s="4" t="s">
        <v>21</v>
      </c>
      <c r="F1" s="4" t="s">
        <v>23</v>
      </c>
      <c r="G1" s="4" t="s">
        <v>25</v>
      </c>
      <c r="H1" s="4" t="s">
        <v>27</v>
      </c>
      <c r="I1" s="4" t="s">
        <v>5</v>
      </c>
      <c r="J1" s="4" t="s">
        <v>4</v>
      </c>
      <c r="K1" s="4" t="s">
        <v>6</v>
      </c>
      <c r="L1" s="4" t="s">
        <v>37</v>
      </c>
      <c r="M1" s="4" t="s">
        <v>36</v>
      </c>
      <c r="N1" s="4" t="s">
        <v>117</v>
      </c>
      <c r="O1" s="4" t="s">
        <v>7</v>
      </c>
      <c r="P1" s="4" t="s">
        <v>8</v>
      </c>
      <c r="Q1" s="4" t="s">
        <v>22</v>
      </c>
      <c r="R1" s="4" t="s">
        <v>24</v>
      </c>
      <c r="S1" s="4" t="s">
        <v>26</v>
      </c>
      <c r="T1" s="4" t="s">
        <v>28</v>
      </c>
      <c r="U1" s="4" t="s">
        <v>30</v>
      </c>
      <c r="V1" s="4" t="s">
        <v>29</v>
      </c>
      <c r="W1" s="4" t="s">
        <v>9</v>
      </c>
      <c r="X1" s="4" t="s">
        <v>37</v>
      </c>
      <c r="Y1" s="4" t="s">
        <v>36</v>
      </c>
      <c r="Z1" s="4" t="s">
        <v>117</v>
      </c>
      <c r="AA1" s="4" t="s">
        <v>42</v>
      </c>
      <c r="AB1" s="4" t="s">
        <v>43</v>
      </c>
      <c r="AE1" s="17" t="s">
        <v>56</v>
      </c>
      <c r="AF1" s="4" t="s">
        <v>7</v>
      </c>
      <c r="AG1" s="4" t="s">
        <v>8</v>
      </c>
      <c r="AH1" s="4" t="s">
        <v>22</v>
      </c>
      <c r="AI1" s="4" t="s">
        <v>24</v>
      </c>
      <c r="AJ1" s="4" t="s">
        <v>26</v>
      </c>
      <c r="AK1" s="4" t="s">
        <v>28</v>
      </c>
      <c r="AL1" s="4" t="s">
        <v>30</v>
      </c>
      <c r="AM1" s="4" t="s">
        <v>29</v>
      </c>
      <c r="AN1" s="4" t="s">
        <v>9</v>
      </c>
      <c r="AO1" s="4" t="s">
        <v>37</v>
      </c>
      <c r="AP1" s="4" t="s">
        <v>36</v>
      </c>
    </row>
    <row r="2" spans="1:42" ht="15" thickBot="1" x14ac:dyDescent="0.35">
      <c r="A2" t="s">
        <v>136</v>
      </c>
      <c r="B2" t="s">
        <v>186</v>
      </c>
      <c r="C2" s="5">
        <f>RF!B2</f>
        <v>2.02</v>
      </c>
      <c r="D2" s="5">
        <f>LR!B2</f>
        <v>2.2615986412522502</v>
      </c>
      <c r="E2" s="5">
        <f>Adaboost!B2</f>
        <v>2.83765347885402</v>
      </c>
      <c r="F2" s="5">
        <f>XGBR!B2</f>
        <v>2.3424353999999998</v>
      </c>
      <c r="G2" s="5">
        <f>Huber!B2</f>
        <v>2.1001099711564599</v>
      </c>
      <c r="H2" s="5">
        <f>BayesRidge!B2</f>
        <v>2.2674712944753299</v>
      </c>
      <c r="I2" s="5">
        <f>Elastic!B2</f>
        <v>2.83798280944097</v>
      </c>
      <c r="J2" s="5">
        <f>GBR!B2</f>
        <v>2.1358420213412099</v>
      </c>
      <c r="K2" s="6">
        <f t="shared" ref="K2:K24" si="0">AVERAGE(C2:J2,B39)</f>
        <v>2.3375243007401894</v>
      </c>
      <c r="L2">
        <f>MAX(C2:J2)</f>
        <v>2.83798280944097</v>
      </c>
      <c r="M2">
        <f>MIN(C2:J2)</f>
        <v>2.02</v>
      </c>
      <c r="N2">
        <v>2.1</v>
      </c>
      <c r="O2" s="5">
        <f>RF!C2</f>
        <v>3.03</v>
      </c>
      <c r="P2" s="5">
        <f>LR!C2</f>
        <v>2.8809002971188198</v>
      </c>
      <c r="Q2" s="5">
        <f>Adaboost!C2</f>
        <v>3.6145552560646901</v>
      </c>
      <c r="R2" s="5">
        <f>XGBR!C2</f>
        <v>2.1123474</v>
      </c>
      <c r="S2" s="5">
        <f>Huber!C2</f>
        <v>2.6999998990002401</v>
      </c>
      <c r="T2" s="5">
        <f>BayesRidge!C2</f>
        <v>2.8638820344256799</v>
      </c>
      <c r="U2" s="5">
        <f>Elastic!C2</f>
        <v>3.5978127281296</v>
      </c>
      <c r="V2" s="5">
        <f>GBR!C2</f>
        <v>3.0675193686286399</v>
      </c>
      <c r="W2" s="6">
        <f t="shared" ref="W2:W35" si="1">AVERAGE(O2:V2,C39)</f>
        <v>2.9810386278570733</v>
      </c>
      <c r="X2" s="6">
        <f>MAX(O2:V2)</f>
        <v>3.6145552560646901</v>
      </c>
      <c r="Y2" s="6">
        <f>MIN(O2:V2)</f>
        <v>2.1123474</v>
      </c>
      <c r="Z2">
        <v>3.1</v>
      </c>
      <c r="AA2" s="6">
        <f>MAX(L2,M2,X3,Y3)-MIN(L3,M3,X2,Y2)</f>
        <v>4.1323709098591497</v>
      </c>
      <c r="AB2" s="6">
        <f>MIN(L2,M2,X3,Y3)-MAX(L3,M3,X2,Y2)</f>
        <v>-2.5358739255014302</v>
      </c>
      <c r="AC2" s="6"/>
      <c r="AE2" t="s">
        <v>168</v>
      </c>
      <c r="AF2" s="6">
        <f>RF!D2</f>
        <v>4.93</v>
      </c>
      <c r="AG2" s="6">
        <f>LR!D2</f>
        <v>4.9399718778352497</v>
      </c>
      <c r="AH2" s="6">
        <f>Adaboost!D2</f>
        <v>4.5333333333333297</v>
      </c>
      <c r="AI2" s="6">
        <f>XGBR!D2</f>
        <v>5.546589</v>
      </c>
      <c r="AJ2" s="6">
        <f>Huber!D2</f>
        <v>4.9542242580189697</v>
      </c>
      <c r="AK2" s="6">
        <f>BayesRidge!D2</f>
        <v>4.8879285114242998</v>
      </c>
      <c r="AL2" s="6">
        <f>Elastic!D2</f>
        <v>4.93335816159468</v>
      </c>
      <c r="AM2" s="6">
        <f>GBR!D2</f>
        <v>4.8205326073377996</v>
      </c>
      <c r="AN2" s="6">
        <f>AVERAGE(AF2:AM2,Neural!D2)</f>
        <v>4.9541706202731017</v>
      </c>
      <c r="AO2" s="6">
        <f>MAX(AF2:AM2,Neural!D2)</f>
        <v>5.546589</v>
      </c>
      <c r="AP2" s="6">
        <f>MIN(AF2:AM2,Neural!D2)</f>
        <v>4.5333333333333297</v>
      </c>
    </row>
    <row r="3" spans="1:42" ht="15" thickBot="1" x14ac:dyDescent="0.35">
      <c r="A3" t="s">
        <v>186</v>
      </c>
      <c r="B3" t="s">
        <v>136</v>
      </c>
      <c r="C3" s="5">
        <f>RF!B3</f>
        <v>4.09</v>
      </c>
      <c r="D3" s="5">
        <f>LR!B3</f>
        <v>4.48073410624212</v>
      </c>
      <c r="E3" s="5">
        <f>Adaboost!B3</f>
        <v>4.5558739255014302</v>
      </c>
      <c r="F3" s="5">
        <f>XGBR!B3</f>
        <v>3.9809131999999998</v>
      </c>
      <c r="G3" s="5">
        <f>Huber!B3</f>
        <v>4.3001103697438898</v>
      </c>
      <c r="H3" s="5">
        <f>BayesRidge!B3</f>
        <v>4.4793080357442303</v>
      </c>
      <c r="I3" s="5">
        <f>Elastic!B3</f>
        <v>4.4289152448418498</v>
      </c>
      <c r="J3" s="5">
        <f>GBR!B3</f>
        <v>4.4979358223116996</v>
      </c>
      <c r="K3" s="6">
        <f t="shared" si="0"/>
        <v>4.3767523952448766</v>
      </c>
      <c r="L3">
        <f t="shared" ref="L3:L35" si="2">MAX(C3:J3)</f>
        <v>4.5558739255014302</v>
      </c>
      <c r="M3">
        <f t="shared" ref="M3:M35" si="3">MIN(C3:J3)</f>
        <v>3.9809131999999998</v>
      </c>
      <c r="N3">
        <v>4.4000000000000004</v>
      </c>
      <c r="O3" s="5">
        <f>RF!C3</f>
        <v>5.18</v>
      </c>
      <c r="P3" s="5">
        <f>LR!C3</f>
        <v>5.4917798998289999</v>
      </c>
      <c r="Q3" s="5">
        <f>Adaboost!C3</f>
        <v>6.2447183098591497</v>
      </c>
      <c r="R3" s="5">
        <f>XGBR!C3</f>
        <v>5.1607339999999997</v>
      </c>
      <c r="S3" s="5">
        <f>Huber!C3</f>
        <v>5.3000407814889599</v>
      </c>
      <c r="T3" s="5">
        <f>BayesRidge!C3</f>
        <v>5.49997675309318</v>
      </c>
      <c r="U3" s="5">
        <f>Elastic!C3</f>
        <v>5.1019931609608298</v>
      </c>
      <c r="V3" s="5">
        <f>GBR!C3</f>
        <v>5.1342782726951501</v>
      </c>
      <c r="W3" s="6">
        <f t="shared" si="1"/>
        <v>5.3961479350275194</v>
      </c>
      <c r="X3" s="6">
        <f t="shared" ref="X3:X35" si="4">MAX(O3:V3)</f>
        <v>6.2447183098591497</v>
      </c>
      <c r="Y3" s="6">
        <f t="shared" ref="Y3:Y35" si="5">MIN(O3:V3)</f>
        <v>5.1019931609608298</v>
      </c>
      <c r="Z3">
        <v>5.4</v>
      </c>
      <c r="AC3" s="6"/>
      <c r="AE3" t="s">
        <v>185</v>
      </c>
      <c r="AF3" s="6">
        <f>RF!D3</f>
        <v>4.93</v>
      </c>
      <c r="AG3" s="6">
        <f>LR!D3</f>
        <v>5.0007315649195503</v>
      </c>
      <c r="AH3" s="6">
        <f>Adaboost!D3</f>
        <v>4.48040313549832</v>
      </c>
      <c r="AI3" s="6">
        <f>XGBR!D3</f>
        <v>5.5357976000000004</v>
      </c>
      <c r="AJ3" s="6">
        <f>Huber!D3</f>
        <v>5.0399889292030302</v>
      </c>
      <c r="AK3" s="6">
        <f>BayesRidge!D3</f>
        <v>5.1036185403866599</v>
      </c>
      <c r="AL3" s="6">
        <f>Elastic!D3</f>
        <v>4.9839845035209702</v>
      </c>
      <c r="AM3" s="6">
        <f>GBR!D3</f>
        <v>5.3513451195645603</v>
      </c>
      <c r="AN3" s="6">
        <f>AVERAGE(AF3:AM3,Neural!D3)</f>
        <v>5.0795833201344038</v>
      </c>
      <c r="AO3" s="6">
        <f>MAX(AF3:AM3,Neural!D3)</f>
        <v>5.5357976000000004</v>
      </c>
      <c r="AP3" s="6">
        <f>MIN(AF3:AM3,Neural!D3)</f>
        <v>4.48040313549832</v>
      </c>
    </row>
    <row r="4" spans="1:42" ht="15" thickBot="1" x14ac:dyDescent="0.35">
      <c r="A4" t="s">
        <v>36</v>
      </c>
      <c r="B4" t="s">
        <v>137</v>
      </c>
      <c r="C4" s="5">
        <f>RF!B4</f>
        <v>3.68</v>
      </c>
      <c r="D4" s="5">
        <f>LR!B4</f>
        <v>3.2304119249051499</v>
      </c>
      <c r="E4" s="5">
        <f>Adaboost!B4</f>
        <v>3.2041820418204101</v>
      </c>
      <c r="F4" s="5">
        <f>XGBR!B4</f>
        <v>3.0131874000000001</v>
      </c>
      <c r="G4" s="5">
        <f>Huber!B4</f>
        <v>3.0000293018613098</v>
      </c>
      <c r="H4" s="5">
        <f>BayesRidge!B4</f>
        <v>3.2252186815636201</v>
      </c>
      <c r="I4" s="5">
        <f>Elastic!B4</f>
        <v>3.81092719799125</v>
      </c>
      <c r="J4" s="5">
        <f>GBR!B4</f>
        <v>3.4710263634424199</v>
      </c>
      <c r="K4" s="6">
        <f t="shared" si="0"/>
        <v>3.3354140516321755</v>
      </c>
      <c r="L4">
        <f t="shared" si="2"/>
        <v>3.81092719799125</v>
      </c>
      <c r="M4">
        <f t="shared" si="3"/>
        <v>3.0000293018613098</v>
      </c>
      <c r="N4">
        <v>3.4</v>
      </c>
      <c r="O4" s="5">
        <f>RF!C4</f>
        <v>4.04</v>
      </c>
      <c r="P4" s="5">
        <f>LR!C4</f>
        <v>4.2187548300517799</v>
      </c>
      <c r="Q4" s="5">
        <f>Adaboost!C4</f>
        <v>4.73427471116816</v>
      </c>
      <c r="R4" s="5">
        <f>XGBR!C4</f>
        <v>4.3083023999999996</v>
      </c>
      <c r="S4" s="5">
        <f>Huber!C4</f>
        <v>4.09999376902742</v>
      </c>
      <c r="T4" s="5">
        <f>BayesRidge!C4</f>
        <v>4.2156451921118201</v>
      </c>
      <c r="U4" s="5">
        <f>Elastic!C4</f>
        <v>4.1933000820332902</v>
      </c>
      <c r="V4" s="5">
        <f>GBR!C4</f>
        <v>4.0646400588321399</v>
      </c>
      <c r="W4" s="6">
        <f t="shared" si="1"/>
        <v>4.2306564629099093</v>
      </c>
      <c r="X4" s="6">
        <f t="shared" si="4"/>
        <v>4.73427471116816</v>
      </c>
      <c r="Y4" s="6">
        <f t="shared" si="5"/>
        <v>4.04</v>
      </c>
      <c r="Z4">
        <v>4.2</v>
      </c>
      <c r="AA4" s="6">
        <f>MAX(L4,M4,X5,Y5)-MIN(L5,M5,X4,Y4)</f>
        <v>0.69427471116815997</v>
      </c>
      <c r="AB4" s="6">
        <f>MIN(L4,M4,X5,Y5)-MAX(L5,M5,X4,Y4)</f>
        <v>-2.8444151425831299</v>
      </c>
      <c r="AC4" s="6"/>
      <c r="AE4" t="s">
        <v>181</v>
      </c>
      <c r="AF4" s="6">
        <f>RF!D4</f>
        <v>5.15</v>
      </c>
      <c r="AG4" s="6">
        <f>LR!D4</f>
        <v>5.3525967295257004</v>
      </c>
      <c r="AH4" s="6">
        <f>Adaboost!D4</f>
        <v>4.9977678571428497</v>
      </c>
      <c r="AI4" s="6">
        <f>XGBR!D4</f>
        <v>5.4941354000000002</v>
      </c>
      <c r="AJ4" s="6">
        <f>Huber!D4</f>
        <v>5.4231684524846804</v>
      </c>
      <c r="AK4" s="6">
        <f>BayesRidge!D4</f>
        <v>5.3284508975146396</v>
      </c>
      <c r="AL4" s="6">
        <f>Elastic!D4</f>
        <v>5.09801133491061</v>
      </c>
      <c r="AM4" s="6">
        <f>GBR!D4</f>
        <v>5.6832365883427496</v>
      </c>
      <c r="AN4" s="6">
        <f>AVERAGE(AF4:AM4,Neural!D4)</f>
        <v>5.3279340702565658</v>
      </c>
      <c r="AO4" s="6">
        <f>MAX(AF4:AM4,Neural!D4)</f>
        <v>5.6832365883427496</v>
      </c>
      <c r="AP4" s="6">
        <f>MIN(AF4:AM4,Neural!D4)</f>
        <v>4.9977678571428497</v>
      </c>
    </row>
    <row r="5" spans="1:42" ht="15" thickBot="1" x14ac:dyDescent="0.35">
      <c r="A5" t="s">
        <v>137</v>
      </c>
      <c r="B5" t="s">
        <v>36</v>
      </c>
      <c r="C5" s="5">
        <f>RF!B5</f>
        <v>5.05</v>
      </c>
      <c r="D5" s="5">
        <f>LR!B5</f>
        <v>4.7668720849501804</v>
      </c>
      <c r="E5" s="5">
        <f>Adaboost!B5</f>
        <v>5.8444444444444397</v>
      </c>
      <c r="F5" s="5">
        <f>XGBR!B5</f>
        <v>4.394266</v>
      </c>
      <c r="G5" s="5">
        <f>Huber!B5</f>
        <v>4.6000002568658402</v>
      </c>
      <c r="H5" s="5">
        <f>BayesRidge!B5</f>
        <v>4.7762724331686002</v>
      </c>
      <c r="I5" s="5">
        <f>Elastic!B5</f>
        <v>4.6386852077443699</v>
      </c>
      <c r="J5" s="5">
        <f>GBR!B5</f>
        <v>5.1025692633058197</v>
      </c>
      <c r="K5" s="6">
        <f t="shared" si="0"/>
        <v>4.8742932436404329</v>
      </c>
      <c r="L5">
        <f t="shared" si="2"/>
        <v>5.8444444444444397</v>
      </c>
      <c r="M5">
        <f t="shared" si="3"/>
        <v>4.394266</v>
      </c>
      <c r="N5">
        <v>5</v>
      </c>
      <c r="O5" s="5">
        <f>RF!C5</f>
        <v>4.0199999999999996</v>
      </c>
      <c r="P5" s="5">
        <f>LR!C5</f>
        <v>3.8039801665740298</v>
      </c>
      <c r="Q5" s="5">
        <f>Adaboost!C5</f>
        <v>4.73427471116816</v>
      </c>
      <c r="R5" s="5">
        <f>XGBR!C5</f>
        <v>3.1085202999999999</v>
      </c>
      <c r="S5" s="5">
        <f>Huber!C5</f>
        <v>3.6000004648097401</v>
      </c>
      <c r="T5" s="5">
        <f>BayesRidge!C5</f>
        <v>3.80799774385842</v>
      </c>
      <c r="U5" s="5">
        <f>Elastic!C5</f>
        <v>4.2556481285526901</v>
      </c>
      <c r="V5" s="5">
        <f>GBR!C5</f>
        <v>4.0889141182655999</v>
      </c>
      <c r="W5" s="6">
        <f t="shared" si="1"/>
        <v>3.914379115636192</v>
      </c>
      <c r="X5" s="6">
        <f t="shared" si="4"/>
        <v>4.73427471116816</v>
      </c>
      <c r="Y5" s="6">
        <f t="shared" si="5"/>
        <v>3.1085202999999999</v>
      </c>
      <c r="Z5">
        <v>3.7</v>
      </c>
      <c r="AC5" s="6"/>
      <c r="AE5" t="s">
        <v>171</v>
      </c>
      <c r="AF5" s="6">
        <f>RF!D5</f>
        <v>4.92</v>
      </c>
      <c r="AG5" s="6">
        <f>LR!D5</f>
        <v>4.9474413672650401</v>
      </c>
      <c r="AH5" s="6">
        <f>Adaboost!D5</f>
        <v>4.5333333333333297</v>
      </c>
      <c r="AI5" s="6">
        <f>XGBR!D5</f>
        <v>5.4417423999999999</v>
      </c>
      <c r="AJ5" s="6">
        <f>Huber!D5</f>
        <v>4.9484056914197101</v>
      </c>
      <c r="AK5" s="6">
        <f>BayesRidge!D5</f>
        <v>4.9856223677665303</v>
      </c>
      <c r="AL5" s="6">
        <f>Elastic!D5</f>
        <v>4.92968923077661</v>
      </c>
      <c r="AM5" s="6">
        <f>GBR!D5</f>
        <v>4.9819740769997196</v>
      </c>
      <c r="AN5" s="6">
        <f>AVERAGE(AF5:AM5,Neural!D5)</f>
        <v>4.9775534863391018</v>
      </c>
      <c r="AO5" s="6">
        <f>MAX(AF5:AM5,Neural!D5)</f>
        <v>5.4417423999999999</v>
      </c>
      <c r="AP5" s="6">
        <f>MIN(AF5:AM5,Neural!D5)</f>
        <v>4.5333333333333297</v>
      </c>
    </row>
    <row r="6" spans="1:42" ht="15" thickBot="1" x14ac:dyDescent="0.35">
      <c r="A6" t="s">
        <v>167</v>
      </c>
      <c r="B6" t="s">
        <v>138</v>
      </c>
      <c r="C6" s="5">
        <f>RF!B6</f>
        <v>5.01</v>
      </c>
      <c r="D6" s="5">
        <f>LR!B6</f>
        <v>5.6134436447512099</v>
      </c>
      <c r="E6" s="5">
        <f>Adaboost!B6</f>
        <v>5.8444444444444397</v>
      </c>
      <c r="F6" s="5">
        <f>XGBR!B6</f>
        <v>5.1352909999999996</v>
      </c>
      <c r="G6" s="5">
        <f>Huber!B6</f>
        <v>5.4000006971752601</v>
      </c>
      <c r="H6" s="5">
        <f>BayesRidge!B6</f>
        <v>5.6132330480405699</v>
      </c>
      <c r="I6" s="5">
        <f>Elastic!B6</f>
        <v>5.3993593880285999</v>
      </c>
      <c r="J6" s="5">
        <f>GBR!B6</f>
        <v>5.1133034598378604</v>
      </c>
      <c r="K6" s="6">
        <f t="shared" si="0"/>
        <v>5.4152027318996909</v>
      </c>
      <c r="L6">
        <f t="shared" si="2"/>
        <v>5.8444444444444397</v>
      </c>
      <c r="M6">
        <f t="shared" si="3"/>
        <v>5.01</v>
      </c>
      <c r="N6">
        <v>5.6</v>
      </c>
      <c r="O6" s="5">
        <f>RF!C6</f>
        <v>4.03</v>
      </c>
      <c r="P6" s="5">
        <f>LR!C6</f>
        <v>4.2034796982377101</v>
      </c>
      <c r="Q6" s="5">
        <f>Adaboost!C6</f>
        <v>4.73427471116816</v>
      </c>
      <c r="R6" s="5">
        <f>XGBR!C6</f>
        <v>4.1387057</v>
      </c>
      <c r="S6" s="5">
        <f>Huber!C6</f>
        <v>4.1000086281133603</v>
      </c>
      <c r="T6" s="5">
        <f>BayesRidge!C6</f>
        <v>4.2176427134376597</v>
      </c>
      <c r="U6" s="5">
        <f>Elastic!C6</f>
        <v>4.36749264127348</v>
      </c>
      <c r="V6" s="5">
        <f>GBR!C6</f>
        <v>4.1207414356550496</v>
      </c>
      <c r="W6" s="6">
        <f t="shared" si="1"/>
        <v>4.2368990146876904</v>
      </c>
      <c r="X6" s="6">
        <f t="shared" si="4"/>
        <v>4.73427471116816</v>
      </c>
      <c r="Y6" s="6">
        <f t="shared" si="5"/>
        <v>4.03</v>
      </c>
      <c r="Z6">
        <v>4.3</v>
      </c>
      <c r="AA6" s="6">
        <f>MAX(L6,M6,X7,Y7)-MIN(L7,M7,X6,Y6)</f>
        <v>1.8444141450064695</v>
      </c>
      <c r="AB6" s="6">
        <f>MIN(L6,M6,X7,Y7)-MAX(L7,M7,X6,Y6)</f>
        <v>-2.6669703111681602</v>
      </c>
      <c r="AC6" s="6"/>
      <c r="AE6" t="s">
        <v>166</v>
      </c>
      <c r="AF6" s="6">
        <f>RF!D6</f>
        <v>5.64</v>
      </c>
      <c r="AG6" s="6">
        <f>LR!D6</f>
        <v>5.7289035876091097</v>
      </c>
      <c r="AH6" s="6">
        <f>Adaboost!D6</f>
        <v>4.8648111332007904</v>
      </c>
      <c r="AI6" s="6">
        <f>XGBR!D6</f>
        <v>5.3380236999999999</v>
      </c>
      <c r="AJ6" s="6">
        <f>Huber!D6</f>
        <v>5.7254790176314296</v>
      </c>
      <c r="AK6" s="6">
        <f>BayesRidge!D6</f>
        <v>5.6910954448775897</v>
      </c>
      <c r="AL6" s="6">
        <f>Elastic!D6</f>
        <v>5.2041101938034799</v>
      </c>
      <c r="AM6" s="6">
        <f>GBR!D6</f>
        <v>5.7031021982135996</v>
      </c>
      <c r="AN6" s="6">
        <f>AVERAGE(AF6:AM6,Neural!D6)</f>
        <v>5.5114313232132535</v>
      </c>
      <c r="AO6" s="6">
        <f>MAX(AF6:AM6,Neural!D6)</f>
        <v>5.7289035876091097</v>
      </c>
      <c r="AP6" s="6">
        <f>MIN(AF6:AM6,Neural!D6)</f>
        <v>4.8648111332007904</v>
      </c>
    </row>
    <row r="7" spans="1:42" ht="15" thickBot="1" x14ac:dyDescent="0.35">
      <c r="A7" t="s">
        <v>138</v>
      </c>
      <c r="B7" t="s">
        <v>167</v>
      </c>
      <c r="C7" s="5">
        <f>RF!B7</f>
        <v>4.09</v>
      </c>
      <c r="D7" s="5">
        <f>LR!B7</f>
        <v>4.2480602871561697</v>
      </c>
      <c r="E7" s="5">
        <f>Adaboost!B7</f>
        <v>4.5558739255014302</v>
      </c>
      <c r="F7" s="5">
        <f>XGBR!B7</f>
        <v>4.2700787</v>
      </c>
      <c r="G7" s="5">
        <f>Huber!B7</f>
        <v>4.0000302994379702</v>
      </c>
      <c r="H7" s="5">
        <f>BayesRidge!B7</f>
        <v>4.2329738971903703</v>
      </c>
      <c r="I7" s="5">
        <f>Elastic!B7</f>
        <v>4.2735380632803199</v>
      </c>
      <c r="J7" s="5">
        <f>GBR!B7</f>
        <v>4.16421811021858</v>
      </c>
      <c r="K7" s="6">
        <f t="shared" si="0"/>
        <v>4.220787290327447</v>
      </c>
      <c r="L7">
        <f t="shared" si="2"/>
        <v>4.5558739255014302</v>
      </c>
      <c r="M7">
        <f t="shared" si="3"/>
        <v>4.0000302994379702</v>
      </c>
      <c r="N7">
        <v>4.3</v>
      </c>
      <c r="O7" s="5">
        <f>RF!C7</f>
        <v>3</v>
      </c>
      <c r="P7" s="5">
        <f>LR!C7</f>
        <v>2.9454409563975799</v>
      </c>
      <c r="Q7" s="5">
        <f>Adaboost!C7</f>
        <v>3.6145552560646901</v>
      </c>
      <c r="R7" s="5">
        <f>XGBR!C7</f>
        <v>2.0673043999999998</v>
      </c>
      <c r="S7" s="5">
        <f>Huber!C7</f>
        <v>2.8999862672135799</v>
      </c>
      <c r="T7" s="5">
        <f>BayesRidge!C7</f>
        <v>2.9595694520937199</v>
      </c>
      <c r="U7" s="5">
        <f>Elastic!C7</f>
        <v>3.6114639516288798</v>
      </c>
      <c r="V7" s="5">
        <f>GBR!C7</f>
        <v>3.0554703194906199</v>
      </c>
      <c r="W7" s="6">
        <f t="shared" si="1"/>
        <v>3.0108025584204947</v>
      </c>
      <c r="X7" s="6">
        <f t="shared" si="4"/>
        <v>3.6145552560646901</v>
      </c>
      <c r="Y7" s="6">
        <f t="shared" si="5"/>
        <v>2.0673043999999998</v>
      </c>
      <c r="Z7">
        <v>3.2</v>
      </c>
      <c r="AC7" s="6"/>
      <c r="AE7" t="s">
        <v>195</v>
      </c>
      <c r="AF7" s="6">
        <f>RF!D7</f>
        <v>4.67</v>
      </c>
      <c r="AG7" s="6">
        <f>LR!D7</f>
        <v>3.9810131807040001</v>
      </c>
      <c r="AH7" s="6">
        <f>Adaboost!D7</f>
        <v>4.1119873817034698</v>
      </c>
      <c r="AI7" s="6">
        <f>XGBR!D7</f>
        <v>5.2806005000000003</v>
      </c>
      <c r="AJ7" s="6">
        <f>Huber!D7</f>
        <v>4.0072806737055799</v>
      </c>
      <c r="AK7" s="6">
        <f>BayesRidge!D7</f>
        <v>4.0161035791656898</v>
      </c>
      <c r="AL7" s="6">
        <f>Elastic!D7</f>
        <v>4.5272231572365103</v>
      </c>
      <c r="AM7" s="6">
        <f>GBR!D7</f>
        <v>4.27587281596875</v>
      </c>
      <c r="AN7" s="6">
        <f>AVERAGE(AF7:AM7,Neural!D7)</f>
        <v>4.3297614683519328</v>
      </c>
      <c r="AO7" s="6">
        <f>MAX(AF7:AM7,Neural!D7)</f>
        <v>5.2806005000000003</v>
      </c>
      <c r="AP7" s="6">
        <f>MIN(AF7:AM7,Neural!D7)</f>
        <v>3.9810131807040001</v>
      </c>
    </row>
    <row r="8" spans="1:42" ht="15" thickBot="1" x14ac:dyDescent="0.35">
      <c r="A8" t="s">
        <v>151</v>
      </c>
      <c r="B8" t="s">
        <v>147</v>
      </c>
      <c r="C8" s="5">
        <f>RF!B8</f>
        <v>4.2</v>
      </c>
      <c r="D8" s="5">
        <f>LR!B8</f>
        <v>3.8717424763061499</v>
      </c>
      <c r="E8" s="5">
        <f>Adaboost!B8</f>
        <v>4.5558739255014302</v>
      </c>
      <c r="F8" s="5">
        <f>XGBR!B8</f>
        <v>3.0924716000000001</v>
      </c>
      <c r="G8" s="5">
        <f>Huber!B8</f>
        <v>3.6000015183061702</v>
      </c>
      <c r="H8" s="5">
        <f>BayesRidge!B8</f>
        <v>3.86037911136158</v>
      </c>
      <c r="I8" s="5">
        <f>Elastic!B8</f>
        <v>4.1499314292390599</v>
      </c>
      <c r="J8" s="5">
        <f>GBR!B8</f>
        <v>4.1802931854873604</v>
      </c>
      <c r="K8" s="6">
        <f t="shared" si="0"/>
        <v>3.9260095933941312</v>
      </c>
      <c r="L8">
        <f t="shared" si="2"/>
        <v>4.5558739255014302</v>
      </c>
      <c r="M8">
        <f t="shared" si="3"/>
        <v>3.0924716000000001</v>
      </c>
      <c r="N8">
        <v>3.6</v>
      </c>
      <c r="O8" s="5">
        <f>RF!C8</f>
        <v>2.93</v>
      </c>
      <c r="P8" s="5">
        <f>LR!C8</f>
        <v>2.4497945886400299</v>
      </c>
      <c r="Q8" s="5">
        <f>Adaboost!C8</f>
        <v>2.8821989528795799</v>
      </c>
      <c r="R8" s="5">
        <f>XGBR!C8</f>
        <v>2.5265385999999999</v>
      </c>
      <c r="S8" s="5">
        <f>Huber!C8</f>
        <v>2.3999995604397899</v>
      </c>
      <c r="T8" s="5">
        <f>BayesRidge!C8</f>
        <v>2.4465327532502101</v>
      </c>
      <c r="U8" s="5">
        <f>Elastic!C8</f>
        <v>2.9563440693046501</v>
      </c>
      <c r="V8" s="5">
        <f>GBR!C8</f>
        <v>2.2026866561866201</v>
      </c>
      <c r="W8" s="6">
        <f t="shared" si="1"/>
        <v>2.5882458316723813</v>
      </c>
      <c r="X8" s="6">
        <f t="shared" si="4"/>
        <v>2.9563440693046501</v>
      </c>
      <c r="Y8" s="6">
        <f t="shared" si="5"/>
        <v>2.2026866561866201</v>
      </c>
      <c r="Z8">
        <v>2.5</v>
      </c>
      <c r="AA8" s="6">
        <f>MAX(L8,M8,X9,Y9)-MIN(L9,M9,X8,Y8)</f>
        <v>3.7708982494737495</v>
      </c>
      <c r="AB8" s="6">
        <f>MIN(L8,M8,X9,Y9)-MAX(L9,M9,X8,Y8)</f>
        <v>-1.4634023255014301</v>
      </c>
      <c r="AC8" s="6"/>
      <c r="AE8" t="s">
        <v>189</v>
      </c>
      <c r="AF8" s="6">
        <f>RF!D8</f>
        <v>4.1399999999999997</v>
      </c>
      <c r="AG8" s="6">
        <f>LR!D8</f>
        <v>4.2158309501754898</v>
      </c>
      <c r="AH8" s="6">
        <f>Adaboost!D8</f>
        <v>3.9445664105378699</v>
      </c>
      <c r="AI8" s="6">
        <f>XGBR!D8</f>
        <v>4.9590370000000004</v>
      </c>
      <c r="AJ8" s="6">
        <f>Huber!D8</f>
        <v>4.3031486781061199</v>
      </c>
      <c r="AK8" s="6">
        <f>BayesRidge!D8</f>
        <v>4.0702902026742898</v>
      </c>
      <c r="AL8" s="6">
        <f>Elastic!D8</f>
        <v>4.62414459795834</v>
      </c>
      <c r="AM8" s="6">
        <f>GBR!D8</f>
        <v>4.2005461256727097</v>
      </c>
      <c r="AN8" s="6">
        <f>AVERAGE(AF8:AM8,Neural!D8)</f>
        <v>4.2849001725839564</v>
      </c>
      <c r="AO8" s="6">
        <f>MAX(AF8:AM8,Neural!D8)</f>
        <v>4.9590370000000004</v>
      </c>
      <c r="AP8" s="6">
        <f>MIN(AF8:AM8,Neural!D8)</f>
        <v>3.9445664105378699</v>
      </c>
    </row>
    <row r="9" spans="1:42" ht="15" thickBot="1" x14ac:dyDescent="0.35">
      <c r="A9" t="s">
        <v>147</v>
      </c>
      <c r="B9" t="s">
        <v>151</v>
      </c>
      <c r="C9" s="5">
        <f>RF!B9</f>
        <v>4.04</v>
      </c>
      <c r="D9" s="5">
        <f>LR!B9</f>
        <v>4.0003661068591096</v>
      </c>
      <c r="E9" s="5">
        <f>Adaboost!B9</f>
        <v>4.5558739255014302</v>
      </c>
      <c r="F9" s="5">
        <f>XGBR!B9</f>
        <v>3.057471</v>
      </c>
      <c r="G9" s="5">
        <f>Huber!B9</f>
        <v>3.8000005290531602</v>
      </c>
      <c r="H9" s="5">
        <f>BayesRidge!B9</f>
        <v>4.0053288961573399</v>
      </c>
      <c r="I9" s="5">
        <f>Elastic!B9</f>
        <v>4.2332739939193402</v>
      </c>
      <c r="J9" s="5">
        <f>GBR!B9</f>
        <v>4.10898341469772</v>
      </c>
      <c r="K9" s="6">
        <f t="shared" si="0"/>
        <v>3.9744372299151092</v>
      </c>
      <c r="L9">
        <f t="shared" si="2"/>
        <v>4.5558739255014302</v>
      </c>
      <c r="M9">
        <f t="shared" si="3"/>
        <v>3.057471</v>
      </c>
      <c r="N9">
        <v>4</v>
      </c>
      <c r="O9" s="5">
        <f>RF!C9</f>
        <v>5.01</v>
      </c>
      <c r="P9" s="5">
        <f>LR!C9</f>
        <v>5.0460171246344103</v>
      </c>
      <c r="Q9" s="5">
        <f>Adaboost!C9</f>
        <v>5.9735849056603696</v>
      </c>
      <c r="R9" s="5">
        <f>XGBR!C9</f>
        <v>4.0921702</v>
      </c>
      <c r="S9" s="5">
        <f>Huber!C9</f>
        <v>4.9000073283803802</v>
      </c>
      <c r="T9" s="5">
        <f>BayesRidge!C9</f>
        <v>5.0587311262365899</v>
      </c>
      <c r="U9" s="5">
        <f>Elastic!C9</f>
        <v>4.7132985164606298</v>
      </c>
      <c r="V9" s="5">
        <f>GBR!C9</f>
        <v>5.0707790626279303</v>
      </c>
      <c r="W9" s="6">
        <f t="shared" si="1"/>
        <v>4.986679025125202</v>
      </c>
      <c r="X9" s="6">
        <f t="shared" si="4"/>
        <v>5.9735849056603696</v>
      </c>
      <c r="Y9" s="6">
        <f t="shared" si="5"/>
        <v>4.0921702</v>
      </c>
      <c r="Z9">
        <v>4.9000000000000004</v>
      </c>
      <c r="AC9" s="6"/>
      <c r="AE9" t="s">
        <v>160</v>
      </c>
      <c r="AF9" s="6">
        <f>RF!D9</f>
        <v>5.0999999999999996</v>
      </c>
      <c r="AG9" s="6">
        <f>LR!D9</f>
        <v>5.4116671790339996</v>
      </c>
      <c r="AH9" s="6">
        <f>Adaboost!D9</f>
        <v>4.5333333333333297</v>
      </c>
      <c r="AI9" s="6">
        <f>XGBR!D9</f>
        <v>5.6582489999999996</v>
      </c>
      <c r="AJ9" s="6">
        <f>Huber!D9</f>
        <v>5.3998203876551498</v>
      </c>
      <c r="AK9" s="6">
        <f>BayesRidge!D9</f>
        <v>5.4938344693682799</v>
      </c>
      <c r="AL9" s="6">
        <f>Elastic!D9</f>
        <v>5.0737065744244996</v>
      </c>
      <c r="AM9" s="6">
        <f>GBR!D9</f>
        <v>5.3054396302313602</v>
      </c>
      <c r="AN9" s="6">
        <f>AVERAGE(AF9:AM9,Neural!D9)</f>
        <v>5.2793741893985553</v>
      </c>
      <c r="AO9" s="6">
        <f>MAX(AF9:AM9,Neural!D9)</f>
        <v>5.6582489999999996</v>
      </c>
      <c r="AP9" s="6">
        <f>MIN(AF9:AM9,Neural!D9)</f>
        <v>4.5333333333333297</v>
      </c>
    </row>
    <row r="10" spans="1:42" ht="15" thickBot="1" x14ac:dyDescent="0.35">
      <c r="A10" t="s">
        <v>145</v>
      </c>
      <c r="B10" t="s">
        <v>149</v>
      </c>
      <c r="C10" s="5">
        <f>RF!B10</f>
        <v>3.04</v>
      </c>
      <c r="D10" s="5">
        <f>LR!B10</f>
        <v>3.6941932487437898</v>
      </c>
      <c r="E10" s="5">
        <f>Adaboost!B10</f>
        <v>4.5558739255014302</v>
      </c>
      <c r="F10" s="5">
        <f>XGBR!B10</f>
        <v>3.0367380000000002</v>
      </c>
      <c r="G10" s="5">
        <f>Huber!B10</f>
        <v>3.5000004837033898</v>
      </c>
      <c r="H10" s="5">
        <f>BayesRidge!B10</f>
        <v>3.7006785459501801</v>
      </c>
      <c r="I10" s="5">
        <f>Elastic!B10</f>
        <v>3.8141683490839702</v>
      </c>
      <c r="J10" s="5">
        <f>GBR!B10</f>
        <v>4.1345732557113601</v>
      </c>
      <c r="K10" s="6">
        <f t="shared" si="0"/>
        <v>3.6875148417186998</v>
      </c>
      <c r="L10">
        <f t="shared" si="2"/>
        <v>4.5558739255014302</v>
      </c>
      <c r="M10">
        <f t="shared" si="3"/>
        <v>3.0367380000000002</v>
      </c>
      <c r="N10">
        <v>3.6</v>
      </c>
      <c r="O10" s="5">
        <f>RF!C10</f>
        <v>3.01</v>
      </c>
      <c r="P10" s="5">
        <f>LR!C10</f>
        <v>3.6536113355315898</v>
      </c>
      <c r="Q10" s="5">
        <f>Adaboost!C10</f>
        <v>3.6145552560646901</v>
      </c>
      <c r="R10" s="5">
        <f>XGBR!C10</f>
        <v>3.0406879999999998</v>
      </c>
      <c r="S10" s="5">
        <f>Huber!C10</f>
        <v>3.50004164024568</v>
      </c>
      <c r="T10" s="5">
        <f>BayesRidge!C10</f>
        <v>3.6359701142567999</v>
      </c>
      <c r="U10" s="5">
        <f>Elastic!C10</f>
        <v>3.9165521926703502</v>
      </c>
      <c r="V10" s="5">
        <f>GBR!C10</f>
        <v>3.0418943118885098</v>
      </c>
      <c r="W10" s="6">
        <f t="shared" si="1"/>
        <v>3.4637298057358312</v>
      </c>
      <c r="X10" s="6">
        <f t="shared" si="4"/>
        <v>3.9165521926703502</v>
      </c>
      <c r="Y10" s="6">
        <f t="shared" si="5"/>
        <v>3.01</v>
      </c>
      <c r="Z10">
        <v>3.6</v>
      </c>
      <c r="AA10" s="6">
        <f>MAX(L10,M10,X11,Y11)-MIN(L11,M11,X10,Y10)</f>
        <v>3.8124538822942604</v>
      </c>
      <c r="AB10" s="6">
        <f>MIN(L10,M10,X11,Y11)-MAX(L11,M11,X10,Y10)</f>
        <v>-1.5191359255014301</v>
      </c>
      <c r="AC10" s="6"/>
      <c r="AE10" t="s">
        <v>196</v>
      </c>
      <c r="AF10" s="6">
        <f>RF!D10</f>
        <v>5.9</v>
      </c>
      <c r="AG10" s="6">
        <f>LR!D10</f>
        <v>5.5420616252977899</v>
      </c>
      <c r="AH10" s="6">
        <f>Adaboost!D10</f>
        <v>5.1935675997617601</v>
      </c>
      <c r="AI10" s="6">
        <f>XGBR!D10</f>
        <v>4.5854263</v>
      </c>
      <c r="AJ10" s="6">
        <f>Huber!D10</f>
        <v>5.5781702517838196</v>
      </c>
      <c r="AK10" s="6">
        <f>BayesRidge!D10</f>
        <v>5.4507076937241301</v>
      </c>
      <c r="AL10" s="6">
        <f>Elastic!D10</f>
        <v>5.2114074742309402</v>
      </c>
      <c r="AM10" s="6">
        <f>GBR!D10</f>
        <v>5.7189944315434298</v>
      </c>
      <c r="AN10" s="6">
        <f>AVERAGE(AF10:AM10,Neural!D10)</f>
        <v>5.4302350940017554</v>
      </c>
      <c r="AO10" s="6">
        <f>MAX(AF10:AM10,Neural!D10)</f>
        <v>5.9</v>
      </c>
      <c r="AP10" s="6">
        <f>MIN(AF10:AM10,Neural!D10)</f>
        <v>4.5854263</v>
      </c>
    </row>
    <row r="11" spans="1:42" ht="15" thickBot="1" x14ac:dyDescent="0.35">
      <c r="A11" t="s">
        <v>149</v>
      </c>
      <c r="B11" t="s">
        <v>145</v>
      </c>
      <c r="C11" s="5">
        <f>RF!B11</f>
        <v>3</v>
      </c>
      <c r="D11" s="5">
        <f>LR!B11</f>
        <v>3.6006378925651101</v>
      </c>
      <c r="E11" s="5">
        <f>Adaboost!B11</f>
        <v>4.5558739255014302</v>
      </c>
      <c r="F11" s="5">
        <f>XGBR!B11</f>
        <v>2.9207131999999998</v>
      </c>
      <c r="G11" s="5">
        <f>Huber!B11</f>
        <v>3.4999992941874201</v>
      </c>
      <c r="H11" s="5">
        <f>BayesRidge!B11</f>
        <v>3.6192507315799198</v>
      </c>
      <c r="I11" s="5">
        <f>Elastic!B11</f>
        <v>3.9278285435982698</v>
      </c>
      <c r="J11" s="5">
        <f>GBR!B11</f>
        <v>4.0979017610690098</v>
      </c>
      <c r="K11" s="6">
        <f t="shared" si="0"/>
        <v>3.6415312071463379</v>
      </c>
      <c r="L11">
        <f t="shared" si="2"/>
        <v>4.5558739255014302</v>
      </c>
      <c r="M11">
        <f t="shared" si="3"/>
        <v>2.9207131999999998</v>
      </c>
      <c r="N11">
        <v>3.8</v>
      </c>
      <c r="O11" s="5">
        <f>RF!C11</f>
        <v>6</v>
      </c>
      <c r="P11" s="5">
        <f>LR!C11</f>
        <v>6.2695325360649301</v>
      </c>
      <c r="Q11" s="5">
        <f>Adaboost!C11</f>
        <v>6.7331670822942602</v>
      </c>
      <c r="R11" s="5">
        <f>XGBR!C11</f>
        <v>6.1190404999999997</v>
      </c>
      <c r="S11" s="5">
        <f>Huber!C11</f>
        <v>6.1000133174847404</v>
      </c>
      <c r="T11" s="5">
        <f>BayesRidge!C11</f>
        <v>6.2570722900846203</v>
      </c>
      <c r="U11" s="5">
        <f>Elastic!C11</f>
        <v>5.1857992184790298</v>
      </c>
      <c r="V11" s="5">
        <f>GBR!C11</f>
        <v>6.1324328804524502</v>
      </c>
      <c r="W11" s="6">
        <f t="shared" si="1"/>
        <v>6.110952926932729</v>
      </c>
      <c r="X11" s="6">
        <f t="shared" si="4"/>
        <v>6.7331670822942602</v>
      </c>
      <c r="Y11" s="6">
        <f t="shared" si="5"/>
        <v>5.1857992184790298</v>
      </c>
      <c r="Z11">
        <v>6.3</v>
      </c>
      <c r="AC11" s="6"/>
      <c r="AE11" t="s">
        <v>197</v>
      </c>
      <c r="AF11" s="6">
        <f>RF!D11</f>
        <v>5.29</v>
      </c>
      <c r="AG11" s="6">
        <f>LR!D11</f>
        <v>4.9249743233694003</v>
      </c>
      <c r="AH11" s="6">
        <f>Adaboost!D11</f>
        <v>4.6220930232558102</v>
      </c>
      <c r="AI11" s="6">
        <f>XGBR!D11</f>
        <v>4.9832225000000001</v>
      </c>
      <c r="AJ11" s="6">
        <f>Huber!D11</f>
        <v>4.9535529935861398</v>
      </c>
      <c r="AK11" s="6">
        <f>BayesRidge!D11</f>
        <v>4.9693246652785303</v>
      </c>
      <c r="AL11" s="6">
        <f>Elastic!D11</f>
        <v>4.8662594821249598</v>
      </c>
      <c r="AM11" s="6">
        <f>GBR!D11</f>
        <v>5.03001954237474</v>
      </c>
      <c r="AN11" s="6">
        <f>AVERAGE(AF11:AM11,Neural!D11)</f>
        <v>4.9689635834294883</v>
      </c>
      <c r="AO11" s="6">
        <f>MAX(AF11:AM11,Neural!D11)</f>
        <v>5.29</v>
      </c>
      <c r="AP11" s="6">
        <f>MIN(AF11:AM11,Neural!D11)</f>
        <v>4.6220930232558102</v>
      </c>
    </row>
    <row r="12" spans="1:42" ht="15" thickBot="1" x14ac:dyDescent="0.35">
      <c r="A12" t="s">
        <v>144</v>
      </c>
      <c r="B12" t="s">
        <v>134</v>
      </c>
      <c r="C12" s="5">
        <f>RF!B12</f>
        <v>3</v>
      </c>
      <c r="D12" s="5">
        <f>LR!B12</f>
        <v>3.0742101823068202</v>
      </c>
      <c r="E12" s="5">
        <f>Adaboost!B12</f>
        <v>3.2041820418204101</v>
      </c>
      <c r="F12" s="5">
        <f>XGBR!B12</f>
        <v>2.143122</v>
      </c>
      <c r="G12" s="5">
        <f>Huber!B12</f>
        <v>2.9000002815498598</v>
      </c>
      <c r="H12" s="5">
        <f>BayesRidge!B12</f>
        <v>3.0763011926453401</v>
      </c>
      <c r="I12" s="5">
        <f>Elastic!B12</f>
        <v>3.57358904268647</v>
      </c>
      <c r="J12" s="5">
        <f>GBR!B12</f>
        <v>3.09329690959472</v>
      </c>
      <c r="K12" s="6">
        <f t="shared" si="0"/>
        <v>3.0110834740835277</v>
      </c>
      <c r="L12">
        <f t="shared" si="2"/>
        <v>3.57358904268647</v>
      </c>
      <c r="M12">
        <f t="shared" si="3"/>
        <v>2.143122</v>
      </c>
      <c r="N12">
        <v>2.9</v>
      </c>
      <c r="O12" s="5">
        <f>RF!C12</f>
        <v>4</v>
      </c>
      <c r="P12" s="5">
        <f>LR!C12</f>
        <v>4.2458432892906899</v>
      </c>
      <c r="Q12" s="5">
        <f>Adaboost!C12</f>
        <v>4.73427471116816</v>
      </c>
      <c r="R12" s="5">
        <f>XGBR!C12</f>
        <v>4.0804270000000002</v>
      </c>
      <c r="S12" s="5">
        <f>Huber!C12</f>
        <v>4.0000297643314804</v>
      </c>
      <c r="T12" s="5">
        <f>BayesRidge!C12</f>
        <v>4.2504559801814299</v>
      </c>
      <c r="U12" s="5">
        <f>Elastic!C12</f>
        <v>4.4811443899539203</v>
      </c>
      <c r="V12" s="5">
        <f>GBR!C12</f>
        <v>4.0978029891121199</v>
      </c>
      <c r="W12" s="6">
        <f t="shared" si="1"/>
        <v>4.2390164835490403</v>
      </c>
      <c r="X12" s="6">
        <f t="shared" si="4"/>
        <v>4.73427471116816</v>
      </c>
      <c r="Y12" s="6">
        <f t="shared" si="5"/>
        <v>4</v>
      </c>
      <c r="Z12">
        <v>4.2</v>
      </c>
      <c r="AA12" s="6">
        <f>MAX(L12,M12,X13,Y13)-MIN(L13,M13,X12,Y12)</f>
        <v>0.73427471116816001</v>
      </c>
      <c r="AB12" s="6">
        <f>MIN(L12,M12,X13,Y13)-MAX(L13,M13,X12,Y12)</f>
        <v>-3.7013224444444397</v>
      </c>
      <c r="AC12" s="6"/>
      <c r="AE12" t="s">
        <v>159</v>
      </c>
      <c r="AF12" s="6">
        <f>RF!D12</f>
        <v>5.84</v>
      </c>
      <c r="AG12" s="6">
        <f>LR!D12</f>
        <v>5.6160273587806397</v>
      </c>
      <c r="AH12" s="6">
        <f>Adaboost!D12</f>
        <v>4.8679245283018799</v>
      </c>
      <c r="AI12" s="6">
        <f>XGBR!D12</f>
        <v>5.3852944000000003</v>
      </c>
      <c r="AJ12" s="6">
        <f>Huber!D12</f>
        <v>5.6261976875908299</v>
      </c>
      <c r="AK12" s="6">
        <f>BayesRidge!D12</f>
        <v>5.6008121641506596</v>
      </c>
      <c r="AL12" s="6">
        <f>Elastic!D12</f>
        <v>5.2622907520421203</v>
      </c>
      <c r="AM12" s="6">
        <f>GBR!D12</f>
        <v>5.7043951235268402</v>
      </c>
      <c r="AN12" s="6">
        <f>AVERAGE(AF12:AM12,Neural!D12)</f>
        <v>5.5083966152848607</v>
      </c>
      <c r="AO12" s="6">
        <f>MAX(AF12:AM12,Neural!D12)</f>
        <v>5.84</v>
      </c>
      <c r="AP12" s="6">
        <f>MIN(AF12:AM12,Neural!D12)</f>
        <v>4.8679245283018799</v>
      </c>
    </row>
    <row r="13" spans="1:42" ht="15" thickBot="1" x14ac:dyDescent="0.35">
      <c r="A13" t="s">
        <v>134</v>
      </c>
      <c r="B13" t="s">
        <v>144</v>
      </c>
      <c r="C13" s="5">
        <f>RF!B13</f>
        <v>5.16</v>
      </c>
      <c r="D13" s="5">
        <f>LR!B13</f>
        <v>5.0121954268406999</v>
      </c>
      <c r="E13" s="5">
        <f>Adaboost!B13</f>
        <v>5.8444444444444397</v>
      </c>
      <c r="F13" s="5">
        <f>XGBR!B13</f>
        <v>4.3149899999999999</v>
      </c>
      <c r="G13" s="5">
        <f>Huber!B13</f>
        <v>4.8000009058432802</v>
      </c>
      <c r="H13" s="5">
        <f>BayesRidge!B13</f>
        <v>5.0161208771284098</v>
      </c>
      <c r="I13" s="5">
        <f>Elastic!B13</f>
        <v>5.0081420443692499</v>
      </c>
      <c r="J13" s="5">
        <f>GBR!B13</f>
        <v>5.6363245854314501</v>
      </c>
      <c r="K13" s="6">
        <f t="shared" si="0"/>
        <v>5.0953180551092778</v>
      </c>
      <c r="L13">
        <f t="shared" si="2"/>
        <v>5.8444444444444397</v>
      </c>
      <c r="M13">
        <f t="shared" si="3"/>
        <v>4.3149899999999999</v>
      </c>
      <c r="N13">
        <v>5</v>
      </c>
      <c r="O13" s="5">
        <f>RF!C13</f>
        <v>4.03</v>
      </c>
      <c r="P13" s="5">
        <f>LR!C13</f>
        <v>4.1019241345230002</v>
      </c>
      <c r="Q13" s="5">
        <f>Adaboost!C13</f>
        <v>4.73427471116816</v>
      </c>
      <c r="R13" s="5">
        <f>XGBR!C13</f>
        <v>2.9398407999999998</v>
      </c>
      <c r="S13" s="5">
        <f>Huber!C13</f>
        <v>3.8000160934893499</v>
      </c>
      <c r="T13" s="5">
        <f>BayesRidge!C13</f>
        <v>4.11472046423098</v>
      </c>
      <c r="U13" s="5">
        <f>Elastic!C13</f>
        <v>4.5272354918663797</v>
      </c>
      <c r="V13" s="5">
        <f>GBR!C13</f>
        <v>4.1243203634538697</v>
      </c>
      <c r="W13" s="6">
        <f t="shared" si="1"/>
        <v>4.0616271406343056</v>
      </c>
      <c r="X13" s="6">
        <f t="shared" si="4"/>
        <v>4.73427471116816</v>
      </c>
      <c r="Y13" s="6">
        <f t="shared" si="5"/>
        <v>2.9398407999999998</v>
      </c>
      <c r="Z13">
        <v>3.8</v>
      </c>
      <c r="AC13" s="6"/>
      <c r="AE13" t="s">
        <v>182</v>
      </c>
      <c r="AF13" s="6">
        <f>RF!D13</f>
        <v>5.78</v>
      </c>
      <c r="AG13" s="6">
        <f>LR!D13</f>
        <v>5.3416508523166302</v>
      </c>
      <c r="AH13" s="6">
        <f>Adaboost!D13</f>
        <v>5.1935675997617601</v>
      </c>
      <c r="AI13" s="6">
        <f>XGBR!D13</f>
        <v>4.5692810000000001</v>
      </c>
      <c r="AJ13" s="6">
        <f>Huber!D13</f>
        <v>5.3605436710639198</v>
      </c>
      <c r="AK13" s="6">
        <f>BayesRidge!D13</f>
        <v>5.3749709842729603</v>
      </c>
      <c r="AL13" s="6">
        <f>Elastic!D13</f>
        <v>5.2032426096087301</v>
      </c>
      <c r="AM13" s="6">
        <f>GBR!D13</f>
        <v>5.6940751121437199</v>
      </c>
      <c r="AN13" s="6">
        <f>AVERAGE(AF13:AM13,Neural!D13)</f>
        <v>5.3399696581166829</v>
      </c>
      <c r="AO13" s="6">
        <f>MAX(AF13:AM13,Neural!D13)</f>
        <v>5.78</v>
      </c>
      <c r="AP13" s="6">
        <f>MIN(AF13:AM13,Neural!D13)</f>
        <v>4.5692810000000001</v>
      </c>
    </row>
    <row r="14" spans="1:42" ht="15" thickBot="1" x14ac:dyDescent="0.35">
      <c r="A14" t="s">
        <v>184</v>
      </c>
      <c r="B14" t="s">
        <v>162</v>
      </c>
      <c r="C14" s="5">
        <f>RF!B14</f>
        <v>4.17</v>
      </c>
      <c r="D14" s="5">
        <f>LR!B14</f>
        <v>4.5248358336986803</v>
      </c>
      <c r="E14" s="5">
        <f>Adaboost!B14</f>
        <v>4.5558739255014302</v>
      </c>
      <c r="F14" s="5">
        <f>XGBR!B14</f>
        <v>4.3237899999999998</v>
      </c>
      <c r="G14" s="5">
        <f>Huber!B14</f>
        <v>4.2999999412938301</v>
      </c>
      <c r="H14" s="5">
        <f>BayesRidge!B14</f>
        <v>4.5305239941835298</v>
      </c>
      <c r="I14" s="5">
        <f>Elastic!B14</f>
        <v>4.8135211288844104</v>
      </c>
      <c r="J14" s="5">
        <f>GBR!B14</f>
        <v>4.1952644512938102</v>
      </c>
      <c r="K14" s="6">
        <f t="shared" si="0"/>
        <v>4.4351290919030744</v>
      </c>
      <c r="L14">
        <f t="shared" si="2"/>
        <v>4.8135211288844104</v>
      </c>
      <c r="M14">
        <f t="shared" si="3"/>
        <v>4.17</v>
      </c>
      <c r="N14">
        <v>4.4000000000000004</v>
      </c>
      <c r="O14" s="5">
        <f>RF!C14</f>
        <v>4.0199999999999996</v>
      </c>
      <c r="P14" s="5">
        <f>LR!C14</f>
        <v>4.4224631072414198</v>
      </c>
      <c r="Q14" s="5">
        <f>Adaboost!C14</f>
        <v>4.73427471116816</v>
      </c>
      <c r="R14" s="5">
        <f>XGBR!C14</f>
        <v>4.0423245000000003</v>
      </c>
      <c r="S14" s="5">
        <f>Huber!C14</f>
        <v>4.3000069578415996</v>
      </c>
      <c r="T14" s="5">
        <f>BayesRidge!C14</f>
        <v>4.4185175196583399</v>
      </c>
      <c r="U14" s="5">
        <f>Elastic!C14</f>
        <v>4.6248611700274003</v>
      </c>
      <c r="V14" s="5">
        <f>GBR!C14</f>
        <v>4.0911159801454904</v>
      </c>
      <c r="W14" s="6">
        <f t="shared" si="1"/>
        <v>4.3446309732178801</v>
      </c>
      <c r="X14" s="6">
        <f t="shared" si="4"/>
        <v>4.73427471116816</v>
      </c>
      <c r="Y14" s="6">
        <f t="shared" si="5"/>
        <v>4.0199999999999996</v>
      </c>
      <c r="Z14">
        <v>4.5</v>
      </c>
      <c r="AA14" s="6">
        <f>MAX(L14,M14,X15,Y15)-MIN(L15,M15,X14,Y14)</f>
        <v>2.7772972972972907</v>
      </c>
      <c r="AB14" s="6">
        <f>MIN(L14,M14,X15,Y15)-MAX(L15,M15,X14,Y14)</f>
        <v>-1.6744444444444397</v>
      </c>
      <c r="AC14" s="6"/>
      <c r="AE14" t="s">
        <v>183</v>
      </c>
      <c r="AF14" s="6">
        <f>RF!D14</f>
        <v>5.96</v>
      </c>
      <c r="AG14" s="6">
        <f>LR!D14</f>
        <v>5.5968862937002202</v>
      </c>
      <c r="AH14" s="6">
        <f>Adaboost!D14</f>
        <v>5.1442622950819601</v>
      </c>
      <c r="AI14" s="6">
        <f>XGBR!D14</f>
        <v>5.5755204999999997</v>
      </c>
      <c r="AJ14" s="6">
        <f>Huber!D14</f>
        <v>5.6149952665569396</v>
      </c>
      <c r="AK14" s="6">
        <f>BayesRidge!D14</f>
        <v>5.5800230751526501</v>
      </c>
      <c r="AL14" s="6">
        <f>Elastic!D14</f>
        <v>5.2159159060195002</v>
      </c>
      <c r="AM14" s="6">
        <f>GBR!D14</f>
        <v>5.8769408338101901</v>
      </c>
      <c r="AN14" s="6">
        <f>AVERAGE(AF14:AM14,Neural!D14)</f>
        <v>5.5878271504187786</v>
      </c>
      <c r="AO14" s="6">
        <f>MAX(AF14:AM14,Neural!D14)</f>
        <v>5.96</v>
      </c>
      <c r="AP14" s="6">
        <f>MIN(AF14:AM14,Neural!D14)</f>
        <v>5.1442622950819601</v>
      </c>
    </row>
    <row r="15" spans="1:42" ht="15" thickBot="1" x14ac:dyDescent="0.35">
      <c r="A15" t="s">
        <v>162</v>
      </c>
      <c r="B15" t="s">
        <v>184</v>
      </c>
      <c r="C15" s="5">
        <f>RF!B15</f>
        <v>5.05</v>
      </c>
      <c r="D15" s="5">
        <f>LR!B15</f>
        <v>5.2493682822738297</v>
      </c>
      <c r="E15" s="5">
        <f>Adaboost!B15</f>
        <v>5.8444444444444397</v>
      </c>
      <c r="F15" s="5">
        <f>XGBR!B15</f>
        <v>5.0779604999999997</v>
      </c>
      <c r="G15" s="5">
        <f>Huber!B15</f>
        <v>5.1000006258877999</v>
      </c>
      <c r="H15" s="5">
        <f>BayesRidge!B15</f>
        <v>5.2478445465168502</v>
      </c>
      <c r="I15" s="5">
        <f>Elastic!B15</f>
        <v>5.4466643024881298</v>
      </c>
      <c r="J15" s="5">
        <f>GBR!B15</f>
        <v>5.0684685160610199</v>
      </c>
      <c r="K15" s="6">
        <f t="shared" si="0"/>
        <v>5.2558451256660481</v>
      </c>
      <c r="L15">
        <f t="shared" si="2"/>
        <v>5.8444444444444397</v>
      </c>
      <c r="M15">
        <f t="shared" si="3"/>
        <v>5.05</v>
      </c>
      <c r="N15">
        <v>5.2</v>
      </c>
      <c r="O15" s="5">
        <f>RF!C15</f>
        <v>6</v>
      </c>
      <c r="P15" s="5">
        <f>LR!C15</f>
        <v>6.0195614062783598</v>
      </c>
      <c r="Q15" s="5">
        <f>Adaboost!C15</f>
        <v>6.7972972972972903</v>
      </c>
      <c r="R15" s="5">
        <f>XGBR!C15</f>
        <v>5.1847156999999999</v>
      </c>
      <c r="S15" s="5">
        <f>Huber!C15</f>
        <v>5.9000216830317802</v>
      </c>
      <c r="T15" s="5">
        <f>BayesRidge!C15</f>
        <v>6.0300741519455299</v>
      </c>
      <c r="U15" s="5">
        <f>Elastic!C15</f>
        <v>5.4969621968779299</v>
      </c>
      <c r="V15" s="5">
        <f>GBR!C15</f>
        <v>6.0695975159641797</v>
      </c>
      <c r="W15" s="6">
        <f t="shared" si="1"/>
        <v>5.9255476441173967</v>
      </c>
      <c r="X15" s="6">
        <f t="shared" si="4"/>
        <v>6.7972972972972903</v>
      </c>
      <c r="Y15" s="6">
        <f t="shared" si="5"/>
        <v>5.1847156999999999</v>
      </c>
      <c r="Z15">
        <v>5.9</v>
      </c>
      <c r="AC15" s="6"/>
      <c r="AE15" t="s">
        <v>161</v>
      </c>
      <c r="AF15" s="6">
        <f>RF!D15</f>
        <v>4.63</v>
      </c>
      <c r="AG15" s="6">
        <f>LR!D15</f>
        <v>4.3484600066758903</v>
      </c>
      <c r="AH15" s="6">
        <f>Adaboost!D15</f>
        <v>4.46801346801346</v>
      </c>
      <c r="AI15" s="6">
        <f>XGBR!D15</f>
        <v>4.2679010000000002</v>
      </c>
      <c r="AJ15" s="6">
        <f>Huber!D15</f>
        <v>4.3804858649283602</v>
      </c>
      <c r="AK15" s="6">
        <f>BayesRidge!D15</f>
        <v>4.3335409824894704</v>
      </c>
      <c r="AL15" s="6">
        <f>Elastic!D15</f>
        <v>4.6782106042022003</v>
      </c>
      <c r="AM15" s="6">
        <f>GBR!D15</f>
        <v>4.9114060981646404</v>
      </c>
      <c r="AN15" s="6">
        <f>AVERAGE(AF15:AM15,Neural!D15)</f>
        <v>4.4776853125195641</v>
      </c>
      <c r="AO15" s="6">
        <f>MAX(AF15:AM15,Neural!D15)</f>
        <v>4.9114060981646404</v>
      </c>
      <c r="AP15" s="6">
        <f>MIN(AF15:AM15,Neural!D15)</f>
        <v>4.2679010000000002</v>
      </c>
    </row>
    <row r="16" spans="1:42" ht="15" thickBot="1" x14ac:dyDescent="0.35">
      <c r="A16" t="s">
        <v>164</v>
      </c>
      <c r="B16" t="s">
        <v>200</v>
      </c>
      <c r="C16" s="5">
        <f>RF!B16</f>
        <v>3.02</v>
      </c>
      <c r="D16" s="5">
        <f>LR!B16</f>
        <v>2.9964581268257802</v>
      </c>
      <c r="E16" s="5">
        <f>Adaboost!B16</f>
        <v>3.2041820418204101</v>
      </c>
      <c r="F16" s="5">
        <f>XGBR!B16</f>
        <v>2.1157496</v>
      </c>
      <c r="G16" s="5">
        <f>Huber!B16</f>
        <v>2.8000005711084501</v>
      </c>
      <c r="H16" s="5">
        <f>BayesRidge!B16</f>
        <v>2.9996957916509199</v>
      </c>
      <c r="I16" s="5">
        <f>Elastic!B16</f>
        <v>3.7418431049982201</v>
      </c>
      <c r="J16" s="5">
        <f>GBR!B16</f>
        <v>3.1167944422067899</v>
      </c>
      <c r="K16" s="6">
        <f t="shared" si="0"/>
        <v>2.9982620338011108</v>
      </c>
      <c r="L16">
        <f t="shared" si="2"/>
        <v>3.7418431049982201</v>
      </c>
      <c r="M16">
        <f t="shared" si="3"/>
        <v>2.1157496</v>
      </c>
      <c r="N16">
        <v>2.9</v>
      </c>
      <c r="O16" s="5">
        <f>RF!C16</f>
        <v>3.99</v>
      </c>
      <c r="P16" s="5">
        <f>LR!C16</f>
        <v>3.5829372227424399</v>
      </c>
      <c r="Q16" s="5">
        <f>Adaboost!C16</f>
        <v>3.6145552560646901</v>
      </c>
      <c r="R16" s="5">
        <f>XGBR!C16</f>
        <v>3.0520963999999999</v>
      </c>
      <c r="S16" s="5">
        <f>Huber!C16</f>
        <v>3.3000109205101</v>
      </c>
      <c r="T16" s="5">
        <f>BayesRidge!C16</f>
        <v>3.5871178225809701</v>
      </c>
      <c r="U16" s="5">
        <f>Elastic!C16</f>
        <v>4.0859953470438199</v>
      </c>
      <c r="V16" s="5">
        <f>GBR!C16</f>
        <v>3.4645835287133999</v>
      </c>
      <c r="W16" s="6">
        <f t="shared" si="1"/>
        <v>3.5903052176061485</v>
      </c>
      <c r="X16" s="6">
        <f t="shared" si="4"/>
        <v>4.0859953470438199</v>
      </c>
      <c r="Y16" s="6">
        <f t="shared" si="5"/>
        <v>3.0520963999999999</v>
      </c>
      <c r="Z16">
        <v>3.4</v>
      </c>
      <c r="AA16" s="6">
        <f>MAX(L16,M16,X17,Y17)-MIN(L17,M17,X16,Y16)</f>
        <v>1.6821783111681601</v>
      </c>
      <c r="AB16" s="6">
        <f>MIN(L16,M16,X17,Y17)-MAX(L17,M17,X16,Y16)</f>
        <v>-3.7286948444444397</v>
      </c>
      <c r="AC16" s="6"/>
      <c r="AE16" t="s">
        <v>163</v>
      </c>
      <c r="AF16" s="6">
        <f>RF!D16</f>
        <v>4.45</v>
      </c>
      <c r="AG16" s="6">
        <f>LR!D16</f>
        <v>4.1124521068277096</v>
      </c>
      <c r="AH16" s="6">
        <f>Adaboost!D16</f>
        <v>4.1119873817034698</v>
      </c>
      <c r="AI16" s="6">
        <f>XGBR!D16</f>
        <v>5.0131740000000002</v>
      </c>
      <c r="AJ16" s="6">
        <f>Huber!D16</f>
        <v>4.1839187132073201</v>
      </c>
      <c r="AK16" s="6">
        <f>BayesRidge!D16</f>
        <v>4.0882722963993796</v>
      </c>
      <c r="AL16" s="6">
        <f>Elastic!D16</f>
        <v>4.5855426415750502</v>
      </c>
      <c r="AM16" s="6">
        <f>GBR!D16</f>
        <v>4.3339476129963401</v>
      </c>
      <c r="AN16" s="6">
        <f>AVERAGE(AF16:AM16,Neural!D16)</f>
        <v>4.3275488195381353</v>
      </c>
      <c r="AO16" s="6">
        <f>MAX(AF16:AM16,Neural!D16)</f>
        <v>5.0131740000000002</v>
      </c>
      <c r="AP16" s="6">
        <f>MIN(AF16:AM16,Neural!D16)</f>
        <v>4.0686446231339497</v>
      </c>
    </row>
    <row r="17" spans="1:42" ht="15" thickBot="1" x14ac:dyDescent="0.35">
      <c r="A17" t="s">
        <v>200</v>
      </c>
      <c r="B17" t="s">
        <v>164</v>
      </c>
      <c r="C17" s="5">
        <f>RF!B17</f>
        <v>5.03</v>
      </c>
      <c r="D17" s="5">
        <f>LR!B17</f>
        <v>5.3805968245813496</v>
      </c>
      <c r="E17" s="5">
        <f>Adaboost!B17</f>
        <v>5.8444444444444397</v>
      </c>
      <c r="F17" s="5">
        <f>XGBR!B17</f>
        <v>5.0305169999999997</v>
      </c>
      <c r="G17" s="5">
        <f>Huber!B17</f>
        <v>5.2000011964848998</v>
      </c>
      <c r="H17" s="5">
        <f>BayesRidge!B17</f>
        <v>5.3813459545866502</v>
      </c>
      <c r="I17" s="5">
        <f>Elastic!B17</f>
        <v>5.0616752384086299</v>
      </c>
      <c r="J17" s="5">
        <f>GBR!B17</f>
        <v>5.0847997637380997</v>
      </c>
      <c r="K17" s="6">
        <f t="shared" si="0"/>
        <v>5.2564022997244093</v>
      </c>
      <c r="L17">
        <f t="shared" si="2"/>
        <v>5.8444444444444397</v>
      </c>
      <c r="M17">
        <f t="shared" si="3"/>
        <v>5.03</v>
      </c>
      <c r="N17">
        <v>5.3</v>
      </c>
      <c r="O17" s="5">
        <f>RF!C17</f>
        <v>4.0199999999999996</v>
      </c>
      <c r="P17" s="5">
        <f>LR!C17</f>
        <v>3.66665548066698</v>
      </c>
      <c r="Q17" s="5">
        <f>Adaboost!C17</f>
        <v>4.73427471116816</v>
      </c>
      <c r="R17" s="5">
        <f>XGBR!C17</f>
        <v>3.0034424999999998</v>
      </c>
      <c r="S17" s="5">
        <f>Huber!C17</f>
        <v>3.6000190484179</v>
      </c>
      <c r="T17" s="5">
        <f>BayesRidge!C17</f>
        <v>3.67916942291065</v>
      </c>
      <c r="U17" s="5">
        <f>Elastic!C17</f>
        <v>4.1439644616522697</v>
      </c>
      <c r="V17" s="5">
        <f>GBR!C17</f>
        <v>4.0927277463457399</v>
      </c>
      <c r="W17" s="6">
        <f t="shared" si="1"/>
        <v>3.841624839694413</v>
      </c>
      <c r="X17" s="6">
        <f t="shared" si="4"/>
        <v>4.73427471116816</v>
      </c>
      <c r="Y17" s="6">
        <f t="shared" si="5"/>
        <v>3.0034424999999998</v>
      </c>
      <c r="Z17">
        <v>3.7</v>
      </c>
      <c r="AC17" s="6"/>
      <c r="AE17" t="s">
        <v>174</v>
      </c>
      <c r="AF17" s="6">
        <f>RF!D17</f>
        <v>5.3</v>
      </c>
      <c r="AG17" s="6">
        <f>LR!D17</f>
        <v>4.9672490922981902</v>
      </c>
      <c r="AH17" s="6">
        <f>Adaboost!D17</f>
        <v>4.6515592515592497</v>
      </c>
      <c r="AI17" s="6">
        <f>XGBR!D17</f>
        <v>4.4421439999999999</v>
      </c>
      <c r="AJ17" s="6">
        <f>Huber!D17</f>
        <v>4.9935313095265199</v>
      </c>
      <c r="AK17" s="6">
        <f>BayesRidge!D17</f>
        <v>4.9901470293654198</v>
      </c>
      <c r="AL17" s="6">
        <f>Elastic!D17</f>
        <v>4.8209791524063199</v>
      </c>
      <c r="AM17" s="6">
        <f>GBR!D17</f>
        <v>5.0795470723960099</v>
      </c>
      <c r="AN17" s="6">
        <f>AVERAGE(AF17:AM17,Neural!D17)</f>
        <v>4.9297697734783439</v>
      </c>
      <c r="AO17" s="6">
        <f>MAX(AF17:AM17,Neural!D17)</f>
        <v>5.3</v>
      </c>
      <c r="AP17" s="6">
        <f>MIN(AF17:AM17,Neural!D17)</f>
        <v>4.4421439999999999</v>
      </c>
    </row>
    <row r="18" spans="1:42" ht="15" thickBot="1" x14ac:dyDescent="0.35">
      <c r="A18" t="s">
        <v>141</v>
      </c>
      <c r="B18" t="s">
        <v>173</v>
      </c>
      <c r="C18" s="5">
        <f>RF!B18</f>
        <v>5</v>
      </c>
      <c r="D18" s="5">
        <f>LR!B18</f>
        <v>5.2858399798712199</v>
      </c>
      <c r="E18" s="5">
        <f>Adaboost!B18</f>
        <v>5.8444444444444397</v>
      </c>
      <c r="F18" s="5">
        <f>XGBR!B18</f>
        <v>5.2075709999999997</v>
      </c>
      <c r="G18" s="5">
        <f>Huber!B18</f>
        <v>5.10000020952352</v>
      </c>
      <c r="H18" s="5">
        <f>BayesRidge!B18</f>
        <v>5.2818544612348397</v>
      </c>
      <c r="I18" s="5">
        <f>Elastic!B18</f>
        <v>5.0900301418559604</v>
      </c>
      <c r="J18" s="5">
        <f>GBR!B18</f>
        <v>5.0959391987574403</v>
      </c>
      <c r="K18" s="6">
        <f t="shared" si="0"/>
        <v>5.2454772794557272</v>
      </c>
      <c r="L18">
        <f t="shared" si="2"/>
        <v>5.8444444444444397</v>
      </c>
      <c r="M18">
        <f t="shared" si="3"/>
        <v>5</v>
      </c>
      <c r="N18">
        <v>5.3</v>
      </c>
      <c r="O18" s="5">
        <f>RF!C18</f>
        <v>4.1100000000000003</v>
      </c>
      <c r="P18" s="5">
        <f>LR!C18</f>
        <v>4.7251933352795401</v>
      </c>
      <c r="Q18" s="5">
        <f>Adaboost!C18</f>
        <v>4.73427471116816</v>
      </c>
      <c r="R18" s="5">
        <f>XGBR!C18</f>
        <v>4.230753</v>
      </c>
      <c r="S18" s="5">
        <f>Huber!C18</f>
        <v>4.5000006524603897</v>
      </c>
      <c r="T18" s="5">
        <f>BayesRidge!C18</f>
        <v>4.7265971472417396</v>
      </c>
      <c r="U18" s="5">
        <f>Elastic!C18</f>
        <v>4.7962557319115202</v>
      </c>
      <c r="V18" s="5">
        <f>GBR!C18</f>
        <v>4.2081711278852501</v>
      </c>
      <c r="W18" s="6">
        <f t="shared" si="1"/>
        <v>4.5339163385691714</v>
      </c>
      <c r="X18" s="6">
        <f t="shared" si="4"/>
        <v>4.7962557319115202</v>
      </c>
      <c r="Y18" s="6">
        <f t="shared" si="5"/>
        <v>4.1100000000000003</v>
      </c>
      <c r="Z18">
        <v>4.7</v>
      </c>
      <c r="AA18" s="6">
        <f>MAX(L18,M18,X19,Y19)-MIN(L19,M19,X18,Y18)</f>
        <v>2.8144444444444399</v>
      </c>
      <c r="AB18" s="6">
        <f>MIN(L18,M18,X19,Y19)-MAX(L19,M19,X18,Y18)</f>
        <v>-1.7962557319115202</v>
      </c>
      <c r="AC18" s="6"/>
      <c r="AE18" t="s">
        <v>177</v>
      </c>
      <c r="AF18" s="6">
        <f>RF!D18</f>
        <v>6.04</v>
      </c>
      <c r="AG18" s="6">
        <f>LR!D18</f>
        <v>5.8913856976701204</v>
      </c>
      <c r="AH18" s="6">
        <f>Adaboost!D18</f>
        <v>5.8261437908496703</v>
      </c>
      <c r="AI18" s="6">
        <f>XGBR!D18</f>
        <v>5.4597544999999998</v>
      </c>
      <c r="AJ18" s="6">
        <f>Huber!D18</f>
        <v>5.8786589565838803</v>
      </c>
      <c r="AK18" s="6">
        <f>BayesRidge!D18</f>
        <v>5.8376755099880402</v>
      </c>
      <c r="AL18" s="6">
        <f>Elastic!D18</f>
        <v>5.3757832605293903</v>
      </c>
      <c r="AM18" s="6">
        <f>GBR!D18</f>
        <v>5.9942448126113002</v>
      </c>
      <c r="AN18" s="6">
        <f>AVERAGE(AF18:AM18,Neural!D18)</f>
        <v>5.8193544400463502</v>
      </c>
      <c r="AO18" s="6">
        <f>MAX(AF18:AM18,Neural!D18)</f>
        <v>6.0705434321847598</v>
      </c>
      <c r="AP18" s="6">
        <f>MIN(AF18:AM18,Neural!D18)</f>
        <v>5.3757832605293903</v>
      </c>
    </row>
    <row r="19" spans="1:42" ht="15" thickBot="1" x14ac:dyDescent="0.35">
      <c r="A19" t="s">
        <v>173</v>
      </c>
      <c r="B19" t="s">
        <v>141</v>
      </c>
      <c r="C19" s="5">
        <f>RF!B19</f>
        <v>3.03</v>
      </c>
      <c r="D19" s="5">
        <f>LR!B19</f>
        <v>3.6338314702004801</v>
      </c>
      <c r="E19" s="5">
        <f>Adaboost!B19</f>
        <v>4.5558739255014302</v>
      </c>
      <c r="F19" s="5">
        <f>XGBR!B19</f>
        <v>3.0586345000000001</v>
      </c>
      <c r="G19" s="5">
        <f>Huber!B19</f>
        <v>3.5000279451355798</v>
      </c>
      <c r="H19" s="5">
        <f>BayesRidge!B19</f>
        <v>3.64646001499796</v>
      </c>
      <c r="I19" s="5">
        <f>Elastic!B19</f>
        <v>3.9791447764677601</v>
      </c>
      <c r="J19" s="5">
        <f>GBR!B19</f>
        <v>4.1026199141819104</v>
      </c>
      <c r="K19" s="6">
        <f t="shared" si="0"/>
        <v>3.6717895367519375</v>
      </c>
      <c r="L19">
        <f t="shared" si="2"/>
        <v>4.5558739255014302</v>
      </c>
      <c r="M19">
        <f t="shared" si="3"/>
        <v>3.03</v>
      </c>
      <c r="N19">
        <v>3.6</v>
      </c>
      <c r="O19" s="5">
        <f>RF!C19</f>
        <v>3</v>
      </c>
      <c r="P19" s="5">
        <f>LR!C19</f>
        <v>3.37389168154664</v>
      </c>
      <c r="Q19" s="5">
        <f>Adaboost!C19</f>
        <v>3.6145552560646901</v>
      </c>
      <c r="R19" s="5">
        <f>XGBR!C19</f>
        <v>3.0241658999999999</v>
      </c>
      <c r="S19" s="5">
        <f>Huber!C19</f>
        <v>3.1999879688044301</v>
      </c>
      <c r="T19" s="5">
        <f>BayesRidge!C19</f>
        <v>3.3793056682706202</v>
      </c>
      <c r="U19" s="5">
        <f>Elastic!C19</f>
        <v>3.9246210432336102</v>
      </c>
      <c r="V19" s="5">
        <f>GBR!C19</f>
        <v>3.0620921757840698</v>
      </c>
      <c r="W19" s="6">
        <f t="shared" si="1"/>
        <v>3.3160618535679824</v>
      </c>
      <c r="X19" s="6">
        <f t="shared" si="4"/>
        <v>3.9246210432336102</v>
      </c>
      <c r="Y19" s="6">
        <f t="shared" si="5"/>
        <v>3</v>
      </c>
      <c r="Z19">
        <v>3.3</v>
      </c>
      <c r="AC19" s="6"/>
      <c r="AE19" t="s">
        <v>172</v>
      </c>
      <c r="AF19" s="6">
        <f>RF!D19</f>
        <v>5.85</v>
      </c>
      <c r="AG19" s="6">
        <f>LR!D19</f>
        <v>5.4226490010970601</v>
      </c>
      <c r="AH19" s="6">
        <f>Adaboost!D19</f>
        <v>5.1442622950819601</v>
      </c>
      <c r="AI19" s="6">
        <f>XGBR!D19</f>
        <v>5.2014209999999999</v>
      </c>
      <c r="AJ19" s="6">
        <f>Huber!D19</f>
        <v>5.46128476863906</v>
      </c>
      <c r="AK19" s="6">
        <f>BayesRidge!D19</f>
        <v>5.56042532204685</v>
      </c>
      <c r="AL19" s="6">
        <f>Elastic!D19</f>
        <v>5.2395320371355396</v>
      </c>
      <c r="AM19" s="6">
        <f>GBR!D19</f>
        <v>5.9404817559560499</v>
      </c>
      <c r="AN19" s="6">
        <f>AVERAGE(AF19:AM19,Neural!D19)</f>
        <v>5.4800628699485561</v>
      </c>
      <c r="AO19" s="6">
        <f>MAX(AF19:AM19,Neural!D19)</f>
        <v>5.9404817559560499</v>
      </c>
      <c r="AP19" s="6">
        <f>MIN(AF19:AM19,Neural!D19)</f>
        <v>5.1442622950819601</v>
      </c>
    </row>
    <row r="20" spans="1:42" ht="15" thickBot="1" x14ac:dyDescent="0.35">
      <c r="A20" t="s">
        <v>142</v>
      </c>
      <c r="B20" t="s">
        <v>180</v>
      </c>
      <c r="C20" s="5">
        <f>RF!B20</f>
        <v>4.12</v>
      </c>
      <c r="D20" s="5">
        <f>LR!B20</f>
        <v>4.7666275024392899</v>
      </c>
      <c r="E20" s="5">
        <f>Adaboost!B20</f>
        <v>5.8444444444444397</v>
      </c>
      <c r="F20" s="5">
        <f>XGBR!B20</f>
        <v>4.1805839999999996</v>
      </c>
      <c r="G20" s="5">
        <f>Huber!B20</f>
        <v>4.5000000209815099</v>
      </c>
      <c r="H20" s="5">
        <f>BayesRidge!B20</f>
        <v>4.77288841391979</v>
      </c>
      <c r="I20" s="5">
        <f>Elastic!B20</f>
        <v>4.8226693742251898</v>
      </c>
      <c r="J20" s="5">
        <f>GBR!B20</f>
        <v>5.1700475342460601</v>
      </c>
      <c r="K20" s="6">
        <f t="shared" si="0"/>
        <v>4.7660700535802993</v>
      </c>
      <c r="L20">
        <f t="shared" si="2"/>
        <v>5.8444444444444397</v>
      </c>
      <c r="M20">
        <f t="shared" si="3"/>
        <v>4.12</v>
      </c>
      <c r="N20">
        <v>4.5</v>
      </c>
      <c r="O20" s="5">
        <f>RF!C20</f>
        <v>4.0199999999999996</v>
      </c>
      <c r="P20" s="5">
        <f>LR!C20</f>
        <v>4.6089869264535297</v>
      </c>
      <c r="Q20" s="5">
        <f>Adaboost!C20</f>
        <v>4.73427471116816</v>
      </c>
      <c r="R20" s="5">
        <f>XGBR!C20</f>
        <v>4.1236153</v>
      </c>
      <c r="S20" s="5">
        <f>Huber!C20</f>
        <v>4.4000337033595596</v>
      </c>
      <c r="T20" s="5">
        <f>BayesRidge!C20</f>
        <v>4.60973052619158</v>
      </c>
      <c r="U20" s="5">
        <f>Elastic!C20</f>
        <v>4.6908701470959899</v>
      </c>
      <c r="V20" s="5">
        <f>GBR!C20</f>
        <v>4.1338174054802099</v>
      </c>
      <c r="W20" s="6">
        <f t="shared" si="1"/>
        <v>4.4409241264933179</v>
      </c>
      <c r="X20" s="6">
        <f t="shared" si="4"/>
        <v>4.73427471116816</v>
      </c>
      <c r="Y20" s="6">
        <f t="shared" si="5"/>
        <v>4.0199999999999996</v>
      </c>
      <c r="Z20">
        <v>4.5</v>
      </c>
      <c r="AA20" s="6">
        <f>MAX(L20,M20,X21,Y21)-MIN(L21,M21,X20,Y20)</f>
        <v>1.8244444444444401</v>
      </c>
      <c r="AB20" s="6">
        <f>MIN(L20,M20,X21,Y21)-MAX(L21,M21,X20,Y20)</f>
        <v>-3.6324428444444399</v>
      </c>
      <c r="AC20" s="6"/>
      <c r="AE20" t="s">
        <v>178</v>
      </c>
      <c r="AF20" s="6">
        <f>RF!D20</f>
        <v>5.14</v>
      </c>
      <c r="AG20" s="6">
        <f>LR!D20</f>
        <v>4.8394103808733</v>
      </c>
      <c r="AH20" s="6">
        <f>Adaboost!D20</f>
        <v>4.3985074626865597</v>
      </c>
      <c r="AI20" s="6">
        <f>XGBR!D20</f>
        <v>4.2228836999999997</v>
      </c>
      <c r="AJ20" s="6">
        <f>Huber!D20</f>
        <v>4.81223011327753</v>
      </c>
      <c r="AK20" s="6">
        <f>BayesRidge!D20</f>
        <v>4.8287121726402598</v>
      </c>
      <c r="AL20" s="6">
        <f>Elastic!D20</f>
        <v>4.8729774338371197</v>
      </c>
      <c r="AM20" s="6">
        <f>GBR!D20</f>
        <v>5.1009541113168302</v>
      </c>
      <c r="AN20" s="6">
        <f>AVERAGE(AF20:AM20,Neural!D20)</f>
        <v>4.7852203762856096</v>
      </c>
      <c r="AO20" s="6">
        <f>MAX(AF20:AM20,Neural!D20)</f>
        <v>5.14</v>
      </c>
      <c r="AP20" s="6">
        <f>MIN(AF20:AM20,Neural!D20)</f>
        <v>4.2228836999999997</v>
      </c>
    </row>
    <row r="21" spans="1:42" ht="15" thickBot="1" x14ac:dyDescent="0.35">
      <c r="A21" t="s">
        <v>180</v>
      </c>
      <c r="B21" t="s">
        <v>142</v>
      </c>
      <c r="C21" s="5">
        <f>RF!B21</f>
        <v>4.1900000000000004</v>
      </c>
      <c r="D21" s="5">
        <f>LR!B21</f>
        <v>4.7699745596825096</v>
      </c>
      <c r="E21" s="5">
        <f>Adaboost!B21</f>
        <v>5.8444444444444397</v>
      </c>
      <c r="F21" s="5">
        <f>XGBR!B21</f>
        <v>4.1342783000000001</v>
      </c>
      <c r="G21" s="5">
        <f>Huber!B21</f>
        <v>4.5001114041426504</v>
      </c>
      <c r="H21" s="5">
        <f>BayesRidge!B21</f>
        <v>4.76902218051291</v>
      </c>
      <c r="I21" s="5">
        <f>Elastic!B21</f>
        <v>4.5621690681928104</v>
      </c>
      <c r="J21" s="5">
        <f>GBR!B21</f>
        <v>5.1220590761378704</v>
      </c>
      <c r="K21" s="6">
        <f t="shared" si="0"/>
        <v>4.7361122630997254</v>
      </c>
      <c r="L21">
        <f t="shared" si="2"/>
        <v>5.8444444444444397</v>
      </c>
      <c r="M21">
        <f t="shared" si="3"/>
        <v>4.1342783000000001</v>
      </c>
      <c r="N21">
        <v>4.5999999999999996</v>
      </c>
      <c r="O21" s="5">
        <f>RF!C21</f>
        <v>3</v>
      </c>
      <c r="P21" s="5">
        <f>LR!C21</f>
        <v>3.1510690095130802</v>
      </c>
      <c r="Q21" s="5">
        <f>Adaboost!C21</f>
        <v>3.6145552560646901</v>
      </c>
      <c r="R21" s="5">
        <f>XGBR!C21</f>
        <v>2.2120015999999998</v>
      </c>
      <c r="S21" s="5">
        <f>Huber!C21</f>
        <v>2.90000611842067</v>
      </c>
      <c r="T21" s="5">
        <f>BayesRidge!C21</f>
        <v>3.1513774487427901</v>
      </c>
      <c r="U21" s="5">
        <f>Elastic!C21</f>
        <v>3.7121073709566299</v>
      </c>
      <c r="V21" s="5">
        <f>GBR!C21</f>
        <v>3.0580244957406002</v>
      </c>
      <c r="W21" s="6">
        <f t="shared" si="1"/>
        <v>3.0981804989306325</v>
      </c>
      <c r="X21" s="6">
        <f t="shared" si="4"/>
        <v>3.7121073709566299</v>
      </c>
      <c r="Y21" s="6">
        <f t="shared" si="5"/>
        <v>2.2120015999999998</v>
      </c>
      <c r="Z21">
        <v>3.1</v>
      </c>
      <c r="AC21" s="6"/>
      <c r="AE21" t="s">
        <v>179</v>
      </c>
      <c r="AF21" s="6">
        <f>RF!D21</f>
        <v>5.51</v>
      </c>
      <c r="AG21" s="6">
        <f>LR!D21</f>
        <v>5.0392217768623997</v>
      </c>
      <c r="AH21" s="6">
        <f>Adaboost!D21</f>
        <v>4.8648111332007904</v>
      </c>
      <c r="AI21" s="6">
        <f>XGBR!D21</f>
        <v>5.1696596000000001</v>
      </c>
      <c r="AJ21" s="6">
        <f>Huber!D21</f>
        <v>5.0861233806605304</v>
      </c>
      <c r="AK21" s="6">
        <f>BayesRidge!D21</f>
        <v>5.04910437969097</v>
      </c>
      <c r="AL21" s="6">
        <f>Elastic!D21</f>
        <v>5.0015438649941402</v>
      </c>
      <c r="AM21" s="6">
        <f>GBR!D21</f>
        <v>5.6658431388162303</v>
      </c>
      <c r="AN21" s="6">
        <f>AVERAGE(AF21:AM21,Neural!D21)</f>
        <v>5.1682317222815977</v>
      </c>
      <c r="AO21" s="6">
        <f>MAX(AF21:AM21,Neural!D21)</f>
        <v>5.6658431388162303</v>
      </c>
      <c r="AP21" s="6">
        <f>MIN(AF21:AM21,Neural!D21)</f>
        <v>4.8648111332007904</v>
      </c>
    </row>
    <row r="22" spans="1:42" ht="15" thickBot="1" x14ac:dyDescent="0.35">
      <c r="A22" t="s">
        <v>191</v>
      </c>
      <c r="B22" t="s">
        <v>135</v>
      </c>
      <c r="C22" s="5">
        <f>RF!B22</f>
        <v>3.06</v>
      </c>
      <c r="D22" s="5">
        <f>LR!B22</f>
        <v>2.9753356423036799</v>
      </c>
      <c r="E22" s="5">
        <f>Adaboost!B22</f>
        <v>3.2041820418204101</v>
      </c>
      <c r="F22" s="5">
        <f>XGBR!B22</f>
        <v>2.2068132999999999</v>
      </c>
      <c r="G22" s="5">
        <f>Huber!B22</f>
        <v>2.8000001576318501</v>
      </c>
      <c r="H22" s="5">
        <f>BayesRidge!B22</f>
        <v>2.9842445022931599</v>
      </c>
      <c r="I22" s="5">
        <f>Elastic!B22</f>
        <v>3.4201851438736601</v>
      </c>
      <c r="J22" s="5">
        <f>GBR!B22</f>
        <v>3.0513739996811799</v>
      </c>
      <c r="K22" s="6">
        <f t="shared" si="0"/>
        <v>2.9639510271286102</v>
      </c>
      <c r="L22">
        <f t="shared" si="2"/>
        <v>3.4201851438736601</v>
      </c>
      <c r="M22">
        <f t="shared" si="3"/>
        <v>2.2068132999999999</v>
      </c>
      <c r="N22">
        <v>3</v>
      </c>
      <c r="O22" s="5">
        <f>RF!C22</f>
        <v>3</v>
      </c>
      <c r="P22" s="5">
        <f>LR!C22</f>
        <v>2.9343920078249499</v>
      </c>
      <c r="Q22" s="5">
        <f>Adaboost!C22</f>
        <v>3.5698778833107099</v>
      </c>
      <c r="R22" s="5">
        <f>XGBR!C22</f>
        <v>2.0944924</v>
      </c>
      <c r="S22" s="5">
        <f>Huber!C22</f>
        <v>2.8000128386858298</v>
      </c>
      <c r="T22" s="5">
        <f>BayesRidge!C22</f>
        <v>2.9374789476843901</v>
      </c>
      <c r="U22" s="5">
        <f>Elastic!C22</f>
        <v>3.3037218824816601</v>
      </c>
      <c r="V22" s="5">
        <f>GBR!C22</f>
        <v>3.0437357107901399</v>
      </c>
      <c r="W22" s="6">
        <f t="shared" si="1"/>
        <v>2.9608566926380799</v>
      </c>
      <c r="X22" s="6">
        <f t="shared" si="4"/>
        <v>3.5698778833107099</v>
      </c>
      <c r="Y22" s="6">
        <f t="shared" si="5"/>
        <v>2.0944924</v>
      </c>
      <c r="Z22">
        <v>3.2</v>
      </c>
      <c r="AA22" s="6">
        <f>MAX(L22,M22,X23,Y23)-MIN(L23,M23,X22,Y22)</f>
        <v>4.8971834379310302</v>
      </c>
      <c r="AB22" s="6">
        <f>MIN(L22,M22,X23,Y23)-MAX(L23,M23,X22,Y22)</f>
        <v>-1.36306458331071</v>
      </c>
      <c r="AC22" s="6"/>
      <c r="AE22" t="s">
        <v>190</v>
      </c>
      <c r="AF22" s="6">
        <f>RF!D22</f>
        <v>6.68</v>
      </c>
      <c r="AG22" s="6">
        <f>LR!D22</f>
        <v>6.3727609655255399</v>
      </c>
      <c r="AH22" s="6">
        <f>Adaboost!D22</f>
        <v>6.3531073446327602</v>
      </c>
      <c r="AI22" s="6">
        <f>XGBR!D22</f>
        <v>5.8505583000000003</v>
      </c>
      <c r="AJ22" s="6">
        <f>Huber!D22</f>
        <v>6.3921598727762996</v>
      </c>
      <c r="AK22" s="6">
        <f>BayesRidge!D22</f>
        <v>6.3330311709983098</v>
      </c>
      <c r="AL22" s="6">
        <f>Elastic!D22</f>
        <v>5.4176980264106902</v>
      </c>
      <c r="AM22" s="6">
        <f>GBR!D22</f>
        <v>6.6511056265797501</v>
      </c>
      <c r="AN22" s="6">
        <f>AVERAGE(AF22:AM22,Neural!D22)</f>
        <v>6.2723309650832588</v>
      </c>
      <c r="AO22" s="6">
        <f>MAX(AF22:AM22,Neural!D22)</f>
        <v>6.68</v>
      </c>
      <c r="AP22" s="6">
        <f>MIN(AF22:AM22,Neural!D22)</f>
        <v>5.4176980264106902</v>
      </c>
    </row>
    <row r="23" spans="1:42" ht="15" thickBot="1" x14ac:dyDescent="0.35">
      <c r="A23" t="s">
        <v>135</v>
      </c>
      <c r="B23" t="s">
        <v>191</v>
      </c>
      <c r="C23" s="5">
        <f>RF!B23</f>
        <v>2.04</v>
      </c>
      <c r="D23" s="5">
        <f>LR!B23</f>
        <v>1.73697223496848</v>
      </c>
      <c r="E23" s="5">
        <f>Adaboost!B23</f>
        <v>2.83765347885402</v>
      </c>
      <c r="F23" s="5">
        <f>XGBR!B23</f>
        <v>1.0295407000000001</v>
      </c>
      <c r="G23" s="5">
        <f>Huber!B23</f>
        <v>1.69999924798624</v>
      </c>
      <c r="H23" s="5">
        <f>BayesRidge!B23</f>
        <v>1.7418265501280701</v>
      </c>
      <c r="I23" s="5">
        <f>Elastic!B23</f>
        <v>2.6119473265242799</v>
      </c>
      <c r="J23" s="5">
        <f>GBR!B23</f>
        <v>2.0964511339115699</v>
      </c>
      <c r="K23" s="6">
        <f t="shared" si="0"/>
        <v>1.9451238733242056</v>
      </c>
      <c r="L23">
        <f t="shared" si="2"/>
        <v>2.83765347885402</v>
      </c>
      <c r="M23">
        <f t="shared" si="3"/>
        <v>1.0295407000000001</v>
      </c>
      <c r="N23">
        <v>1.8</v>
      </c>
      <c r="O23" s="5">
        <f>RF!C23</f>
        <v>5</v>
      </c>
      <c r="P23" s="5">
        <f>LR!C23</f>
        <v>5.7165311938716599</v>
      </c>
      <c r="Q23" s="5">
        <f>Adaboost!C23</f>
        <v>5.9267241379310303</v>
      </c>
      <c r="R23" s="5">
        <f>XGBR!C23</f>
        <v>5.3937363999999999</v>
      </c>
      <c r="S23" s="5">
        <f>Huber!C23</f>
        <v>5.4000386086636896</v>
      </c>
      <c r="T23" s="5">
        <f>BayesRidge!C23</f>
        <v>5.7186262077629797</v>
      </c>
      <c r="U23" s="5">
        <f>Elastic!C23</f>
        <v>5.0363074199967999</v>
      </c>
      <c r="V23" s="5">
        <f>GBR!C23</f>
        <v>5.1263213658650999</v>
      </c>
      <c r="W23" s="6">
        <f t="shared" si="1"/>
        <v>5.4430901409194528</v>
      </c>
      <c r="X23" s="6">
        <f t="shared" si="4"/>
        <v>5.9267241379310303</v>
      </c>
      <c r="Y23" s="6">
        <f t="shared" si="5"/>
        <v>5</v>
      </c>
      <c r="Z23">
        <v>5.5</v>
      </c>
      <c r="AC23" s="6"/>
      <c r="AE23" t="s">
        <v>165</v>
      </c>
      <c r="AF23" s="6">
        <f>RF!D23</f>
        <v>4.3600000000000003</v>
      </c>
      <c r="AG23" s="6">
        <f>LR!D23</f>
        <v>4.8681167970237897</v>
      </c>
      <c r="AH23" s="6">
        <f>Adaboost!D23</f>
        <v>3.8857142857142799</v>
      </c>
      <c r="AI23" s="6">
        <f>XGBR!D23</f>
        <v>4.2403550000000001</v>
      </c>
      <c r="AJ23" s="6">
        <f>Huber!D23</f>
        <v>4.8471136223875799</v>
      </c>
      <c r="AK23" s="6">
        <f>BayesRidge!D23</f>
        <v>4.9454772722990397</v>
      </c>
      <c r="AL23" s="6">
        <f>Elastic!D23</f>
        <v>4.6399815015538399</v>
      </c>
      <c r="AM23" s="6">
        <f>GBR!D23</f>
        <v>4.2819204877904404</v>
      </c>
      <c r="AN23" s="6">
        <f>AVERAGE(AF23:AM23,Neural!D23)</f>
        <v>4.5495741516190957</v>
      </c>
      <c r="AO23" s="6">
        <f>MAX(AF23:AM23,Neural!D23)</f>
        <v>4.9454772722990397</v>
      </c>
      <c r="AP23" s="6">
        <f>MIN(AF23:AM23,Neural!D23)</f>
        <v>3.8857142857142799</v>
      </c>
    </row>
    <row r="24" spans="1:42" ht="15" thickBot="1" x14ac:dyDescent="0.35">
      <c r="A24" t="s">
        <v>152</v>
      </c>
      <c r="B24" t="s">
        <v>194</v>
      </c>
      <c r="C24" s="5">
        <f>RF!B24</f>
        <v>3</v>
      </c>
      <c r="D24" s="5">
        <f>LR!B24</f>
        <v>3.47187549425978</v>
      </c>
      <c r="E24" s="5">
        <f>Adaboost!B24</f>
        <v>3.2041820418204101</v>
      </c>
      <c r="F24" s="5">
        <f>XGBR!B24</f>
        <v>2.9670608000000001</v>
      </c>
      <c r="G24" s="5">
        <f>Huber!B24</f>
        <v>3.30000048579622</v>
      </c>
      <c r="H24" s="5">
        <f>BayesRidge!B24</f>
        <v>3.4706674439955898</v>
      </c>
      <c r="I24" s="5">
        <f>Elastic!B24</f>
        <v>3.6820691856437802</v>
      </c>
      <c r="J24" s="5">
        <f>GBR!B24</f>
        <v>3.0833866215570498</v>
      </c>
      <c r="K24" s="6">
        <f t="shared" si="0"/>
        <v>3.2968202658332335</v>
      </c>
      <c r="L24">
        <f>MAX(C24:J24)</f>
        <v>3.6820691856437802</v>
      </c>
      <c r="M24">
        <f>MIN(C24:J24)</f>
        <v>2.9670608000000001</v>
      </c>
      <c r="N24">
        <v>3.5</v>
      </c>
      <c r="O24" s="5">
        <f>RF!C24</f>
        <v>5.01</v>
      </c>
      <c r="P24" s="5">
        <f>LR!C24</f>
        <v>5.3354645831546001</v>
      </c>
      <c r="Q24" s="5">
        <f>Adaboost!C24</f>
        <v>5.9267241379310303</v>
      </c>
      <c r="R24" s="5">
        <f>XGBR!C24</f>
        <v>4.9651509999999996</v>
      </c>
      <c r="S24" s="5">
        <f>Huber!C24</f>
        <v>5.2000393430549998</v>
      </c>
      <c r="T24" s="5">
        <f>BayesRidge!C24</f>
        <v>5.3301806334175703</v>
      </c>
      <c r="U24" s="5">
        <f>Elastic!C24</f>
        <v>4.85511916365133</v>
      </c>
      <c r="V24" s="5">
        <f>GBR!C24</f>
        <v>5.0827732860171499</v>
      </c>
      <c r="W24" s="6">
        <f t="shared" si="1"/>
        <v>5.2308074539961105</v>
      </c>
      <c r="X24" s="6">
        <f>MAX(O24:V24)</f>
        <v>5.9267241379310303</v>
      </c>
      <c r="Y24" s="6">
        <f>MIN(O24:V24)</f>
        <v>4.85511916365133</v>
      </c>
      <c r="Z24">
        <v>5.3</v>
      </c>
      <c r="AA24" s="6">
        <f>MAX(L24,M24,X25,Y25)-MIN(L25,M25,X24,Y24)</f>
        <v>1.61134891116816</v>
      </c>
      <c r="AB24" s="6">
        <f>MIN(L24,M24,X25,Y25)-MAX(L25,M25,X24,Y24)</f>
        <v>-2.9596633379310302</v>
      </c>
      <c r="AC24" s="6"/>
      <c r="AE24" t="s">
        <v>198</v>
      </c>
      <c r="AF24" s="6">
        <f>RF!D24</f>
        <v>5.08</v>
      </c>
      <c r="AG24" s="6">
        <f>LR!D24</f>
        <v>5.0830626050561101</v>
      </c>
      <c r="AH24" s="6">
        <f>Adaboost!D24</f>
        <v>4.2339449541284404</v>
      </c>
      <c r="AI24" s="6">
        <f>XGBR!D24</f>
        <v>4.9329824000000002</v>
      </c>
      <c r="AJ24" s="6">
        <f>Huber!D24</f>
        <v>5.1005603530955002</v>
      </c>
      <c r="AK24" s="6">
        <f>BayesRidge!D24</f>
        <v>5.0417284708352801</v>
      </c>
      <c r="AL24" s="6">
        <f>Elastic!D24</f>
        <v>5.00091408508949</v>
      </c>
      <c r="AM24" s="6">
        <f>GBR!D24</f>
        <v>5.16378195444128</v>
      </c>
      <c r="AN24" s="6">
        <f>AVERAGE(AF24:AM24,Neural!D24)</f>
        <v>4.9706318698534071</v>
      </c>
      <c r="AO24" s="6">
        <f>MAX(AF24:AM24,Neural!D24)</f>
        <v>5.16378195444128</v>
      </c>
      <c r="AP24" s="6">
        <f>MIN(AF24:AM24,Neural!D24)</f>
        <v>4.2339449541284404</v>
      </c>
    </row>
    <row r="25" spans="1:42" ht="15" thickBot="1" x14ac:dyDescent="0.35">
      <c r="A25" t="s">
        <v>194</v>
      </c>
      <c r="B25" t="s">
        <v>152</v>
      </c>
      <c r="C25" s="5">
        <f>RF!B25</f>
        <v>4.12</v>
      </c>
      <c r="D25" s="5">
        <f>LR!B25</f>
        <v>3.9592635613937199</v>
      </c>
      <c r="E25" s="5">
        <f>Adaboost!B25</f>
        <v>4.5558739255014302</v>
      </c>
      <c r="F25" s="5">
        <f>XGBR!B25</f>
        <v>3.1229258</v>
      </c>
      <c r="G25" s="5">
        <f>Huber!B25</f>
        <v>3.8000003091428298</v>
      </c>
      <c r="H25" s="5">
        <f>BayesRidge!B25</f>
        <v>3.96378315336873</v>
      </c>
      <c r="I25" s="5">
        <f>Elastic!B25</f>
        <v>4.3150891042899602</v>
      </c>
      <c r="J25" s="5">
        <f>GBR!B25</f>
        <v>4.1555017148640196</v>
      </c>
      <c r="K25" s="6">
        <f t="shared" ref="K25:K35" si="6">AVERAGE(C25:J25,B62)</f>
        <v>3.9889215920521428</v>
      </c>
      <c r="L25">
        <f t="shared" si="2"/>
        <v>4.5558739255014302</v>
      </c>
      <c r="M25">
        <f t="shared" si="3"/>
        <v>3.1229258</v>
      </c>
      <c r="N25">
        <v>4</v>
      </c>
      <c r="O25" s="5">
        <f>RF!C25</f>
        <v>4.04</v>
      </c>
      <c r="P25" s="5">
        <f>LR!C25</f>
        <v>4.1442539164686503</v>
      </c>
      <c r="Q25" s="5">
        <f>Adaboost!C25</f>
        <v>4.73427471116816</v>
      </c>
      <c r="R25" s="5">
        <f>XGBR!C25</f>
        <v>3.2256455000000002</v>
      </c>
      <c r="S25" s="5">
        <f>Huber!C25</f>
        <v>3.8000592231905901</v>
      </c>
      <c r="T25" s="5">
        <f>BayesRidge!C25</f>
        <v>4.1520611531706901</v>
      </c>
      <c r="U25" s="5">
        <f>Elastic!C25</f>
        <v>4.4231877406634696</v>
      </c>
      <c r="V25" s="5">
        <f>GBR!C25</f>
        <v>4.0927277463457399</v>
      </c>
      <c r="W25" s="6">
        <f t="shared" si="1"/>
        <v>4.0701249722569655</v>
      </c>
      <c r="X25" s="6">
        <f t="shared" si="4"/>
        <v>4.73427471116816</v>
      </c>
      <c r="Y25" s="6">
        <f t="shared" si="5"/>
        <v>3.2256455000000002</v>
      </c>
      <c r="Z25">
        <v>3.8</v>
      </c>
      <c r="AC25" s="6"/>
      <c r="AE25" t="s">
        <v>193</v>
      </c>
      <c r="AF25" s="6">
        <f>RF!D25</f>
        <v>4.5</v>
      </c>
      <c r="AG25" s="6">
        <f>LR!D25</f>
        <v>4.8274002319338702</v>
      </c>
      <c r="AH25" s="6">
        <f>Adaboost!D25</f>
        <v>4.0235396687009501</v>
      </c>
      <c r="AI25" s="6">
        <f>XGBR!D25</f>
        <v>4.7520522999999999</v>
      </c>
      <c r="AJ25" s="6">
        <f>Huber!D25</f>
        <v>4.82947122749784</v>
      </c>
      <c r="AK25" s="6">
        <f>BayesRidge!D25</f>
        <v>4.8562658574494</v>
      </c>
      <c r="AL25" s="6">
        <f>Elastic!D25</f>
        <v>4.6899098935887302</v>
      </c>
      <c r="AM25" s="6">
        <f>GBR!D25</f>
        <v>4.6544026089803499</v>
      </c>
      <c r="AN25" s="6">
        <f>AVERAGE(AF25:AM25,Neural!D25)</f>
        <v>4.6640577833809758</v>
      </c>
      <c r="AO25" s="6">
        <f>MAX(AF25:AM25,Neural!D25)</f>
        <v>4.8562658574494</v>
      </c>
      <c r="AP25" s="6">
        <f>MIN(AF25:AM25,Neural!D25)</f>
        <v>4.0235396687009501</v>
      </c>
    </row>
    <row r="26" spans="1:42" ht="15" thickBot="1" x14ac:dyDescent="0.35">
      <c r="A26" t="s">
        <v>140</v>
      </c>
      <c r="B26" t="s">
        <v>139</v>
      </c>
      <c r="C26" s="5">
        <f>RF!B26</f>
        <v>7.17</v>
      </c>
      <c r="D26" s="5">
        <f>LR!B26</f>
        <v>7.2101773657836601</v>
      </c>
      <c r="E26" s="5">
        <f>Adaboost!B26</f>
        <v>8.1227154046997292</v>
      </c>
      <c r="F26" s="5">
        <f>XGBR!B26</f>
        <v>7.1519399999999997</v>
      </c>
      <c r="G26" s="5">
        <f>Huber!B26</f>
        <v>7.0000002502479104</v>
      </c>
      <c r="H26" s="5">
        <f>BayesRidge!B26</f>
        <v>7.2204585863508104</v>
      </c>
      <c r="I26" s="5">
        <f>Elastic!B26</f>
        <v>6.4656443932021999</v>
      </c>
      <c r="J26" s="5">
        <f>GBR!B26</f>
        <v>7.1771118350503604</v>
      </c>
      <c r="K26" s="6">
        <f t="shared" si="6"/>
        <v>7.1914258551941792</v>
      </c>
      <c r="L26">
        <f t="shared" si="2"/>
        <v>8.1227154046997292</v>
      </c>
      <c r="M26">
        <f t="shared" si="3"/>
        <v>6.4656443932021999</v>
      </c>
      <c r="N26">
        <v>7.4</v>
      </c>
      <c r="O26" s="5">
        <f>RF!C26</f>
        <v>4.0599999999999996</v>
      </c>
      <c r="P26" s="5">
        <f>LR!C26</f>
        <v>4.4200461720183801</v>
      </c>
      <c r="Q26" s="5">
        <f>Adaboost!C26</f>
        <v>4.73427471116816</v>
      </c>
      <c r="R26" s="5">
        <f>XGBR!C26</f>
        <v>4.1029252999999999</v>
      </c>
      <c r="S26" s="5">
        <f>Huber!C26</f>
        <v>4.2000001983941004</v>
      </c>
      <c r="T26" s="5">
        <f>BayesRidge!C26</f>
        <v>4.4212054495763597</v>
      </c>
      <c r="U26" s="5">
        <f>Elastic!C26</f>
        <v>4.5151377706677902</v>
      </c>
      <c r="V26" s="5">
        <f>GBR!C26</f>
        <v>4.2798370075573899</v>
      </c>
      <c r="W26" s="6">
        <f t="shared" si="1"/>
        <v>4.3500383623608707</v>
      </c>
      <c r="X26" s="6">
        <f t="shared" si="4"/>
        <v>4.73427471116816</v>
      </c>
      <c r="Y26" s="6">
        <f t="shared" si="5"/>
        <v>4.0599999999999996</v>
      </c>
      <c r="Z26">
        <v>4.4000000000000004</v>
      </c>
      <c r="AA26" s="6">
        <f>MAX(L26,M26,X27,Y27)-MIN(L27,M27,X26,Y26)</f>
        <v>4.8879821046997289</v>
      </c>
      <c r="AB26" s="6">
        <f>MIN(L26,M26,X27,Y27)-MAX(L27,M27,X26,Y26)</f>
        <v>-1.6085859111681602</v>
      </c>
      <c r="AC26" s="6"/>
      <c r="AE26" t="s">
        <v>199</v>
      </c>
      <c r="AF26" s="6">
        <f>RF!D26</f>
        <v>4.62</v>
      </c>
      <c r="AG26" s="6">
        <f>LR!D26</f>
        <v>5.0247465570944296</v>
      </c>
      <c r="AH26" s="6">
        <f>Adaboost!D26</f>
        <v>4.48040313549832</v>
      </c>
      <c r="AI26" s="6">
        <f>XGBR!D26</f>
        <v>4.8706589999999998</v>
      </c>
      <c r="AJ26" s="6">
        <f>Huber!D26</f>
        <v>4.9982573119922398</v>
      </c>
      <c r="AK26" s="6">
        <f>BayesRidge!D26</f>
        <v>5.0084227476715197</v>
      </c>
      <c r="AL26" s="6">
        <f>Elastic!D26</f>
        <v>4.9069342918953698</v>
      </c>
      <c r="AM26" s="6">
        <f>GBR!D26</f>
        <v>5.0399698401716098</v>
      </c>
      <c r="AN26" s="6">
        <f>AVERAGE(AF26:AM26,Neural!D26)</f>
        <v>4.9069847392514463</v>
      </c>
      <c r="AO26" s="6">
        <f>MAX(AF26:AM26,Neural!D26)</f>
        <v>5.2134697689395297</v>
      </c>
      <c r="AP26" s="6">
        <f>MIN(AF26:AM26,Neural!D26)</f>
        <v>4.48040313549832</v>
      </c>
    </row>
    <row r="27" spans="1:42" ht="15" thickBot="1" x14ac:dyDescent="0.35">
      <c r="A27" t="s">
        <v>139</v>
      </c>
      <c r="B27" t="s">
        <v>140</v>
      </c>
      <c r="C27" s="5">
        <f>RF!B27</f>
        <v>3.27</v>
      </c>
      <c r="D27" s="5">
        <f>LR!B27</f>
        <v>3.7380791260689001</v>
      </c>
      <c r="E27" s="5">
        <f>Adaboost!B27</f>
        <v>4.5558739255014302</v>
      </c>
      <c r="F27" s="5">
        <f>XGBR!B27</f>
        <v>3.2347332999999998</v>
      </c>
      <c r="G27" s="5">
        <f>Huber!B27</f>
        <v>3.5000000973612901</v>
      </c>
      <c r="H27" s="5">
        <f>BayesRidge!B27</f>
        <v>3.7427823264069802</v>
      </c>
      <c r="I27" s="5">
        <f>Elastic!B27</f>
        <v>3.70801138689164</v>
      </c>
      <c r="J27" s="5">
        <f>GBR!B27</f>
        <v>4.0925763039344396</v>
      </c>
      <c r="K27" s="6">
        <f t="shared" si="6"/>
        <v>3.726411752860189</v>
      </c>
      <c r="L27">
        <f t="shared" si="2"/>
        <v>4.5558739255014302</v>
      </c>
      <c r="M27">
        <f t="shared" si="3"/>
        <v>3.2347332999999998</v>
      </c>
      <c r="N27">
        <v>3.9</v>
      </c>
      <c r="O27" s="5">
        <f>RF!C27</f>
        <v>4.0999999999999996</v>
      </c>
      <c r="P27" s="5">
        <f>LR!C27</f>
        <v>4.0444021160024697</v>
      </c>
      <c r="Q27" s="5">
        <f>Adaboost!C27</f>
        <v>4.73427471116816</v>
      </c>
      <c r="R27" s="5">
        <f>XGBR!C27</f>
        <v>3.1256887999999998</v>
      </c>
      <c r="S27" s="5">
        <f>Huber!C27</f>
        <v>3.8000009950842899</v>
      </c>
      <c r="T27" s="5">
        <f>BayesRidge!C27</f>
        <v>4.0573727990601398</v>
      </c>
      <c r="U27" s="5">
        <f>Elastic!C27</f>
        <v>4.1101280640695199</v>
      </c>
      <c r="V27" s="5">
        <f>GBR!C27</f>
        <v>4.1924212404849399</v>
      </c>
      <c r="W27" s="6">
        <f t="shared" si="1"/>
        <v>4.0255339348451482</v>
      </c>
      <c r="X27" s="6">
        <f t="shared" si="4"/>
        <v>4.73427471116816</v>
      </c>
      <c r="Y27" s="6">
        <f t="shared" si="5"/>
        <v>3.1256887999999998</v>
      </c>
      <c r="Z27">
        <v>4.3</v>
      </c>
      <c r="AC27" s="6"/>
      <c r="AE27" t="s">
        <v>176</v>
      </c>
      <c r="AF27" s="6">
        <f>RF!D27</f>
        <v>4.2300000000000004</v>
      </c>
      <c r="AG27" s="6">
        <f>LR!D27</f>
        <v>4.4674699924785699</v>
      </c>
      <c r="AH27" s="6">
        <f>Adaboost!D27</f>
        <v>4.0162337662337597</v>
      </c>
      <c r="AI27" s="6">
        <f>XGBR!D27</f>
        <v>4.5235995999999998</v>
      </c>
      <c r="AJ27" s="6">
        <f>Huber!D27</f>
        <v>4.4221547933821901</v>
      </c>
      <c r="AK27" s="6">
        <f>BayesRidge!D27</f>
        <v>4.4880448691824499</v>
      </c>
      <c r="AL27" s="6">
        <f>Elastic!D27</f>
        <v>4.5390874155230998</v>
      </c>
      <c r="AM27" s="6">
        <f>GBR!D27</f>
        <v>4.0925719867699897</v>
      </c>
      <c r="AN27" s="6">
        <f>AVERAGE(AF27:AM27,Neural!D27)</f>
        <v>4.3859057315203316</v>
      </c>
      <c r="AO27" s="6">
        <f>MAX(AF27:AM27,Neural!D27)</f>
        <v>4.6939891601129302</v>
      </c>
      <c r="AP27" s="6">
        <f>MIN(AF27:AM27,Neural!D27)</f>
        <v>4.0162337662337597</v>
      </c>
    </row>
    <row r="28" spans="1:42" ht="15" thickBot="1" x14ac:dyDescent="0.35">
      <c r="A28" t="s">
        <v>188</v>
      </c>
      <c r="B28" t="s">
        <v>201</v>
      </c>
      <c r="C28" s="5">
        <f>RF!B28</f>
        <v>4.2300000000000004</v>
      </c>
      <c r="D28" s="5">
        <f>LR!B28</f>
        <v>4.2067060714361304</v>
      </c>
      <c r="E28" s="5">
        <f>Adaboost!B28</f>
        <v>4.5558739255014302</v>
      </c>
      <c r="F28" s="5">
        <f>XGBR!B28</f>
        <v>4.3041472000000001</v>
      </c>
      <c r="G28" s="5">
        <f>Huber!B28</f>
        <v>4.0000005136108001</v>
      </c>
      <c r="H28" s="5">
        <f>BayesRidge!B28</f>
        <v>4.1995726744853004</v>
      </c>
      <c r="I28" s="5">
        <f>Elastic!B28</f>
        <v>4.2166833721042796</v>
      </c>
      <c r="J28" s="5">
        <f>GBR!B28</f>
        <v>4.13779183363875</v>
      </c>
      <c r="K28" s="6">
        <f t="shared" si="6"/>
        <v>4.2219364130124468</v>
      </c>
      <c r="L28">
        <f t="shared" si="2"/>
        <v>4.5558739255014302</v>
      </c>
      <c r="M28">
        <f t="shared" si="3"/>
        <v>4.0000005136108001</v>
      </c>
      <c r="N28">
        <v>4</v>
      </c>
      <c r="O28" s="5">
        <f>RF!C28</f>
        <v>2</v>
      </c>
      <c r="P28" s="5">
        <f>LR!C28</f>
        <v>2.46619138850519</v>
      </c>
      <c r="Q28" s="5">
        <f>Adaboost!C28</f>
        <v>2.8821989528795799</v>
      </c>
      <c r="R28" s="5">
        <f>XGBR!C28</f>
        <v>2.0943637000000002</v>
      </c>
      <c r="S28" s="5">
        <f>Huber!C28</f>
        <v>2.30000035764761</v>
      </c>
      <c r="T28" s="5">
        <f>BayesRidge!C28</f>
        <v>2.4635324263712999</v>
      </c>
      <c r="U28" s="5">
        <f>Elastic!C28</f>
        <v>3.03518543412941</v>
      </c>
      <c r="V28" s="5">
        <f>GBR!C28</f>
        <v>2.0615422608551799</v>
      </c>
      <c r="W28" s="6">
        <f t="shared" si="1"/>
        <v>2.4190679685477869</v>
      </c>
      <c r="X28" s="6">
        <f t="shared" si="4"/>
        <v>3.03518543412941</v>
      </c>
      <c r="Y28" s="6">
        <f t="shared" si="5"/>
        <v>2</v>
      </c>
      <c r="Z28">
        <v>2.4</v>
      </c>
      <c r="AA28" s="6">
        <f>MAX(L28,M28,X29,Y29)-MIN(L29,M29,X28,Y28)</f>
        <v>2.5558739255014302</v>
      </c>
      <c r="AB28" s="6">
        <f>MIN(L28,M28,X29,Y29)-MAX(L29,M29,X28,Y28)</f>
        <v>-2.8444444444444397</v>
      </c>
      <c r="AC28" s="6"/>
      <c r="AE28" t="s">
        <v>187</v>
      </c>
      <c r="AF28" s="6">
        <f>RF!D28</f>
        <v>5.68</v>
      </c>
      <c r="AG28" s="6">
        <f>LR!D28</f>
        <v>5.44871298384935</v>
      </c>
      <c r="AH28" s="6">
        <f>Adaboost!D28</f>
        <v>5.1442622950819601</v>
      </c>
      <c r="AI28" s="6">
        <f>XGBR!D28</f>
        <v>5.5119233000000003</v>
      </c>
      <c r="AJ28" s="6">
        <f>Huber!D28</f>
        <v>5.44107050965623</v>
      </c>
      <c r="AK28" s="6">
        <f>BayesRidge!D28</f>
        <v>5.3720264103920998</v>
      </c>
      <c r="AL28" s="6">
        <f>Elastic!D28</f>
        <v>5.0332490693790701</v>
      </c>
      <c r="AM28" s="6">
        <f>GBR!D28</f>
        <v>5.4016197392559002</v>
      </c>
      <c r="AN28" s="6">
        <f>AVERAGE(AF28:AM28,Neural!D28)</f>
        <v>5.3974895112216998</v>
      </c>
      <c r="AO28" s="6">
        <f>MAX(AF28:AM28,Neural!D28)</f>
        <v>5.68</v>
      </c>
      <c r="AP28" s="6">
        <f>MIN(AF28:AM28,Neural!D28)</f>
        <v>5.0332490693790701</v>
      </c>
    </row>
    <row r="29" spans="1:42" ht="15" thickBot="1" x14ac:dyDescent="0.35">
      <c r="A29" t="s">
        <v>201</v>
      </c>
      <c r="B29" t="s">
        <v>188</v>
      </c>
      <c r="C29" s="5">
        <f>RF!B29</f>
        <v>5.05</v>
      </c>
      <c r="D29" s="5">
        <f>LR!B29</f>
        <v>5.3090701487793002</v>
      </c>
      <c r="E29" s="5">
        <f>Adaboost!B29</f>
        <v>5.8444444444444397</v>
      </c>
      <c r="F29" s="5">
        <f>XGBR!B29</f>
        <v>5.2277636999999997</v>
      </c>
      <c r="G29" s="5">
        <f>Huber!B29</f>
        <v>5.1000002137583698</v>
      </c>
      <c r="H29" s="5">
        <f>BayesRidge!B29</f>
        <v>5.3122036100081997</v>
      </c>
      <c r="I29" s="5">
        <f>Elastic!B29</f>
        <v>4.9088037698170197</v>
      </c>
      <c r="J29" s="5">
        <f>GBR!B29</f>
        <v>5.1631421046910102</v>
      </c>
      <c r="K29" s="6">
        <f t="shared" si="6"/>
        <v>5.2439459885593891</v>
      </c>
      <c r="L29">
        <f t="shared" si="2"/>
        <v>5.8444444444444397</v>
      </c>
      <c r="M29">
        <f t="shared" si="3"/>
        <v>4.9088037698170197</v>
      </c>
      <c r="N29">
        <v>5.2</v>
      </c>
      <c r="O29" s="5">
        <f>RF!C29</f>
        <v>3</v>
      </c>
      <c r="P29" s="5">
        <f>LR!C29</f>
        <v>3.4753383252530901</v>
      </c>
      <c r="Q29" s="5">
        <f>Adaboost!C29</f>
        <v>3.6145552560646901</v>
      </c>
      <c r="R29" s="5">
        <f>XGBR!C29</f>
        <v>3.1777185999999999</v>
      </c>
      <c r="S29" s="5">
        <f>Huber!C29</f>
        <v>3.30001701409088</v>
      </c>
      <c r="T29" s="5">
        <f>BayesRidge!C29</f>
        <v>3.4915472891620598</v>
      </c>
      <c r="U29" s="5">
        <f>Elastic!C29</f>
        <v>3.94116563109591</v>
      </c>
      <c r="V29" s="5">
        <f>GBR!C29</f>
        <v>3.1109009122601599</v>
      </c>
      <c r="W29" s="6">
        <f t="shared" si="1"/>
        <v>3.4014710350637989</v>
      </c>
      <c r="X29" s="6">
        <f t="shared" si="4"/>
        <v>3.94116563109591</v>
      </c>
      <c r="Y29" s="6">
        <f t="shared" si="5"/>
        <v>3</v>
      </c>
      <c r="Z29">
        <v>3.5</v>
      </c>
      <c r="AC29" s="6"/>
      <c r="AE29" t="s">
        <v>202</v>
      </c>
      <c r="AF29" s="6">
        <f>RF!D29</f>
        <v>2.99</v>
      </c>
      <c r="AG29" s="6">
        <f>LR!D29</f>
        <v>3.4760891050028802</v>
      </c>
      <c r="AH29" s="6">
        <f>Adaboost!D29</f>
        <v>3.6198830409356701</v>
      </c>
      <c r="AI29" s="6">
        <f>XGBR!D29</f>
        <v>3.4506239999999999</v>
      </c>
      <c r="AJ29" s="6">
        <f>Huber!D29</f>
        <v>3.5035157184261099</v>
      </c>
      <c r="AK29" s="6">
        <f>BayesRidge!D29</f>
        <v>3.5414403162707999</v>
      </c>
      <c r="AL29" s="6">
        <f>Elastic!D29</f>
        <v>4.2744114490606204</v>
      </c>
      <c r="AM29" s="6">
        <f>GBR!D29</f>
        <v>3.4077931392070999</v>
      </c>
      <c r="AN29" s="6">
        <f>AVERAGE(AF29:AM29,Neural!D29)</f>
        <v>3.5468776927269539</v>
      </c>
      <c r="AO29" s="6">
        <f>MAX(AF29:AM29,Neural!D29)</f>
        <v>4.2744114490606204</v>
      </c>
      <c r="AP29" s="6">
        <f>MIN(AF29:AM29,Neural!D29)</f>
        <v>2.99</v>
      </c>
    </row>
    <row r="30" spans="1:42" ht="15" thickBot="1" x14ac:dyDescent="0.35">
      <c r="A30" t="s">
        <v>170</v>
      </c>
      <c r="B30" t="s">
        <v>143</v>
      </c>
      <c r="C30" s="5">
        <f>RF!B30</f>
        <v>6.03</v>
      </c>
      <c r="D30" s="5">
        <f>LR!B30</f>
        <v>6.03281446714157</v>
      </c>
      <c r="E30" s="5">
        <f>Adaboost!B30</f>
        <v>6.5704347826086904</v>
      </c>
      <c r="F30" s="5">
        <f>XGBR!B30</f>
        <v>5.1783466000000002</v>
      </c>
      <c r="G30" s="5">
        <f>Huber!B30</f>
        <v>5.9000004594264297</v>
      </c>
      <c r="H30" s="5">
        <f>BayesRidge!B30</f>
        <v>6.0404050464533103</v>
      </c>
      <c r="I30" s="5">
        <f>Elastic!B30</f>
        <v>5.5744275448766798</v>
      </c>
      <c r="J30" s="5">
        <f>GBR!B30</f>
        <v>6.1606553383531502</v>
      </c>
      <c r="K30" s="6">
        <f t="shared" si="6"/>
        <v>5.9563937420126729</v>
      </c>
      <c r="L30">
        <f t="shared" si="2"/>
        <v>6.5704347826086904</v>
      </c>
      <c r="M30">
        <f t="shared" si="3"/>
        <v>5.1783466000000002</v>
      </c>
      <c r="N30">
        <v>6</v>
      </c>
      <c r="O30" s="5">
        <f>RF!C30</f>
        <v>5.12</v>
      </c>
      <c r="P30" s="5">
        <f>LR!C30</f>
        <v>5.6865846142815801</v>
      </c>
      <c r="Q30" s="5">
        <f>Adaboost!C30</f>
        <v>5.9952941176470498</v>
      </c>
      <c r="R30" s="5">
        <f>XGBR!C30</f>
        <v>5.2754326000000002</v>
      </c>
      <c r="S30" s="5">
        <f>Huber!C30</f>
        <v>5.4000587496794497</v>
      </c>
      <c r="T30" s="5">
        <f>BayesRidge!C30</f>
        <v>5.6807361076089702</v>
      </c>
      <c r="U30" s="5">
        <f>Elastic!C30</f>
        <v>5.5137131012289702</v>
      </c>
      <c r="V30" s="5">
        <f>GBR!C30</f>
        <v>5.0612687732573596</v>
      </c>
      <c r="W30" s="6">
        <f t="shared" si="1"/>
        <v>5.4873879347839951</v>
      </c>
      <c r="X30" s="6">
        <f t="shared" si="4"/>
        <v>5.9952941176470498</v>
      </c>
      <c r="Y30" s="6">
        <f t="shared" si="5"/>
        <v>5.0612687732573596</v>
      </c>
      <c r="Z30">
        <v>5.7</v>
      </c>
      <c r="AC30" s="6"/>
      <c r="AE30" t="s">
        <v>169</v>
      </c>
      <c r="AF30" s="6">
        <f>RF!D30</f>
        <v>5.0599999999999996</v>
      </c>
      <c r="AG30" s="6">
        <f>LR!D30</f>
        <v>4.5496360617603697</v>
      </c>
      <c r="AH30" s="6">
        <f>Adaboost!D30</f>
        <v>4.48040313549832</v>
      </c>
      <c r="AI30" s="6">
        <f>XGBR!D30</f>
        <v>5.4816756</v>
      </c>
      <c r="AJ30" s="6">
        <f>Huber!D30</f>
        <v>4.5578579858309496</v>
      </c>
      <c r="AK30" s="6">
        <f>BayesRidge!D30</f>
        <v>4.5217800063104399</v>
      </c>
      <c r="AL30" s="6">
        <f>Elastic!D30</f>
        <v>4.8536878556852798</v>
      </c>
      <c r="AM30" s="6">
        <f>GBR!D30</f>
        <v>4.8633523751881302</v>
      </c>
      <c r="AN30" s="6">
        <f>AVERAGE(AF30:AM30,Neural!D30)</f>
        <v>4.7716164696137433</v>
      </c>
      <c r="AO30" s="6">
        <f>MAX(AF30:AM30,Neural!D30)</f>
        <v>5.4816756</v>
      </c>
      <c r="AP30" s="6">
        <f>MIN(AF30:AM30,Neural!D30)</f>
        <v>4.48040313549832</v>
      </c>
    </row>
    <row r="31" spans="1:42" ht="15" thickBot="1" x14ac:dyDescent="0.35">
      <c r="A31" t="s">
        <v>143</v>
      </c>
      <c r="B31" t="s">
        <v>170</v>
      </c>
      <c r="C31" s="5">
        <f>RF!B31</f>
        <v>3.13</v>
      </c>
      <c r="D31" s="5">
        <f>LR!B31</f>
        <v>3.6188703800690099</v>
      </c>
      <c r="E31" s="5">
        <f>Adaboost!B31</f>
        <v>3.2041820418204101</v>
      </c>
      <c r="F31" s="5">
        <f>XGBR!B31</f>
        <v>3.2141237</v>
      </c>
      <c r="G31" s="5">
        <f>Huber!B31</f>
        <v>3.40000026389911</v>
      </c>
      <c r="H31" s="5">
        <f>BayesRidge!B31</f>
        <v>3.6212043549964998</v>
      </c>
      <c r="I31" s="5">
        <f>Elastic!B31</f>
        <v>3.9602835365178</v>
      </c>
      <c r="J31" s="5">
        <f>GBR!B31</f>
        <v>3.16982725577786</v>
      </c>
      <c r="K31" s="6">
        <f t="shared" si="6"/>
        <v>3.427099886946432</v>
      </c>
      <c r="L31">
        <f t="shared" si="2"/>
        <v>3.9602835365178</v>
      </c>
      <c r="M31">
        <f t="shared" si="3"/>
        <v>3.13</v>
      </c>
      <c r="N31">
        <v>3.7</v>
      </c>
      <c r="O31" s="5">
        <f>RF!C31</f>
        <v>3</v>
      </c>
      <c r="P31" s="5">
        <f>LR!C31</f>
        <v>3.5328513270305</v>
      </c>
      <c r="Q31" s="5">
        <f>Adaboost!C31</f>
        <v>3.7124260355029501</v>
      </c>
      <c r="R31" s="5">
        <f>XGBR!C31</f>
        <v>3.0977055999999998</v>
      </c>
      <c r="S31" s="5">
        <f>Huber!C31</f>
        <v>3.3000164503465199</v>
      </c>
      <c r="T31" s="5">
        <f>BayesRidge!C31</f>
        <v>3.5353490688148801</v>
      </c>
      <c r="U31" s="5">
        <f>Elastic!C31</f>
        <v>3.9767998541564298</v>
      </c>
      <c r="V31" s="5">
        <f>GBR!C31</f>
        <v>3.1093846825115299</v>
      </c>
      <c r="W31" s="6">
        <f t="shared" si="1"/>
        <v>3.4250226697325288</v>
      </c>
      <c r="X31" s="6">
        <f t="shared" si="4"/>
        <v>3.9767998541564298</v>
      </c>
      <c r="Y31" s="6">
        <f t="shared" si="5"/>
        <v>3</v>
      </c>
      <c r="Z31">
        <v>3.7</v>
      </c>
      <c r="AC31" s="6"/>
      <c r="AE31" t="s">
        <v>192</v>
      </c>
      <c r="AF31" s="6">
        <f>RF!D31</f>
        <v>5.6</v>
      </c>
      <c r="AG31" s="6">
        <f>LR!D31</f>
        <v>5.3799762531620496</v>
      </c>
      <c r="AH31" s="6">
        <f>Adaboost!D31</f>
        <v>4.6326164874551896</v>
      </c>
      <c r="AI31" s="6">
        <f>XGBR!D31</f>
        <v>5.3190613000000004</v>
      </c>
      <c r="AJ31" s="6">
        <f>Huber!D31</f>
        <v>5.3727894276746602</v>
      </c>
      <c r="AK31" s="6">
        <f>BayesRidge!D31</f>
        <v>5.45123360268546</v>
      </c>
      <c r="AL31" s="6">
        <f>Elastic!D31</f>
        <v>5.0670195589205198</v>
      </c>
      <c r="AM31" s="6">
        <f>GBR!D31</f>
        <v>5.5388626596516701</v>
      </c>
      <c r="AN31" s="6">
        <f>AVERAGE(AF31:AM31,Neural!D31)</f>
        <v>5.3273284134776979</v>
      </c>
      <c r="AO31" s="6">
        <f>MAX(AF31:AM31,Neural!D31)</f>
        <v>5.6</v>
      </c>
      <c r="AP31" s="6">
        <f>MIN(AF31:AM31,Neural!D31)</f>
        <v>4.6326164874551896</v>
      </c>
    </row>
    <row r="32" spans="1:42" ht="15" thickBot="1" x14ac:dyDescent="0.35">
      <c r="A32"/>
      <c r="B32"/>
      <c r="C32" s="5">
        <f>RF!B32</f>
        <v>0</v>
      </c>
      <c r="D32" s="5">
        <f>LR!B32</f>
        <v>0</v>
      </c>
      <c r="E32" s="5">
        <f>Adaboost!B32</f>
        <v>0</v>
      </c>
      <c r="F32" s="5">
        <f>XGBR!B32</f>
        <v>0</v>
      </c>
      <c r="G32" s="5">
        <f>Huber!B32</f>
        <v>0</v>
      </c>
      <c r="H32" s="5">
        <f>BayesRidge!B32</f>
        <v>0</v>
      </c>
      <c r="I32" s="5">
        <f>Elastic!B32</f>
        <v>0</v>
      </c>
      <c r="J32" s="5">
        <f>GBR!B32</f>
        <v>0</v>
      </c>
      <c r="K32" s="6">
        <f t="shared" si="6"/>
        <v>0</v>
      </c>
      <c r="L32">
        <f t="shared" si="2"/>
        <v>0</v>
      </c>
      <c r="M32">
        <f t="shared" si="3"/>
        <v>0</v>
      </c>
      <c r="N32"/>
      <c r="O32" s="5">
        <f>RF!C32</f>
        <v>0</v>
      </c>
      <c r="P32" s="5">
        <f>LR!C32</f>
        <v>0</v>
      </c>
      <c r="Q32" s="5">
        <f>Adaboost!C32</f>
        <v>0</v>
      </c>
      <c r="R32" s="5">
        <f>XGBR!C32</f>
        <v>0</v>
      </c>
      <c r="S32" s="5">
        <f>Huber!C32</f>
        <v>0</v>
      </c>
      <c r="T32" s="5">
        <f>BayesRidge!C32</f>
        <v>0</v>
      </c>
      <c r="U32" s="5">
        <f>Elastic!C32</f>
        <v>0</v>
      </c>
      <c r="V32" s="5">
        <f>GBR!C32</f>
        <v>0</v>
      </c>
      <c r="W32" s="6">
        <f t="shared" si="1"/>
        <v>0</v>
      </c>
      <c r="X32" s="6">
        <f t="shared" si="4"/>
        <v>0</v>
      </c>
      <c r="Y32" s="6">
        <f t="shared" si="5"/>
        <v>0</v>
      </c>
      <c r="Z32"/>
      <c r="AC32" s="6"/>
      <c r="AE32"/>
      <c r="AF32" s="6">
        <f>RF!D32</f>
        <v>0</v>
      </c>
      <c r="AG32" s="6">
        <f>LR!D32</f>
        <v>0</v>
      </c>
      <c r="AH32" s="6">
        <f>Adaboost!D32</f>
        <v>0</v>
      </c>
      <c r="AI32" s="6">
        <f>XGBR!D32</f>
        <v>0</v>
      </c>
      <c r="AJ32" s="6">
        <f>Huber!D32</f>
        <v>0</v>
      </c>
      <c r="AK32" s="6">
        <f>BayesRidge!D32</f>
        <v>0</v>
      </c>
      <c r="AL32" s="6">
        <f>Elastic!D32</f>
        <v>0</v>
      </c>
      <c r="AM32" s="6">
        <f>GBR!D32</f>
        <v>0</v>
      </c>
      <c r="AN32" s="6">
        <f>AVERAGE(AF32:AM32,Neural!D32)</f>
        <v>0</v>
      </c>
      <c r="AO32" s="6">
        <f>MAX(AF32:AM32,Neural!D32)</f>
        <v>0</v>
      </c>
      <c r="AP32" s="6">
        <f>MIN(AF32:AM32,Neural!D32)</f>
        <v>0</v>
      </c>
    </row>
    <row r="33" spans="1:42" ht="15" thickBot="1" x14ac:dyDescent="0.35">
      <c r="A33"/>
      <c r="B33"/>
      <c r="C33" s="5">
        <f>RF!B33</f>
        <v>0</v>
      </c>
      <c r="D33" s="5">
        <f>LR!B33</f>
        <v>0</v>
      </c>
      <c r="E33" s="5">
        <f>Adaboost!B33</f>
        <v>0</v>
      </c>
      <c r="F33" s="5">
        <f>XGBR!B33</f>
        <v>0</v>
      </c>
      <c r="G33" s="5">
        <f>Huber!B33</f>
        <v>0</v>
      </c>
      <c r="H33" s="5">
        <f>BayesRidge!B33</f>
        <v>0</v>
      </c>
      <c r="I33" s="5">
        <f>Elastic!B33</f>
        <v>0</v>
      </c>
      <c r="J33" s="5">
        <f>GBR!B33</f>
        <v>0</v>
      </c>
      <c r="K33" s="6">
        <f t="shared" si="6"/>
        <v>0</v>
      </c>
      <c r="L33">
        <f t="shared" si="2"/>
        <v>0</v>
      </c>
      <c r="M33">
        <f t="shared" si="3"/>
        <v>0</v>
      </c>
      <c r="N33"/>
      <c r="O33" s="5">
        <f>RF!C33</f>
        <v>0</v>
      </c>
      <c r="P33" s="5">
        <f>LR!C33</f>
        <v>0</v>
      </c>
      <c r="Q33" s="5">
        <f>Adaboost!C33</f>
        <v>0</v>
      </c>
      <c r="R33" s="5">
        <f>XGBR!C33</f>
        <v>0</v>
      </c>
      <c r="S33" s="5">
        <f>Huber!C33</f>
        <v>0</v>
      </c>
      <c r="T33" s="5">
        <f>BayesRidge!C33</f>
        <v>0</v>
      </c>
      <c r="U33" s="5">
        <f>Elastic!C33</f>
        <v>0</v>
      </c>
      <c r="V33" s="5">
        <f>GBR!C33</f>
        <v>0</v>
      </c>
      <c r="W33" s="6">
        <f t="shared" si="1"/>
        <v>0</v>
      </c>
      <c r="X33" s="6">
        <f t="shared" si="4"/>
        <v>0</v>
      </c>
      <c r="Y33" s="6">
        <f t="shared" si="5"/>
        <v>0</v>
      </c>
      <c r="Z33"/>
      <c r="AC33" s="6"/>
      <c r="AE33"/>
      <c r="AF33" s="6">
        <f>RF!D33</f>
        <v>0</v>
      </c>
      <c r="AG33" s="6">
        <f>LR!D33</f>
        <v>0</v>
      </c>
      <c r="AH33" s="6">
        <f>Adaboost!D33</f>
        <v>0</v>
      </c>
      <c r="AI33" s="6">
        <f>XGBR!D33</f>
        <v>0</v>
      </c>
      <c r="AJ33" s="6">
        <f>Huber!D33</f>
        <v>0</v>
      </c>
      <c r="AK33" s="6">
        <f>BayesRidge!D33</f>
        <v>0</v>
      </c>
      <c r="AL33" s="6">
        <f>Elastic!D33</f>
        <v>0</v>
      </c>
      <c r="AM33" s="6">
        <f>GBR!D33</f>
        <v>0</v>
      </c>
      <c r="AN33" s="6">
        <f>AVERAGE(AF33:AM33,Neural!D33)</f>
        <v>0</v>
      </c>
      <c r="AO33" s="6">
        <f>MAX(AF33:AM33,Neural!D33)</f>
        <v>0</v>
      </c>
      <c r="AP33" s="6">
        <f>MIN(AF33:AM33,Neural!D33)</f>
        <v>0</v>
      </c>
    </row>
    <row r="34" spans="1:42" ht="15" thickBot="1" x14ac:dyDescent="0.35">
      <c r="A34"/>
      <c r="B34"/>
      <c r="C34" s="5">
        <f>RF!B34</f>
        <v>0</v>
      </c>
      <c r="D34" s="5">
        <f>LR!B34</f>
        <v>0</v>
      </c>
      <c r="E34" s="5">
        <f>Adaboost!B34</f>
        <v>0</v>
      </c>
      <c r="F34" s="5">
        <f>XGBR!B34</f>
        <v>0</v>
      </c>
      <c r="G34" s="5">
        <f>Huber!B34</f>
        <v>0</v>
      </c>
      <c r="H34" s="5">
        <f>BayesRidge!B34</f>
        <v>0</v>
      </c>
      <c r="I34" s="5">
        <f>Elastic!B34</f>
        <v>0</v>
      </c>
      <c r="J34" s="5">
        <f>GBR!B34</f>
        <v>0</v>
      </c>
      <c r="K34" s="6">
        <f t="shared" si="6"/>
        <v>0</v>
      </c>
      <c r="L34">
        <f t="shared" si="2"/>
        <v>0</v>
      </c>
      <c r="M34">
        <f t="shared" si="3"/>
        <v>0</v>
      </c>
      <c r="N34"/>
      <c r="O34" s="5">
        <f>RF!C34</f>
        <v>0</v>
      </c>
      <c r="P34" s="5">
        <f>LR!C34</f>
        <v>0</v>
      </c>
      <c r="Q34" s="5">
        <f>Adaboost!C34</f>
        <v>0</v>
      </c>
      <c r="R34" s="5">
        <f>XGBR!C34</f>
        <v>0</v>
      </c>
      <c r="S34" s="5">
        <f>Huber!C34</f>
        <v>0</v>
      </c>
      <c r="T34" s="5">
        <f>BayesRidge!C34</f>
        <v>0</v>
      </c>
      <c r="U34" s="5">
        <f>Elastic!C34</f>
        <v>0</v>
      </c>
      <c r="V34" s="5">
        <f>GBR!C34</f>
        <v>0</v>
      </c>
      <c r="W34" s="6">
        <f t="shared" si="1"/>
        <v>0</v>
      </c>
      <c r="X34" s="6">
        <f t="shared" si="4"/>
        <v>0</v>
      </c>
      <c r="Y34" s="6">
        <f t="shared" si="5"/>
        <v>0</v>
      </c>
      <c r="Z34"/>
      <c r="AC34" s="6"/>
      <c r="AE34"/>
    </row>
    <row r="35" spans="1:42" ht="15" thickBot="1" x14ac:dyDescent="0.35">
      <c r="A35"/>
      <c r="B35"/>
      <c r="C35" s="5">
        <f>RF!B35</f>
        <v>0</v>
      </c>
      <c r="D35" s="5">
        <f>LR!B35</f>
        <v>0</v>
      </c>
      <c r="E35" s="5">
        <f>Adaboost!B35</f>
        <v>0</v>
      </c>
      <c r="F35" s="5">
        <f>XGBR!B35</f>
        <v>0</v>
      </c>
      <c r="G35" s="5">
        <f>Huber!B35</f>
        <v>0</v>
      </c>
      <c r="H35" s="5">
        <f>BayesRidge!B35</f>
        <v>0</v>
      </c>
      <c r="I35" s="5">
        <f>Elastic!B35</f>
        <v>0</v>
      </c>
      <c r="J35" s="5">
        <f>GBR!B35</f>
        <v>0</v>
      </c>
      <c r="K35" s="6">
        <f t="shared" si="6"/>
        <v>0</v>
      </c>
      <c r="L35">
        <f t="shared" si="2"/>
        <v>0</v>
      </c>
      <c r="M35">
        <f t="shared" si="3"/>
        <v>0</v>
      </c>
      <c r="N35"/>
      <c r="O35" s="5">
        <f>RF!C35</f>
        <v>0</v>
      </c>
      <c r="P35" s="5">
        <f>LR!C35</f>
        <v>0</v>
      </c>
      <c r="Q35" s="5">
        <f>Adaboost!C35</f>
        <v>0</v>
      </c>
      <c r="R35" s="5">
        <f>XGBR!C35</f>
        <v>0</v>
      </c>
      <c r="S35" s="5">
        <f>Huber!C35</f>
        <v>0</v>
      </c>
      <c r="T35" s="5">
        <f>BayesRidge!C35</f>
        <v>0</v>
      </c>
      <c r="U35" s="5">
        <f>Elastic!C35</f>
        <v>0</v>
      </c>
      <c r="V35" s="5">
        <f>GBR!C35</f>
        <v>0</v>
      </c>
      <c r="W35" s="6">
        <f t="shared" si="1"/>
        <v>0</v>
      </c>
      <c r="X35" s="6">
        <f t="shared" si="4"/>
        <v>0</v>
      </c>
      <c r="Y35" s="6">
        <f t="shared" si="5"/>
        <v>0</v>
      </c>
      <c r="Z35"/>
      <c r="AC35" s="6"/>
      <c r="AE35"/>
    </row>
    <row r="36" spans="1:42" ht="15" thickBot="1" x14ac:dyDescent="0.35">
      <c r="C36" s="7"/>
      <c r="D36" s="8" t="s">
        <v>38</v>
      </c>
      <c r="E36" s="8"/>
      <c r="F36" s="7"/>
      <c r="G36" s="8"/>
      <c r="L36" s="5" t="s">
        <v>37</v>
      </c>
      <c r="M36" s="8"/>
      <c r="N36" s="9"/>
      <c r="O36" s="8"/>
      <c r="P36" s="8"/>
      <c r="Q36" s="7"/>
      <c r="Z36"/>
      <c r="AA36"/>
      <c r="AC36" s="6"/>
    </row>
    <row r="37" spans="1:42" x14ac:dyDescent="0.3">
      <c r="D37" s="6" t="s">
        <v>47</v>
      </c>
      <c r="E37" s="6" t="s">
        <v>48</v>
      </c>
      <c r="F37" s="6" t="s">
        <v>10</v>
      </c>
      <c r="G37" s="6" t="s">
        <v>11</v>
      </c>
      <c r="H37" s="6" t="s">
        <v>12</v>
      </c>
      <c r="I37" s="6" t="s">
        <v>54</v>
      </c>
      <c r="J37" s="8" t="s">
        <v>16</v>
      </c>
      <c r="L37" s="6" t="s">
        <v>32</v>
      </c>
      <c r="M37" s="6" t="s">
        <v>33</v>
      </c>
      <c r="N37" s="6" t="s">
        <v>12</v>
      </c>
      <c r="O37" s="6" t="s">
        <v>13</v>
      </c>
      <c r="P37" s="6" t="s">
        <v>16</v>
      </c>
      <c r="Q37" s="6" t="s">
        <v>14</v>
      </c>
      <c r="R37" s="6" t="s">
        <v>15</v>
      </c>
      <c r="AA37"/>
      <c r="AC37" s="6"/>
    </row>
    <row r="38" spans="1:42" x14ac:dyDescent="0.3">
      <c r="A38" s="4" t="s">
        <v>0</v>
      </c>
      <c r="B38" s="4" t="s">
        <v>18</v>
      </c>
      <c r="C38" s="6" t="s">
        <v>19</v>
      </c>
      <c r="D38" s="6" t="str">
        <f>A2</f>
        <v>CLE</v>
      </c>
      <c r="E38" s="6" t="str">
        <f>B2</f>
        <v>PHI</v>
      </c>
      <c r="F38" s="6">
        <f>(K2+W3)/2</f>
        <v>3.8668361178838544</v>
      </c>
      <c r="G38" s="6">
        <f>(K3+W2)/2</f>
        <v>3.6788955115509747</v>
      </c>
      <c r="H38" s="6">
        <f>F38-G38</f>
        <v>0.18794060633287968</v>
      </c>
      <c r="I38" s="6" t="str">
        <f>IF(G38&gt;F38,E38,D38)</f>
        <v>CLE</v>
      </c>
      <c r="J38" s="6">
        <f t="shared" ref="J38:J51" si="7">F38+G38</f>
        <v>7.5457316294348296</v>
      </c>
      <c r="L38" s="10">
        <f>MAX(K2,W3)</f>
        <v>5.3961479350275194</v>
      </c>
      <c r="M38" s="6">
        <f>MAX(K3,W2)</f>
        <v>4.3767523952448766</v>
      </c>
      <c r="N38" s="6">
        <f t="shared" ref="N38:N54" si="8">L38-M38</f>
        <v>1.0193955397826429</v>
      </c>
      <c r="O38" s="6" t="str">
        <f t="shared" ref="O38:O54" si="9">IF(M38&gt;L38,E38,D38)</f>
        <v>CLE</v>
      </c>
      <c r="P38" s="6">
        <f t="shared" ref="P38:P54" si="10">L38+M38</f>
        <v>9.772900330272396</v>
      </c>
      <c r="AA38"/>
      <c r="AC38" s="6"/>
    </row>
    <row r="39" spans="1:42" ht="15" thickBot="1" x14ac:dyDescent="0.35">
      <c r="A39" t="str">
        <f>A2</f>
        <v>CLE</v>
      </c>
      <c r="B39" s="5">
        <f>Neural!B2</f>
        <v>2.2346250901414599</v>
      </c>
      <c r="C39" s="5">
        <f>Neural!C2</f>
        <v>2.9623306673459902</v>
      </c>
      <c r="D39" s="6" t="str">
        <f>A4</f>
        <v>MIN</v>
      </c>
      <c r="E39" s="6" t="str">
        <f>B4</f>
        <v>DET</v>
      </c>
      <c r="F39" s="6">
        <f>(K4+W5)/2</f>
        <v>3.6248965836341838</v>
      </c>
      <c r="G39" s="6">
        <f>(K5+W4)/2</f>
        <v>4.5524748532751715</v>
      </c>
      <c r="H39" s="6">
        <f t="shared" ref="H39:H46" si="11">F39-G39</f>
        <v>-0.92757826964098777</v>
      </c>
      <c r="I39" s="6" t="str">
        <f t="shared" ref="I39:I51" si="12">IF(G39&gt;F39,E39,D39)</f>
        <v>DET</v>
      </c>
      <c r="J39" s="6">
        <f t="shared" si="7"/>
        <v>8.1773714369093558</v>
      </c>
      <c r="L39" s="10">
        <f>MAX(K4,W5)</f>
        <v>3.914379115636192</v>
      </c>
      <c r="M39" s="11">
        <f>MAX(K5,W4)</f>
        <v>4.8742932436404329</v>
      </c>
      <c r="N39" s="6">
        <f t="shared" si="8"/>
        <v>-0.95991412800424092</v>
      </c>
      <c r="O39" s="6" t="str">
        <f t="shared" si="9"/>
        <v>DET</v>
      </c>
      <c r="P39" s="6">
        <f t="shared" si="10"/>
        <v>8.7886723592766245</v>
      </c>
      <c r="AA39"/>
      <c r="AC39" s="6"/>
    </row>
    <row r="40" spans="1:42" ht="15" thickBot="1" x14ac:dyDescent="0.35">
      <c r="A40" t="str">
        <f>A3</f>
        <v>PHI</v>
      </c>
      <c r="B40" s="5">
        <f>Neural!B3</f>
        <v>4.5769808528186697</v>
      </c>
      <c r="C40" s="5">
        <f>Neural!C3</f>
        <v>5.4518102373214097</v>
      </c>
      <c r="D40" s="6" t="str">
        <f>A6</f>
        <v>CIN</v>
      </c>
      <c r="E40" s="6" t="str">
        <f>B6</f>
        <v>TBR</v>
      </c>
      <c r="F40" s="6">
        <f>(K6+W7)/2</f>
        <v>4.2130026451600928</v>
      </c>
      <c r="G40" s="6">
        <f>(K7+W6)/2</f>
        <v>4.2288431525075687</v>
      </c>
      <c r="H40" s="6">
        <f t="shared" si="11"/>
        <v>-1.5840507347475885E-2</v>
      </c>
      <c r="I40" s="6" t="str">
        <f t="shared" si="12"/>
        <v>TBR</v>
      </c>
      <c r="J40" s="6">
        <f t="shared" si="7"/>
        <v>8.4418457976676606</v>
      </c>
      <c r="L40" s="10">
        <f>MAX(K6,W7)</f>
        <v>5.4152027318996909</v>
      </c>
      <c r="M40" s="10">
        <f>MAX(K7,W6)</f>
        <v>4.2368990146876904</v>
      </c>
      <c r="N40" s="6">
        <f t="shared" si="8"/>
        <v>1.1783037172120006</v>
      </c>
      <c r="O40" s="6" t="str">
        <f t="shared" si="9"/>
        <v>CIN</v>
      </c>
      <c r="P40" s="6">
        <f t="shared" si="10"/>
        <v>9.6521017465873804</v>
      </c>
      <c r="AA40"/>
      <c r="AC40" s="6"/>
    </row>
    <row r="41" spans="1:42" ht="15" thickBot="1" x14ac:dyDescent="0.35">
      <c r="A41" t="str">
        <f>A4</f>
        <v>MIN</v>
      </c>
      <c r="B41" s="5">
        <f>Neural!B4</f>
        <v>3.3837435531054201</v>
      </c>
      <c r="C41" s="5">
        <f>Neural!C4</f>
        <v>4.2009971229645702</v>
      </c>
      <c r="D41" s="6" t="str">
        <f>A8</f>
        <v>SDP</v>
      </c>
      <c r="E41" s="6" t="str">
        <f>B8</f>
        <v>BAL</v>
      </c>
      <c r="F41" s="6">
        <f>(K8+W9)/2</f>
        <v>4.4563443092596664</v>
      </c>
      <c r="G41" s="6">
        <f>(K9+W8)/2</f>
        <v>3.2813415307937452</v>
      </c>
      <c r="H41" s="6">
        <f t="shared" si="11"/>
        <v>1.1750027784659212</v>
      </c>
      <c r="I41" s="6" t="str">
        <f t="shared" si="12"/>
        <v>SDP</v>
      </c>
      <c r="J41" s="6">
        <f t="shared" si="7"/>
        <v>7.7376858400534116</v>
      </c>
      <c r="L41" s="10">
        <f>MAX(K8,W9)</f>
        <v>4.986679025125202</v>
      </c>
      <c r="M41" s="10">
        <f>MAX(K9,W8)</f>
        <v>3.9744372299151092</v>
      </c>
      <c r="N41" s="6">
        <f t="shared" si="8"/>
        <v>1.0122417952100928</v>
      </c>
      <c r="O41" s="6" t="str">
        <f t="shared" si="9"/>
        <v>SDP</v>
      </c>
      <c r="P41" s="6">
        <f t="shared" si="10"/>
        <v>8.9611162550403112</v>
      </c>
      <c r="AA41"/>
      <c r="AC41" s="6"/>
    </row>
    <row r="42" spans="1:42" ht="15" thickBot="1" x14ac:dyDescent="0.35">
      <c r="A42" t="str">
        <f>A5</f>
        <v>DET</v>
      </c>
      <c r="B42" s="5">
        <f>Neural!B5</f>
        <v>4.6955295022846499</v>
      </c>
      <c r="C42" s="5">
        <f>Neural!C5</f>
        <v>3.8100764074970899</v>
      </c>
      <c r="D42" s="6" t="str">
        <f>A10</f>
        <v>TEX</v>
      </c>
      <c r="E42" s="6" t="str">
        <f>B10</f>
        <v>TOR</v>
      </c>
      <c r="F42" s="6">
        <f>(K10+W11)/2</f>
        <v>4.8992338843257146</v>
      </c>
      <c r="G42" s="6">
        <f>(K11+W10)/2</f>
        <v>3.5526305064410844</v>
      </c>
      <c r="H42" s="6">
        <f t="shared" si="11"/>
        <v>1.3466033778846302</v>
      </c>
      <c r="I42" s="6" t="str">
        <f t="shared" si="12"/>
        <v>TEX</v>
      </c>
      <c r="J42" s="6">
        <f t="shared" si="7"/>
        <v>8.451864390766799</v>
      </c>
      <c r="L42" s="10">
        <f>MAX(K10,W11)</f>
        <v>6.110952926932729</v>
      </c>
      <c r="M42" s="6">
        <f>MAX(K11,W10)</f>
        <v>3.6415312071463379</v>
      </c>
      <c r="N42" s="6">
        <f t="shared" si="8"/>
        <v>2.469421719786391</v>
      </c>
      <c r="O42" s="6" t="str">
        <f t="shared" si="9"/>
        <v>TEX</v>
      </c>
      <c r="P42" s="6">
        <f t="shared" si="10"/>
        <v>9.7524841340790669</v>
      </c>
      <c r="R42" s="25" t="s">
        <v>49</v>
      </c>
      <c r="S42" s="25" t="s">
        <v>107</v>
      </c>
      <c r="T42" s="3" t="s">
        <v>50</v>
      </c>
      <c r="AA42"/>
      <c r="AC42" s="6"/>
    </row>
    <row r="43" spans="1:42" ht="15" thickBot="1" x14ac:dyDescent="0.35">
      <c r="A43" t="str">
        <f>A6</f>
        <v>CIN</v>
      </c>
      <c r="B43" s="5">
        <f>Neural!B6</f>
        <v>5.6077489048192799</v>
      </c>
      <c r="C43" s="5">
        <f>Neural!C6</f>
        <v>4.2197456043037898</v>
      </c>
      <c r="D43" s="6" t="str">
        <f>A12</f>
        <v>ATL</v>
      </c>
      <c r="E43" s="6" t="str">
        <f>B12</f>
        <v>NYM</v>
      </c>
      <c r="F43" s="6">
        <f>(K12+W13)/2</f>
        <v>3.5363553073589165</v>
      </c>
      <c r="G43" s="6">
        <f>(K13+W12)/2</f>
        <v>4.667167269329159</v>
      </c>
      <c r="H43" s="6">
        <f t="shared" si="11"/>
        <v>-1.1308119619702426</v>
      </c>
      <c r="I43" s="6" t="str">
        <f t="shared" si="12"/>
        <v>NYM</v>
      </c>
      <c r="J43" s="6">
        <f t="shared" si="7"/>
        <v>8.2035225766880764</v>
      </c>
      <c r="L43" s="10">
        <f>MAX(K12,W13)</f>
        <v>4.0616271406343056</v>
      </c>
      <c r="M43" s="6">
        <f>MAX(K13,W12)</f>
        <v>5.0953180551092778</v>
      </c>
      <c r="N43" s="6">
        <f t="shared" si="8"/>
        <v>-1.0336909144749722</v>
      </c>
      <c r="O43" s="6" t="str">
        <f t="shared" si="9"/>
        <v>NYM</v>
      </c>
      <c r="P43" s="6">
        <f t="shared" si="10"/>
        <v>9.1569451957435835</v>
      </c>
      <c r="R43" t="s">
        <v>36</v>
      </c>
      <c r="S43" t="s">
        <v>137</v>
      </c>
      <c r="T43">
        <v>4.8</v>
      </c>
      <c r="AA43"/>
      <c r="AC43" s="6"/>
    </row>
    <row r="44" spans="1:42" ht="15" thickBot="1" x14ac:dyDescent="0.35">
      <c r="A44" t="str">
        <f>A8</f>
        <v>SDP</v>
      </c>
      <c r="B44" s="5">
        <f>Neural!B7</f>
        <v>4.1523123301621796</v>
      </c>
      <c r="C44" s="5">
        <f>Neural!C7</f>
        <v>2.9434324228953801</v>
      </c>
      <c r="D44" s="6" t="str">
        <f>A14</f>
        <v>NYY</v>
      </c>
      <c r="E44" s="6" t="str">
        <f>B14</f>
        <v>BOS</v>
      </c>
      <c r="F44" s="6">
        <f>(K14+W15)/2</f>
        <v>5.1803383680102355</v>
      </c>
      <c r="G44" s="6">
        <f>(K15+W14)/2</f>
        <v>4.8002380494419636</v>
      </c>
      <c r="H44" s="6">
        <f t="shared" si="11"/>
        <v>0.38010031856827187</v>
      </c>
      <c r="I44" s="6" t="str">
        <f t="shared" si="12"/>
        <v>NYY</v>
      </c>
      <c r="J44" s="6">
        <f t="shared" si="7"/>
        <v>9.9805764174521983</v>
      </c>
      <c r="L44" s="10">
        <f>MAX(K14,W15)</f>
        <v>5.9255476441173967</v>
      </c>
      <c r="M44" s="6">
        <f>MAX(K15,W14)</f>
        <v>5.2558451256660481</v>
      </c>
      <c r="N44" s="6">
        <f t="shared" si="8"/>
        <v>0.66970251845134854</v>
      </c>
      <c r="O44" s="6" t="str">
        <f t="shared" si="9"/>
        <v>NYY</v>
      </c>
      <c r="P44" s="6">
        <f t="shared" si="10"/>
        <v>11.181392769783445</v>
      </c>
      <c r="R44" t="s">
        <v>137</v>
      </c>
      <c r="S44" t="s">
        <v>36</v>
      </c>
      <c r="T44">
        <v>4.7</v>
      </c>
      <c r="AA44"/>
      <c r="AC44" s="6"/>
    </row>
    <row r="45" spans="1:42" ht="15" thickBot="1" x14ac:dyDescent="0.35">
      <c r="A45" t="str">
        <f>A7</f>
        <v>TBR</v>
      </c>
      <c r="B45" s="5">
        <f>Neural!B8</f>
        <v>3.82339309434543</v>
      </c>
      <c r="C45" s="5">
        <f>Neural!C8</f>
        <v>2.50011730435055</v>
      </c>
      <c r="D45" s="6" t="str">
        <f>A16</f>
        <v>CHC</v>
      </c>
      <c r="E45" s="6" t="str">
        <f>B16</f>
        <v>KCR</v>
      </c>
      <c r="F45" s="6">
        <f>(K16+W17)/2</f>
        <v>3.4199434367477619</v>
      </c>
      <c r="G45" s="6">
        <f>(K17+W16)/2</f>
        <v>4.4233537586652787</v>
      </c>
      <c r="H45" s="6">
        <f t="shared" si="11"/>
        <v>-1.0034103219175168</v>
      </c>
      <c r="I45" s="6" t="str">
        <f t="shared" si="12"/>
        <v>KCR</v>
      </c>
      <c r="J45" s="6">
        <f t="shared" si="7"/>
        <v>7.8432971954130402</v>
      </c>
      <c r="L45" s="10">
        <f>MAX(K16,W17)</f>
        <v>3.841624839694413</v>
      </c>
      <c r="M45" s="6">
        <f>MAX(K17,W16)</f>
        <v>5.2564022997244093</v>
      </c>
      <c r="N45" s="6">
        <f t="shared" si="8"/>
        <v>-1.4147774600299963</v>
      </c>
      <c r="O45" s="6" t="str">
        <f t="shared" si="9"/>
        <v>KCR</v>
      </c>
      <c r="P45" s="6">
        <f t="shared" si="10"/>
        <v>9.0980271394188215</v>
      </c>
      <c r="R45" t="s">
        <v>144</v>
      </c>
      <c r="S45" t="s">
        <v>134</v>
      </c>
      <c r="T45">
        <v>4.2857142857142856</v>
      </c>
      <c r="AA45"/>
      <c r="AC45" s="6"/>
    </row>
    <row r="46" spans="1:42" ht="15" thickBot="1" x14ac:dyDescent="0.35">
      <c r="A46" t="str">
        <f t="shared" ref="A46:A61" si="13">A9</f>
        <v>BAL</v>
      </c>
      <c r="B46" s="5">
        <f>Neural!B9</f>
        <v>3.96863720304788</v>
      </c>
      <c r="C46" s="5">
        <f>Neural!C9</f>
        <v>5.0155229621265098</v>
      </c>
      <c r="D46" s="6" t="str">
        <f>A18</f>
        <v>LAD</v>
      </c>
      <c r="E46" s="6" t="str">
        <f>B18</f>
        <v>HOU</v>
      </c>
      <c r="F46" s="6">
        <f>(K18+W19)/2</f>
        <v>4.2807695665118546</v>
      </c>
      <c r="G46" s="6">
        <f>(K19+W18)/2</f>
        <v>4.102852937660554</v>
      </c>
      <c r="H46" s="6">
        <f t="shared" si="11"/>
        <v>0.17791662885130055</v>
      </c>
      <c r="I46" s="6" t="str">
        <f t="shared" si="12"/>
        <v>LAD</v>
      </c>
      <c r="J46" s="6">
        <f t="shared" si="7"/>
        <v>8.3836225041724077</v>
      </c>
      <c r="L46" s="10">
        <f>MAX(K18,W19)</f>
        <v>5.2454772794557272</v>
      </c>
      <c r="M46" s="6">
        <f>MAX(K19,W18)</f>
        <v>4.5339163385691714</v>
      </c>
      <c r="N46" s="6">
        <f t="shared" si="8"/>
        <v>0.71156094088655575</v>
      </c>
      <c r="O46" s="6" t="str">
        <f t="shared" si="9"/>
        <v>LAD</v>
      </c>
      <c r="P46" s="6">
        <f t="shared" si="10"/>
        <v>9.7793936180248977</v>
      </c>
      <c r="R46" t="s">
        <v>134</v>
      </c>
      <c r="S46" t="s">
        <v>144</v>
      </c>
      <c r="T46">
        <v>5.5714285714285712</v>
      </c>
      <c r="AA46"/>
      <c r="AC46" s="6"/>
    </row>
    <row r="47" spans="1:42" ht="15" thickBot="1" x14ac:dyDescent="0.35">
      <c r="A47" t="str">
        <f t="shared" si="13"/>
        <v>TEX</v>
      </c>
      <c r="B47" s="5">
        <f>Neural!B10</f>
        <v>3.7114077667741801</v>
      </c>
      <c r="C47" s="5">
        <f>Neural!C10</f>
        <v>3.7602554009648599</v>
      </c>
      <c r="D47" s="6" t="str">
        <f>A20</f>
        <v>MIA</v>
      </c>
      <c r="E47" s="6" t="str">
        <f>B20</f>
        <v>MIL</v>
      </c>
      <c r="F47" s="6">
        <f>(K20+W21)/2</f>
        <v>3.9321252762554657</v>
      </c>
      <c r="G47" s="6">
        <f>(K21+W20)/2</f>
        <v>4.5885181947965217</v>
      </c>
      <c r="H47" s="6">
        <f t="shared" ref="H47:H48" si="14">F47-G47</f>
        <v>-0.65639291854105597</v>
      </c>
      <c r="I47" s="6" t="str">
        <f t="shared" si="12"/>
        <v>MIL</v>
      </c>
      <c r="J47" s="6">
        <f t="shared" si="7"/>
        <v>8.5206434710519865</v>
      </c>
      <c r="L47" s="10">
        <f>MAX(K20,W21)</f>
        <v>4.7660700535802993</v>
      </c>
      <c r="M47" s="6">
        <f>MAX(K21,W20)</f>
        <v>4.7361122630997254</v>
      </c>
      <c r="N47" s="6">
        <f t="shared" si="8"/>
        <v>2.9957790480573898E-2</v>
      </c>
      <c r="O47" s="6" t="str">
        <f t="shared" si="9"/>
        <v>MIA</v>
      </c>
      <c r="P47" s="6">
        <f t="shared" si="10"/>
        <v>9.5021823166800239</v>
      </c>
      <c r="R47" t="s">
        <v>184</v>
      </c>
      <c r="S47" t="s">
        <v>162</v>
      </c>
      <c r="T47">
        <v>5.333333333333333</v>
      </c>
      <c r="AA47"/>
      <c r="AC47" s="6"/>
    </row>
    <row r="48" spans="1:42" ht="15" thickBot="1" x14ac:dyDescent="0.35">
      <c r="A48" t="str">
        <f t="shared" si="13"/>
        <v>TOR</v>
      </c>
      <c r="B48" s="5">
        <f>Neural!B11</f>
        <v>3.5515755158158799</v>
      </c>
      <c r="C48" s="5">
        <f>Neural!C11</f>
        <v>6.20151851753453</v>
      </c>
      <c r="D48" s="6" t="str">
        <f>A22</f>
        <v>SEA</v>
      </c>
      <c r="E48" s="6" t="str">
        <f>B22</f>
        <v>CHW</v>
      </c>
      <c r="F48" s="6">
        <f>(K22+W23)/2</f>
        <v>4.2035205840240319</v>
      </c>
      <c r="G48" s="6">
        <f>(K23+W22)/2</f>
        <v>2.4529902829811427</v>
      </c>
      <c r="H48" s="6">
        <f t="shared" si="14"/>
        <v>1.7505303010428892</v>
      </c>
      <c r="I48" s="6" t="str">
        <f t="shared" si="12"/>
        <v>SEA</v>
      </c>
      <c r="J48" s="6">
        <f t="shared" si="7"/>
        <v>6.6565108670051742</v>
      </c>
      <c r="L48" s="10">
        <f>MAX(K22,W23)</f>
        <v>5.4430901409194528</v>
      </c>
      <c r="M48" s="6">
        <f>MAX(K23,W22)</f>
        <v>2.9608566926380799</v>
      </c>
      <c r="N48" s="6">
        <f t="shared" si="8"/>
        <v>2.4822334482813728</v>
      </c>
      <c r="O48" s="6" t="str">
        <f t="shared" si="9"/>
        <v>SEA</v>
      </c>
      <c r="P48" s="6">
        <f t="shared" si="10"/>
        <v>8.4039468335575336</v>
      </c>
      <c r="R48" t="s">
        <v>162</v>
      </c>
      <c r="S48" t="s">
        <v>184</v>
      </c>
      <c r="T48">
        <v>5</v>
      </c>
      <c r="AA48"/>
      <c r="AC48" s="6"/>
    </row>
    <row r="49" spans="1:29" ht="15" thickBot="1" x14ac:dyDescent="0.35">
      <c r="A49" t="str">
        <f t="shared" si="13"/>
        <v>ATL</v>
      </c>
      <c r="B49" s="5">
        <f>Neural!B12</f>
        <v>3.0350496161481302</v>
      </c>
      <c r="C49" s="5">
        <f>Neural!C12</f>
        <v>4.2611702279035697</v>
      </c>
      <c r="D49" s="6" t="str">
        <f>A24</f>
        <v>WSN</v>
      </c>
      <c r="E49" s="6" t="str">
        <f>B24</f>
        <v>STL</v>
      </c>
      <c r="F49" s="6">
        <f>(K24+W25)/2</f>
        <v>3.6834726190450997</v>
      </c>
      <c r="G49" s="6">
        <f>(K25+W24)/2</f>
        <v>4.6098645230241271</v>
      </c>
      <c r="H49" s="6">
        <f t="shared" ref="H49" si="15">F49-G49</f>
        <v>-0.92639190397902738</v>
      </c>
      <c r="I49" s="6" t="str">
        <f t="shared" si="12"/>
        <v>STL</v>
      </c>
      <c r="J49" s="6">
        <f t="shared" si="7"/>
        <v>8.2933371420692268</v>
      </c>
      <c r="L49" s="10">
        <f>MAX(K24,W25)</f>
        <v>4.0701249722569655</v>
      </c>
      <c r="M49" s="6">
        <f>MAX(K25,W24)</f>
        <v>5.2308074539961105</v>
      </c>
      <c r="N49" s="6">
        <f t="shared" si="8"/>
        <v>-1.160682481739145</v>
      </c>
      <c r="O49" s="6" t="str">
        <f t="shared" si="9"/>
        <v>STL</v>
      </c>
      <c r="P49" s="6">
        <f t="shared" si="10"/>
        <v>9.3009324262530768</v>
      </c>
      <c r="R49" t="s">
        <v>142</v>
      </c>
      <c r="S49" t="s">
        <v>180</v>
      </c>
      <c r="T49">
        <v>3</v>
      </c>
      <c r="AA49"/>
      <c r="AC49" s="6"/>
    </row>
    <row r="50" spans="1:29" ht="15" thickBot="1" x14ac:dyDescent="0.35">
      <c r="A50" t="str">
        <f t="shared" si="13"/>
        <v>NYM</v>
      </c>
      <c r="B50" s="5">
        <f>Neural!B13</f>
        <v>5.0656442119259601</v>
      </c>
      <c r="C50" s="5">
        <f>Neural!C13</f>
        <v>4.1823122069770102</v>
      </c>
      <c r="D50" s="6" t="str">
        <f>A26</f>
        <v>OAK</v>
      </c>
      <c r="E50" s="6" t="str">
        <f>B26</f>
        <v>LAA</v>
      </c>
      <c r="F50" s="6">
        <f>(K26+W27)/2</f>
        <v>5.6084798950196637</v>
      </c>
      <c r="G50" s="6">
        <f>(K27+W26)/2</f>
        <v>4.0382250576105303</v>
      </c>
      <c r="H50" s="6">
        <f t="shared" ref="H50:H51" si="16">F50-G50</f>
        <v>1.5702548374091334</v>
      </c>
      <c r="I50" s="6" t="str">
        <f t="shared" si="12"/>
        <v>OAK</v>
      </c>
      <c r="J50" s="6">
        <f t="shared" si="7"/>
        <v>9.6467049526301949</v>
      </c>
      <c r="L50" s="10">
        <f>MAX(K26,W27)</f>
        <v>7.1914258551941792</v>
      </c>
      <c r="M50" s="6">
        <f>MAX(K27,W26)</f>
        <v>4.3500383623608707</v>
      </c>
      <c r="N50" s="6">
        <f t="shared" si="8"/>
        <v>2.8413874928333085</v>
      </c>
      <c r="O50" s="6" t="str">
        <f t="shared" si="9"/>
        <v>OAK</v>
      </c>
      <c r="P50" s="6">
        <f t="shared" si="10"/>
        <v>11.541464217555049</v>
      </c>
      <c r="R50" t="s">
        <v>180</v>
      </c>
      <c r="S50" t="s">
        <v>142</v>
      </c>
      <c r="T50">
        <v>3</v>
      </c>
      <c r="AA50"/>
      <c r="AC50" s="6"/>
    </row>
    <row r="51" spans="1:29" ht="15" thickBot="1" x14ac:dyDescent="0.35">
      <c r="A51" t="str">
        <f t="shared" si="13"/>
        <v>NYY</v>
      </c>
      <c r="B51" s="5">
        <f>Neural!B14</f>
        <v>4.5023525522719803</v>
      </c>
      <c r="C51" s="5">
        <f>Neural!C14</f>
        <v>4.4481148128785097</v>
      </c>
      <c r="D51" s="6" t="str">
        <f>A28</f>
        <v>PIT</v>
      </c>
      <c r="E51" s="6" t="str">
        <f>B28</f>
        <v>ARI</v>
      </c>
      <c r="F51" s="6">
        <f>(K28+W29)/2</f>
        <v>3.8117037240381229</v>
      </c>
      <c r="G51" s="6">
        <f>(K29+W28)/2</f>
        <v>3.831506978553588</v>
      </c>
      <c r="H51" s="6">
        <f t="shared" si="16"/>
        <v>-1.9803254515465163E-2</v>
      </c>
      <c r="I51" s="6" t="str">
        <f t="shared" si="12"/>
        <v>ARI</v>
      </c>
      <c r="J51" s="6">
        <f t="shared" si="7"/>
        <v>7.6432107025917109</v>
      </c>
      <c r="L51" s="10">
        <f>MAX(K28,W29)</f>
        <v>4.2219364130124468</v>
      </c>
      <c r="M51" s="6">
        <f>MAX(K29,W28)</f>
        <v>5.2439459885593891</v>
      </c>
      <c r="N51" s="6">
        <f t="shared" si="8"/>
        <v>-1.0220095755469423</v>
      </c>
      <c r="O51" s="6" t="str">
        <f t="shared" si="9"/>
        <v>ARI</v>
      </c>
      <c r="P51" s="6">
        <f t="shared" si="10"/>
        <v>9.4658824015718359</v>
      </c>
      <c r="R51" t="s">
        <v>191</v>
      </c>
      <c r="S51" t="s">
        <v>135</v>
      </c>
      <c r="T51">
        <v>4</v>
      </c>
      <c r="AA51"/>
      <c r="AC51" s="6"/>
    </row>
    <row r="52" spans="1:29" ht="15" thickBot="1" x14ac:dyDescent="0.35">
      <c r="A52" t="str">
        <f t="shared" si="13"/>
        <v>BOS</v>
      </c>
      <c r="B52" s="5">
        <f>Neural!B15</f>
        <v>5.2178549133223697</v>
      </c>
      <c r="C52" s="5">
        <f>Neural!C15</f>
        <v>5.8316988456614904</v>
      </c>
      <c r="D52" s="6" t="str">
        <f>A30</f>
        <v>COL</v>
      </c>
      <c r="E52" s="6" t="str">
        <f>B30</f>
        <v>SFG</v>
      </c>
      <c r="F52" s="6">
        <f>(K30+W31)/2</f>
        <v>4.6907082058726006</v>
      </c>
      <c r="G52" s="6">
        <f>(K31+W30)/2</f>
        <v>4.4572439108652135</v>
      </c>
      <c r="H52" s="6">
        <f t="shared" ref="H52" si="17">F52-G52</f>
        <v>0.23346429500738708</v>
      </c>
      <c r="I52" s="6" t="str">
        <f t="shared" ref="I52" si="18">IF(G52&gt;F52,E52,D52)</f>
        <v>COL</v>
      </c>
      <c r="J52" s="6">
        <f t="shared" ref="J52" si="19">F52+G52</f>
        <v>9.1479521167378142</v>
      </c>
      <c r="L52" s="10">
        <f>MAX(K30,W31)</f>
        <v>5.9563937420126729</v>
      </c>
      <c r="M52" s="6">
        <f>MAX(K31,W30)</f>
        <v>5.4873879347839951</v>
      </c>
      <c r="N52" s="6">
        <f t="shared" si="8"/>
        <v>0.4690058072286778</v>
      </c>
      <c r="O52" s="6" t="str">
        <f t="shared" si="9"/>
        <v>COL</v>
      </c>
      <c r="P52" s="6">
        <f t="shared" si="10"/>
        <v>11.443781676796668</v>
      </c>
      <c r="R52" t="s">
        <v>135</v>
      </c>
      <c r="S52" t="s">
        <v>191</v>
      </c>
      <c r="T52">
        <v>2.75</v>
      </c>
      <c r="AA52"/>
      <c r="AC52" s="6"/>
    </row>
    <row r="53" spans="1:29" ht="15" thickBot="1" x14ac:dyDescent="0.35">
      <c r="A53" t="str">
        <f t="shared" si="13"/>
        <v>CHC</v>
      </c>
      <c r="B53" s="5">
        <f>Neural!B16</f>
        <v>2.9896346255994302</v>
      </c>
      <c r="C53" s="5">
        <f>Neural!C16</f>
        <v>3.6354504607999099</v>
      </c>
      <c r="D53" s="6">
        <f>A32</f>
        <v>0</v>
      </c>
      <c r="E53" s="6">
        <f>B32</f>
        <v>0</v>
      </c>
      <c r="F53" s="6">
        <f>(K32+W33)/2</f>
        <v>0</v>
      </c>
      <c r="G53" s="6">
        <f>(K33+W32)/2</f>
        <v>0</v>
      </c>
      <c r="H53" s="6">
        <f t="shared" ref="H53:H54" si="20">F53-G53</f>
        <v>0</v>
      </c>
      <c r="I53" s="6">
        <f t="shared" ref="I53:I54" si="21">IF(G53&gt;F53,E53,D53)</f>
        <v>0</v>
      </c>
      <c r="J53" s="6">
        <f t="shared" ref="J53:J54" si="22">F53+G53</f>
        <v>0</v>
      </c>
      <c r="L53" s="10">
        <f>MAX(K32,W33)</f>
        <v>0</v>
      </c>
      <c r="M53" s="6">
        <f>MAX(K33,W32)</f>
        <v>0</v>
      </c>
      <c r="N53" s="6">
        <f t="shared" si="8"/>
        <v>0</v>
      </c>
      <c r="O53" s="6">
        <f t="shared" si="9"/>
        <v>0</v>
      </c>
      <c r="P53" s="6">
        <f t="shared" si="10"/>
        <v>0</v>
      </c>
      <c r="R53" t="s">
        <v>152</v>
      </c>
      <c r="S53" t="s">
        <v>194</v>
      </c>
      <c r="T53">
        <v>5.75</v>
      </c>
      <c r="AA53"/>
      <c r="AC53" s="6"/>
    </row>
    <row r="54" spans="1:29" ht="15" thickBot="1" x14ac:dyDescent="0.35">
      <c r="A54" t="str">
        <f t="shared" si="13"/>
        <v>KCR</v>
      </c>
      <c r="B54" s="5">
        <f>Neural!B17</f>
        <v>5.2942402752756097</v>
      </c>
      <c r="C54" s="5">
        <f>Neural!C17</f>
        <v>3.63437018608801</v>
      </c>
      <c r="D54" s="6">
        <f>A34</f>
        <v>0</v>
      </c>
      <c r="E54" s="6">
        <f>B34</f>
        <v>0</v>
      </c>
      <c r="F54" s="6">
        <f>(K34+W35)/2</f>
        <v>0</v>
      </c>
      <c r="G54" s="6">
        <f>(K35+W34)/2</f>
        <v>0</v>
      </c>
      <c r="H54" s="6">
        <f t="shared" si="20"/>
        <v>0</v>
      </c>
      <c r="I54" s="6">
        <f t="shared" si="21"/>
        <v>0</v>
      </c>
      <c r="J54" s="6">
        <f t="shared" si="22"/>
        <v>0</v>
      </c>
      <c r="L54" s="10">
        <f>MAX(K34,W35)</f>
        <v>0</v>
      </c>
      <c r="M54" s="6">
        <f>MAX(K35,W34)</f>
        <v>0</v>
      </c>
      <c r="N54" s="6">
        <f t="shared" si="8"/>
        <v>0</v>
      </c>
      <c r="O54" s="6">
        <f t="shared" si="9"/>
        <v>0</v>
      </c>
      <c r="P54" s="6">
        <f t="shared" si="10"/>
        <v>0</v>
      </c>
      <c r="R54" t="s">
        <v>194</v>
      </c>
      <c r="S54" t="s">
        <v>152</v>
      </c>
      <c r="T54">
        <v>6.75</v>
      </c>
      <c r="AA54"/>
      <c r="AC54" s="6"/>
    </row>
    <row r="55" spans="1:29" ht="15" thickBot="1" x14ac:dyDescent="0.35">
      <c r="A55" t="str">
        <f t="shared" si="13"/>
        <v>LAD</v>
      </c>
      <c r="B55" s="5">
        <f>Neural!B18</f>
        <v>5.3036160794141196</v>
      </c>
      <c r="C55" s="5">
        <f>Neural!C18</f>
        <v>4.7740013411759401</v>
      </c>
      <c r="N55" s="10"/>
      <c r="R55" t="s">
        <v>140</v>
      </c>
      <c r="S55" t="s">
        <v>139</v>
      </c>
      <c r="T55">
        <v>5.7</v>
      </c>
    </row>
    <row r="56" spans="1:29" ht="15" thickBot="1" x14ac:dyDescent="0.35">
      <c r="A56" t="str">
        <f t="shared" si="13"/>
        <v>HOU</v>
      </c>
      <c r="B56" s="5">
        <f>Neural!B19</f>
        <v>3.5395132842823198</v>
      </c>
      <c r="C56" s="5">
        <f>Neural!C19</f>
        <v>3.26593698840778</v>
      </c>
      <c r="D56" s="6" t="s">
        <v>39</v>
      </c>
      <c r="L56" s="6" t="s">
        <v>36</v>
      </c>
      <c r="R56" t="s">
        <v>139</v>
      </c>
      <c r="S56" t="s">
        <v>140</v>
      </c>
      <c r="T56">
        <v>4</v>
      </c>
      <c r="AA56"/>
      <c r="AC56" s="6"/>
    </row>
    <row r="57" spans="1:29" ht="15" thickBot="1" x14ac:dyDescent="0.35">
      <c r="A57" t="str">
        <f t="shared" si="13"/>
        <v>MIA</v>
      </c>
      <c r="B57" s="5">
        <f>Neural!B20</f>
        <v>4.7173691919664202</v>
      </c>
      <c r="C57" s="5">
        <f>Neural!C20</f>
        <v>4.6469884186908299</v>
      </c>
      <c r="D57" s="8" t="s">
        <v>47</v>
      </c>
      <c r="E57" s="6" t="s">
        <v>48</v>
      </c>
      <c r="F57" s="6" t="s">
        <v>10</v>
      </c>
      <c r="G57" s="6" t="s">
        <v>11</v>
      </c>
      <c r="H57" s="6" t="s">
        <v>12</v>
      </c>
      <c r="I57" s="6" t="s">
        <v>13</v>
      </c>
      <c r="J57" s="6" t="s">
        <v>16</v>
      </c>
      <c r="L57" s="6" t="s">
        <v>34</v>
      </c>
      <c r="M57" s="6" t="s">
        <v>35</v>
      </c>
      <c r="N57" s="6" t="s">
        <v>12</v>
      </c>
      <c r="O57" s="6" t="s">
        <v>13</v>
      </c>
      <c r="P57" s="6" t="s">
        <v>16</v>
      </c>
      <c r="Q57" s="6" t="s">
        <v>14</v>
      </c>
      <c r="R57" t="s">
        <v>170</v>
      </c>
      <c r="S57" t="s">
        <v>143</v>
      </c>
      <c r="T57">
        <v>4.2222222222222223</v>
      </c>
      <c r="AA57"/>
      <c r="AC57" s="6"/>
    </row>
    <row r="58" spans="1:29" ht="15" thickBot="1" x14ac:dyDescent="0.35">
      <c r="A58" t="str">
        <f t="shared" si="13"/>
        <v>MIL</v>
      </c>
      <c r="B58" s="5">
        <f>Neural!B21</f>
        <v>4.7329513347843397</v>
      </c>
      <c r="C58" s="5">
        <f>Neural!C21</f>
        <v>3.0844831909372301</v>
      </c>
      <c r="D58" s="8" t="str">
        <f t="shared" ref="D58:E74" si="23">D38</f>
        <v>CLE</v>
      </c>
      <c r="E58" s="8" t="str">
        <f t="shared" si="23"/>
        <v>PHI</v>
      </c>
      <c r="F58" s="6">
        <f t="shared" ref="F58:F74" si="24">MIN(L38,L58)</f>
        <v>2.3375243007401894</v>
      </c>
      <c r="G58" s="6">
        <f t="shared" ref="G58:G74" si="25">MAX(M38,M58)</f>
        <v>4.3767523952448766</v>
      </c>
      <c r="H58" s="6">
        <f t="shared" ref="H58:H69" si="26">F58-G58</f>
        <v>-2.0392280945046872</v>
      </c>
      <c r="I58" s="6" t="str">
        <f>IF(G58&gt;F58,E58,D58)</f>
        <v>PHI</v>
      </c>
      <c r="J58" s="6">
        <f t="shared" ref="J58:J71" si="27">F58+G58</f>
        <v>6.7142766959850659</v>
      </c>
      <c r="L58" s="6">
        <f>MIN(K2,W3)</f>
        <v>2.3375243007401894</v>
      </c>
      <c r="M58" s="6">
        <f>MIN(K3,W2)</f>
        <v>2.9810386278570733</v>
      </c>
      <c r="N58" s="6">
        <f t="shared" ref="N58:N74" si="28">L58-M58</f>
        <v>-0.64351432711688394</v>
      </c>
      <c r="O58" s="6" t="str">
        <f t="shared" ref="O58:O74" si="29">IF(M58&gt;L58,E58,D58)</f>
        <v>PHI</v>
      </c>
      <c r="P58" s="6">
        <f t="shared" ref="P58:P74" si="30">L58+M58</f>
        <v>5.3185629285972631</v>
      </c>
      <c r="R58" t="s">
        <v>143</v>
      </c>
      <c r="S58" t="s">
        <v>170</v>
      </c>
      <c r="T58">
        <v>5.666666666666667</v>
      </c>
      <c r="AA58"/>
      <c r="AC58" s="6"/>
    </row>
    <row r="59" spans="1:29" ht="15" thickBot="1" x14ac:dyDescent="0.35">
      <c r="A59" t="str">
        <f t="shared" si="13"/>
        <v>SEA</v>
      </c>
      <c r="B59" s="5">
        <f>Neural!B22</f>
        <v>2.9734244565535501</v>
      </c>
      <c r="C59" s="5">
        <f>Neural!C22</f>
        <v>2.9639985629650401</v>
      </c>
      <c r="D59" s="8" t="str">
        <f t="shared" si="23"/>
        <v>MIN</v>
      </c>
      <c r="E59" s="8" t="str">
        <f t="shared" si="23"/>
        <v>DET</v>
      </c>
      <c r="F59" s="6">
        <f t="shared" si="24"/>
        <v>3.3354140516321755</v>
      </c>
      <c r="G59" s="6">
        <f t="shared" si="25"/>
        <v>4.8742932436404329</v>
      </c>
      <c r="H59" s="6">
        <f t="shared" si="26"/>
        <v>-1.5388791920082574</v>
      </c>
      <c r="I59" s="6" t="str">
        <f t="shared" ref="I59:I71" si="31">IF(G59&gt;F59,E59,D59)</f>
        <v>DET</v>
      </c>
      <c r="J59" s="6">
        <f t="shared" si="27"/>
        <v>8.209707295272608</v>
      </c>
      <c r="L59" s="6">
        <f>MIN(K4,W5)</f>
        <v>3.3354140516321755</v>
      </c>
      <c r="M59" s="6">
        <f>MIN(K5,W4)</f>
        <v>4.2306564629099093</v>
      </c>
      <c r="N59" s="6">
        <f t="shared" si="28"/>
        <v>-0.89524241127773374</v>
      </c>
      <c r="O59" s="6" t="str">
        <f t="shared" si="29"/>
        <v>DET</v>
      </c>
      <c r="P59" s="6">
        <f t="shared" si="30"/>
        <v>7.5660705145420852</v>
      </c>
      <c r="R59"/>
      <c r="S59"/>
      <c r="T59"/>
      <c r="AA59"/>
      <c r="AC59" s="6"/>
    </row>
    <row r="60" spans="1:29" ht="15" thickBot="1" x14ac:dyDescent="0.35">
      <c r="A60" t="str">
        <f t="shared" si="13"/>
        <v>CHW</v>
      </c>
      <c r="B60" s="5">
        <f>Neural!B23</f>
        <v>1.7117241875451901</v>
      </c>
      <c r="C60" s="5">
        <f>Neural!C23</f>
        <v>5.6695259341838096</v>
      </c>
      <c r="D60" s="8" t="str">
        <f t="shared" si="23"/>
        <v>CIN</v>
      </c>
      <c r="E60" s="8" t="str">
        <f t="shared" si="23"/>
        <v>TBR</v>
      </c>
      <c r="F60" s="6">
        <f t="shared" si="24"/>
        <v>3.0108025584204947</v>
      </c>
      <c r="G60" s="6">
        <f t="shared" si="25"/>
        <v>4.2368990146876904</v>
      </c>
      <c r="H60" s="6">
        <f t="shared" si="26"/>
        <v>-1.2260964562671957</v>
      </c>
      <c r="I60" s="6" t="str">
        <f t="shared" si="31"/>
        <v>TBR</v>
      </c>
      <c r="J60" s="6">
        <f t="shared" si="27"/>
        <v>7.2477015731081851</v>
      </c>
      <c r="L60" s="6">
        <f>MIN(K6,W7)</f>
        <v>3.0108025584204947</v>
      </c>
      <c r="M60" s="6">
        <f>MIN(K7,W6)</f>
        <v>4.220787290327447</v>
      </c>
      <c r="N60" s="6">
        <f t="shared" si="28"/>
        <v>-1.2099847319069523</v>
      </c>
      <c r="O60" s="6" t="str">
        <f t="shared" si="29"/>
        <v>TBR</v>
      </c>
      <c r="P60" s="6">
        <f t="shared" si="30"/>
        <v>7.2315898487479418</v>
      </c>
      <c r="R60"/>
      <c r="S60"/>
      <c r="T60"/>
      <c r="AA60"/>
      <c r="AC60" s="6"/>
    </row>
    <row r="61" spans="1:29" ht="15" thickBot="1" x14ac:dyDescent="0.35">
      <c r="A61" t="str">
        <f t="shared" si="13"/>
        <v>WSN</v>
      </c>
      <c r="B61" s="5">
        <f>Neural!B24</f>
        <v>3.4921403194262699</v>
      </c>
      <c r="C61" s="5">
        <f>Neural!C24</f>
        <v>5.3718149387383098</v>
      </c>
      <c r="D61" s="8" t="str">
        <f t="shared" si="23"/>
        <v>SDP</v>
      </c>
      <c r="E61" s="8" t="str">
        <f t="shared" si="23"/>
        <v>BAL</v>
      </c>
      <c r="F61" s="6">
        <f t="shared" si="24"/>
        <v>3.9260095933941312</v>
      </c>
      <c r="G61" s="6">
        <f t="shared" si="25"/>
        <v>3.9744372299151092</v>
      </c>
      <c r="H61" s="6">
        <f t="shared" si="26"/>
        <v>-4.8427636520977924E-2</v>
      </c>
      <c r="I61" s="6" t="str">
        <f t="shared" si="31"/>
        <v>BAL</v>
      </c>
      <c r="J61" s="6">
        <f t="shared" si="27"/>
        <v>7.90044682330924</v>
      </c>
      <c r="L61" s="6">
        <f>MIN(K8,W9)</f>
        <v>3.9260095933941312</v>
      </c>
      <c r="M61" s="6">
        <f>MIN(K9,W8)</f>
        <v>2.5882458316723813</v>
      </c>
      <c r="N61" s="6">
        <f t="shared" si="28"/>
        <v>1.3377637617217499</v>
      </c>
      <c r="O61" s="6" t="str">
        <f t="shared" si="29"/>
        <v>SDP</v>
      </c>
      <c r="P61" s="6">
        <f t="shared" si="30"/>
        <v>6.5142554250665121</v>
      </c>
      <c r="R61"/>
      <c r="S61"/>
      <c r="T61"/>
      <c r="AA61"/>
      <c r="AC61" s="6"/>
    </row>
    <row r="62" spans="1:29" ht="15" thickBot="1" x14ac:dyDescent="0.35">
      <c r="A62" t="str">
        <f t="shared" ref="A62:A66" si="32">A25</f>
        <v>STL</v>
      </c>
      <c r="B62" s="5">
        <f>Neural!B25</f>
        <v>3.90785675990859</v>
      </c>
      <c r="C62" s="5">
        <f>Neural!C25</f>
        <v>4.0189147593053898</v>
      </c>
      <c r="D62" s="8" t="str">
        <f t="shared" si="23"/>
        <v>TEX</v>
      </c>
      <c r="E62" s="8" t="str">
        <f t="shared" si="23"/>
        <v>TOR</v>
      </c>
      <c r="F62" s="6">
        <f t="shared" si="24"/>
        <v>3.6875148417186998</v>
      </c>
      <c r="G62" s="6">
        <f t="shared" si="25"/>
        <v>3.6415312071463379</v>
      </c>
      <c r="H62" s="6">
        <f t="shared" si="26"/>
        <v>4.5983634572361876E-2</v>
      </c>
      <c r="I62" s="6" t="str">
        <f t="shared" si="31"/>
        <v>TEX</v>
      </c>
      <c r="J62" s="6">
        <f t="shared" si="27"/>
        <v>7.3290460488650382</v>
      </c>
      <c r="L62" s="6">
        <f>MIN(K10,W11)</f>
        <v>3.6875148417186998</v>
      </c>
      <c r="M62" s="6">
        <f>MIN(K11,W9)</f>
        <v>3.6415312071463379</v>
      </c>
      <c r="N62" s="6">
        <f t="shared" si="28"/>
        <v>4.5983634572361876E-2</v>
      </c>
      <c r="O62" s="6" t="str">
        <f t="shared" si="29"/>
        <v>TEX</v>
      </c>
      <c r="P62" s="6">
        <f t="shared" si="30"/>
        <v>7.3290460488650382</v>
      </c>
      <c r="R62"/>
      <c r="S62"/>
      <c r="T62"/>
      <c r="AA62"/>
      <c r="AC62" s="6"/>
    </row>
    <row r="63" spans="1:29" ht="15" thickBot="1" x14ac:dyDescent="0.35">
      <c r="A63" t="str">
        <f t="shared" si="32"/>
        <v>OAK</v>
      </c>
      <c r="B63" s="5">
        <f>Neural!B26</f>
        <v>7.2047848614129597</v>
      </c>
      <c r="C63" s="5">
        <f>Neural!C26</f>
        <v>4.41691865186566</v>
      </c>
      <c r="D63" s="8" t="str">
        <f t="shared" si="23"/>
        <v>ATL</v>
      </c>
      <c r="E63" s="8" t="str">
        <f t="shared" si="23"/>
        <v>NYM</v>
      </c>
      <c r="F63" s="6">
        <f t="shared" si="24"/>
        <v>3.0110834740835277</v>
      </c>
      <c r="G63" s="6">
        <f t="shared" si="25"/>
        <v>5.0953180551092778</v>
      </c>
      <c r="H63" s="6">
        <f t="shared" si="26"/>
        <v>-2.0842345810257501</v>
      </c>
      <c r="I63" s="6" t="str">
        <f t="shared" si="31"/>
        <v>NYM</v>
      </c>
      <c r="J63" s="6">
        <f t="shared" si="27"/>
        <v>8.1064015291928051</v>
      </c>
      <c r="L63" s="6">
        <f>MIN(K12,W13)</f>
        <v>3.0110834740835277</v>
      </c>
      <c r="M63" s="6">
        <f>MIN(K13,W12)</f>
        <v>4.2390164835490403</v>
      </c>
      <c r="N63" s="6">
        <f t="shared" si="28"/>
        <v>-1.2279330094655125</v>
      </c>
      <c r="O63" s="6" t="str">
        <f t="shared" si="29"/>
        <v>NYM</v>
      </c>
      <c r="P63" s="6">
        <f t="shared" si="30"/>
        <v>7.2500999576325675</v>
      </c>
      <c r="R63"/>
      <c r="S63"/>
      <c r="T63"/>
      <c r="AA63"/>
      <c r="AC63" s="6"/>
    </row>
    <row r="64" spans="1:29" ht="15" thickBot="1" x14ac:dyDescent="0.35">
      <c r="A64" t="str">
        <f t="shared" si="32"/>
        <v>LAA</v>
      </c>
      <c r="B64" s="5">
        <f>Neural!B27</f>
        <v>3.69564930957702</v>
      </c>
      <c r="C64" s="5">
        <f>Neural!C27</f>
        <v>4.0655166877368201</v>
      </c>
      <c r="D64" s="8" t="str">
        <f t="shared" si="23"/>
        <v>NYY</v>
      </c>
      <c r="E64" s="8" t="str">
        <f t="shared" si="23"/>
        <v>BOS</v>
      </c>
      <c r="F64" s="6">
        <f t="shared" si="24"/>
        <v>4.4351290919030744</v>
      </c>
      <c r="G64" s="6">
        <f t="shared" si="25"/>
        <v>5.2558451256660481</v>
      </c>
      <c r="H64" s="6">
        <f t="shared" si="26"/>
        <v>-0.82071603376297375</v>
      </c>
      <c r="I64" s="6" t="str">
        <f t="shared" si="31"/>
        <v>BOS</v>
      </c>
      <c r="J64" s="6">
        <f t="shared" si="27"/>
        <v>9.6909742175691225</v>
      </c>
      <c r="L64" s="6">
        <f>MIN(K14,W15)</f>
        <v>4.4351290919030744</v>
      </c>
      <c r="M64" s="6">
        <f>MIN(K15,W14)</f>
        <v>4.3446309732178801</v>
      </c>
      <c r="N64" s="6">
        <f t="shared" si="28"/>
        <v>9.0498118685194306E-2</v>
      </c>
      <c r="O64" s="6" t="str">
        <f t="shared" si="29"/>
        <v>NYY</v>
      </c>
      <c r="P64" s="6">
        <f t="shared" si="30"/>
        <v>8.7797600651209535</v>
      </c>
      <c r="R64"/>
      <c r="S64"/>
      <c r="T64"/>
      <c r="U64"/>
      <c r="AA64"/>
      <c r="AC64" s="6"/>
    </row>
    <row r="65" spans="1:43" ht="15" thickBot="1" x14ac:dyDescent="0.35">
      <c r="A65" t="str">
        <f t="shared" si="32"/>
        <v>PIT</v>
      </c>
      <c r="B65" s="5">
        <f>Neural!B28</f>
        <v>4.1466521263353302</v>
      </c>
      <c r="C65" s="5">
        <f>Neural!C28</f>
        <v>2.4685971965418099</v>
      </c>
      <c r="D65" s="8" t="str">
        <f t="shared" si="23"/>
        <v>CHC</v>
      </c>
      <c r="E65" s="8" t="str">
        <f t="shared" si="23"/>
        <v>KCR</v>
      </c>
      <c r="F65" s="6">
        <f t="shared" si="24"/>
        <v>2.9982620338011108</v>
      </c>
      <c r="G65" s="6">
        <f t="shared" si="25"/>
        <v>5.2564022997244093</v>
      </c>
      <c r="H65" s="6">
        <f t="shared" si="26"/>
        <v>-2.2581402659232985</v>
      </c>
      <c r="I65" s="6" t="str">
        <f t="shared" si="31"/>
        <v>KCR</v>
      </c>
      <c r="J65" s="6">
        <f t="shared" si="27"/>
        <v>8.2546643335255201</v>
      </c>
      <c r="L65" s="6">
        <f>MIN(K16,W17)</f>
        <v>2.9982620338011108</v>
      </c>
      <c r="M65" s="6">
        <f>MIN(K17,W16)</f>
        <v>3.5903052176061485</v>
      </c>
      <c r="N65" s="6">
        <f t="shared" si="28"/>
        <v>-0.59204318380503773</v>
      </c>
      <c r="O65" s="6" t="str">
        <f t="shared" si="29"/>
        <v>KCR</v>
      </c>
      <c r="P65" s="6">
        <f t="shared" si="30"/>
        <v>6.5885672514072589</v>
      </c>
      <c r="R65"/>
      <c r="S65"/>
      <c r="T65"/>
      <c r="U65"/>
      <c r="AA65"/>
      <c r="AC65" s="6"/>
    </row>
    <row r="66" spans="1:43" ht="15" thickBot="1" x14ac:dyDescent="0.35">
      <c r="A66" t="str">
        <f t="shared" si="32"/>
        <v>ARI</v>
      </c>
      <c r="B66" s="5">
        <f>Neural!B29</f>
        <v>5.2800859055361604</v>
      </c>
      <c r="C66" s="5">
        <f>Neural!C29</f>
        <v>3.5019962876473998</v>
      </c>
      <c r="D66" s="8" t="str">
        <f t="shared" si="23"/>
        <v>LAD</v>
      </c>
      <c r="E66" s="8" t="str">
        <f t="shared" si="23"/>
        <v>HOU</v>
      </c>
      <c r="F66" s="6">
        <f t="shared" si="24"/>
        <v>3.3160618535679824</v>
      </c>
      <c r="G66" s="6">
        <f t="shared" si="25"/>
        <v>4.5339163385691714</v>
      </c>
      <c r="H66" s="6">
        <f t="shared" si="26"/>
        <v>-1.217854485001189</v>
      </c>
      <c r="I66" s="6" t="str">
        <f t="shared" si="31"/>
        <v>HOU</v>
      </c>
      <c r="J66" s="6">
        <f t="shared" si="27"/>
        <v>7.8499781921371543</v>
      </c>
      <c r="L66" s="10">
        <f>MIN(K18,W19)</f>
        <v>3.3160618535679824</v>
      </c>
      <c r="M66" s="6">
        <f>MIN(K19,W18)</f>
        <v>3.6717895367519375</v>
      </c>
      <c r="N66" s="6">
        <f t="shared" si="28"/>
        <v>-0.35572768318395509</v>
      </c>
      <c r="O66" s="6" t="str">
        <f t="shared" si="29"/>
        <v>HOU</v>
      </c>
      <c r="P66" s="6">
        <f t="shared" si="30"/>
        <v>6.9878513903199195</v>
      </c>
      <c r="R66"/>
      <c r="S66"/>
      <c r="T66"/>
      <c r="U66"/>
      <c r="AA66"/>
      <c r="AC66" s="6"/>
    </row>
    <row r="67" spans="1:43" ht="15" thickBot="1" x14ac:dyDescent="0.35">
      <c r="A67" t="str">
        <f t="shared" ref="A67:A70" si="33">A30</f>
        <v>COL</v>
      </c>
      <c r="B67" s="5">
        <f>Neural!B30</f>
        <v>6.1204594392542297</v>
      </c>
      <c r="C67" s="5">
        <f>Neural!C30</f>
        <v>5.6534033493525797</v>
      </c>
      <c r="D67" s="8" t="str">
        <f t="shared" si="23"/>
        <v>MIA</v>
      </c>
      <c r="E67" s="8" t="str">
        <f t="shared" si="23"/>
        <v>MIL</v>
      </c>
      <c r="F67" s="6">
        <f t="shared" si="24"/>
        <v>3.0981804989306325</v>
      </c>
      <c r="G67" s="6">
        <f t="shared" si="25"/>
        <v>4.7361122630997254</v>
      </c>
      <c r="H67" s="6">
        <f t="shared" si="26"/>
        <v>-1.6379317641690929</v>
      </c>
      <c r="I67" s="6" t="str">
        <f t="shared" si="31"/>
        <v>MIL</v>
      </c>
      <c r="J67" s="6">
        <f t="shared" si="27"/>
        <v>7.8342927620303584</v>
      </c>
      <c r="L67" s="10">
        <f>MIN(K20,W21)</f>
        <v>3.0981804989306325</v>
      </c>
      <c r="M67" s="6">
        <f>MIN(K21,W20)</f>
        <v>4.4409241264933179</v>
      </c>
      <c r="N67" s="6">
        <f t="shared" si="28"/>
        <v>-1.3427436275626854</v>
      </c>
      <c r="O67" s="6" t="str">
        <f t="shared" si="29"/>
        <v>MIL</v>
      </c>
      <c r="P67" s="6">
        <f t="shared" si="30"/>
        <v>7.5391046254239509</v>
      </c>
      <c r="R67"/>
      <c r="S67"/>
      <c r="T67"/>
      <c r="U67"/>
      <c r="AA67"/>
      <c r="AC67" s="6"/>
    </row>
    <row r="68" spans="1:43" ht="15" thickBot="1" x14ac:dyDescent="0.35">
      <c r="A68" t="str">
        <f t="shared" si="33"/>
        <v>SFG</v>
      </c>
      <c r="B68" s="5">
        <f>Neural!B31</f>
        <v>3.5254074494371999</v>
      </c>
      <c r="C68" s="5">
        <f>Neural!C31</f>
        <v>3.5606710092299498</v>
      </c>
      <c r="D68" s="8" t="str">
        <f t="shared" si="23"/>
        <v>SEA</v>
      </c>
      <c r="E68" s="8" t="str">
        <f t="shared" si="23"/>
        <v>CHW</v>
      </c>
      <c r="F68" s="6">
        <f t="shared" si="24"/>
        <v>2.9639510271286102</v>
      </c>
      <c r="G68" s="6">
        <f t="shared" si="25"/>
        <v>2.9608566926380799</v>
      </c>
      <c r="H68" s="6">
        <f t="shared" si="26"/>
        <v>3.094334490530315E-3</v>
      </c>
      <c r="I68" s="6" t="str">
        <f t="shared" si="31"/>
        <v>SEA</v>
      </c>
      <c r="J68" s="6">
        <f t="shared" si="27"/>
        <v>5.9248077197666902</v>
      </c>
      <c r="L68" s="10">
        <f>MIN(K22,W23)</f>
        <v>2.9639510271286102</v>
      </c>
      <c r="M68" s="6">
        <f>MIN(K23,W22)</f>
        <v>1.9451238733242056</v>
      </c>
      <c r="N68" s="6">
        <f t="shared" si="28"/>
        <v>1.0188271538044047</v>
      </c>
      <c r="O68" s="6" t="str">
        <f t="shared" si="29"/>
        <v>SEA</v>
      </c>
      <c r="P68" s="6">
        <f t="shared" si="30"/>
        <v>4.9090749004528158</v>
      </c>
      <c r="R68"/>
      <c r="S68"/>
      <c r="T68"/>
      <c r="AA68"/>
      <c r="AC68" s="6"/>
    </row>
    <row r="69" spans="1:43" ht="15" thickBot="1" x14ac:dyDescent="0.35">
      <c r="A69">
        <f t="shared" si="33"/>
        <v>0</v>
      </c>
      <c r="B69" s="5">
        <f>Neural!B32</f>
        <v>0</v>
      </c>
      <c r="C69" s="14">
        <f>Neural!C32</f>
        <v>0</v>
      </c>
      <c r="D69" s="8" t="str">
        <f t="shared" si="23"/>
        <v>WSN</v>
      </c>
      <c r="E69" s="8" t="str">
        <f t="shared" si="23"/>
        <v>STL</v>
      </c>
      <c r="F69" s="6">
        <f t="shared" si="24"/>
        <v>3.2968202658332335</v>
      </c>
      <c r="G69" s="6">
        <f t="shared" si="25"/>
        <v>5.2308074539961105</v>
      </c>
      <c r="H69" s="6">
        <f t="shared" si="26"/>
        <v>-1.933987188162877</v>
      </c>
      <c r="I69" s="6" t="str">
        <f t="shared" si="31"/>
        <v>STL</v>
      </c>
      <c r="J69" s="6">
        <f t="shared" si="27"/>
        <v>8.5276277198293435</v>
      </c>
      <c r="L69" s="10">
        <f>MIN(K24,W25)</f>
        <v>3.2968202658332335</v>
      </c>
      <c r="M69" s="6">
        <f>MIN(K25,W24)</f>
        <v>3.9889215920521428</v>
      </c>
      <c r="N69" s="6">
        <f t="shared" si="28"/>
        <v>-0.6921013262189093</v>
      </c>
      <c r="O69" s="6" t="str">
        <f t="shared" si="29"/>
        <v>STL</v>
      </c>
      <c r="P69" s="6">
        <f t="shared" si="30"/>
        <v>7.2857418578853768</v>
      </c>
      <c r="R69"/>
      <c r="S69"/>
      <c r="T69"/>
      <c r="AA69"/>
      <c r="AC69" s="6"/>
    </row>
    <row r="70" spans="1:43" ht="15" thickBot="1" x14ac:dyDescent="0.35">
      <c r="A70">
        <f t="shared" si="33"/>
        <v>0</v>
      </c>
      <c r="B70" s="5">
        <f>Neural!B33</f>
        <v>0</v>
      </c>
      <c r="C70" s="14">
        <f>Neural!C33</f>
        <v>0</v>
      </c>
      <c r="D70" s="8" t="str">
        <f t="shared" si="23"/>
        <v>OAK</v>
      </c>
      <c r="E70" s="8" t="str">
        <f t="shared" si="23"/>
        <v>LAA</v>
      </c>
      <c r="F70" s="6">
        <f t="shared" si="24"/>
        <v>4.0255339348451482</v>
      </c>
      <c r="G70" s="6">
        <f t="shared" si="25"/>
        <v>4.3500383623608707</v>
      </c>
      <c r="H70" s="6">
        <f t="shared" ref="H70:H71" si="34">F70-G70</f>
        <v>-0.3245044275157225</v>
      </c>
      <c r="I70" s="6" t="str">
        <f t="shared" si="31"/>
        <v>LAA</v>
      </c>
      <c r="J70" s="6">
        <f t="shared" si="27"/>
        <v>8.3755722972060198</v>
      </c>
      <c r="L70" s="10">
        <f>MIN(K26,W27)</f>
        <v>4.0255339348451482</v>
      </c>
      <c r="M70" s="6">
        <f>MIN(K27,W26)</f>
        <v>3.726411752860189</v>
      </c>
      <c r="N70" s="6">
        <f t="shared" si="28"/>
        <v>0.29912218198495921</v>
      </c>
      <c r="O70" s="6" t="str">
        <f t="shared" si="29"/>
        <v>OAK</v>
      </c>
      <c r="P70" s="6">
        <f t="shared" si="30"/>
        <v>7.7519456877053372</v>
      </c>
      <c r="R70"/>
      <c r="S70"/>
      <c r="T70"/>
      <c r="AA70"/>
      <c r="AC70" s="6"/>
    </row>
    <row r="71" spans="1:43" ht="15" thickBot="1" x14ac:dyDescent="0.35">
      <c r="A71">
        <f>A34</f>
        <v>0</v>
      </c>
      <c r="B71" s="5">
        <f>Neural!B34</f>
        <v>0</v>
      </c>
      <c r="C71" s="14">
        <f>Neural!C34</f>
        <v>0</v>
      </c>
      <c r="D71" s="8" t="str">
        <f t="shared" si="23"/>
        <v>PIT</v>
      </c>
      <c r="E71" s="8" t="str">
        <f t="shared" si="23"/>
        <v>ARI</v>
      </c>
      <c r="F71" s="6">
        <f t="shared" si="24"/>
        <v>3.4014710350637989</v>
      </c>
      <c r="G71" s="6">
        <f t="shared" si="25"/>
        <v>5.2439459885593891</v>
      </c>
      <c r="H71" s="6">
        <f t="shared" si="34"/>
        <v>-1.8424749534955902</v>
      </c>
      <c r="I71" s="6" t="str">
        <f t="shared" si="31"/>
        <v>ARI</v>
      </c>
      <c r="J71" s="6">
        <f t="shared" si="27"/>
        <v>8.6454170236231889</v>
      </c>
      <c r="L71" s="10">
        <f>MIN(K28,W29)</f>
        <v>3.4014710350637989</v>
      </c>
      <c r="M71" s="6">
        <f>MIN(K29,W28)</f>
        <v>2.4190679685477869</v>
      </c>
      <c r="N71" s="6">
        <f t="shared" si="28"/>
        <v>0.98240306651601195</v>
      </c>
      <c r="O71" s="6" t="str">
        <f t="shared" si="29"/>
        <v>PIT</v>
      </c>
      <c r="P71" s="6">
        <f t="shared" si="30"/>
        <v>5.8205390036115858</v>
      </c>
      <c r="R71"/>
      <c r="S71"/>
      <c r="T71"/>
      <c r="AA71"/>
      <c r="AC71" s="6"/>
    </row>
    <row r="72" spans="1:43" ht="15" thickBot="1" x14ac:dyDescent="0.35">
      <c r="A72">
        <f>A35</f>
        <v>0</v>
      </c>
      <c r="B72" s="5">
        <f>Neural!B35</f>
        <v>0</v>
      </c>
      <c r="C72" s="14">
        <f>Neural!C35</f>
        <v>0</v>
      </c>
      <c r="D72" s="6" t="str">
        <f t="shared" si="23"/>
        <v>COL</v>
      </c>
      <c r="E72" s="6" t="str">
        <f t="shared" si="23"/>
        <v>SFG</v>
      </c>
      <c r="F72" s="6">
        <f t="shared" si="24"/>
        <v>3.4250226697325288</v>
      </c>
      <c r="G72" s="6">
        <f t="shared" si="25"/>
        <v>5.4873879347839951</v>
      </c>
      <c r="H72" s="6">
        <f t="shared" ref="H72" si="35">F72-G72</f>
        <v>-2.0623652650514663</v>
      </c>
      <c r="I72" s="6" t="str">
        <f t="shared" ref="I72" si="36">IF(G72&gt;F72,E72,D72)</f>
        <v>SFG</v>
      </c>
      <c r="J72" s="6">
        <f t="shared" ref="J72" si="37">F72+G72</f>
        <v>8.9124106045165234</v>
      </c>
      <c r="L72" s="10">
        <f>MIN(K30,W31)</f>
        <v>3.4250226697325288</v>
      </c>
      <c r="M72" s="6">
        <f>MIN(K31,W30)</f>
        <v>3.427099886946432</v>
      </c>
      <c r="N72" s="6">
        <f t="shared" si="28"/>
        <v>-2.077217213903193E-3</v>
      </c>
      <c r="O72" s="6" t="str">
        <f t="shared" si="29"/>
        <v>SFG</v>
      </c>
      <c r="P72" s="6">
        <f t="shared" si="30"/>
        <v>6.8521225566789603</v>
      </c>
      <c r="R72"/>
      <c r="S72"/>
      <c r="T72"/>
      <c r="AA72"/>
      <c r="AC72" s="6"/>
    </row>
    <row r="73" spans="1:43" ht="15" thickBot="1" x14ac:dyDescent="0.35">
      <c r="B73" s="5">
        <f>Neural!B36</f>
        <v>0</v>
      </c>
      <c r="C73" s="14">
        <f>Neural!C36</f>
        <v>0</v>
      </c>
      <c r="D73" s="6">
        <f t="shared" si="23"/>
        <v>0</v>
      </c>
      <c r="E73" s="6">
        <f t="shared" si="23"/>
        <v>0</v>
      </c>
      <c r="F73" s="6">
        <f t="shared" si="24"/>
        <v>0</v>
      </c>
      <c r="G73" s="6">
        <f t="shared" si="25"/>
        <v>0</v>
      </c>
      <c r="H73" s="6">
        <f t="shared" ref="H73:H74" si="38">F73-G73</f>
        <v>0</v>
      </c>
      <c r="I73" s="6">
        <f t="shared" ref="I73:I74" si="39">IF(G73&gt;F73,E73,D73)</f>
        <v>0</v>
      </c>
      <c r="J73" s="6">
        <f t="shared" ref="J73:J74" si="40">F73+G73</f>
        <v>0</v>
      </c>
      <c r="L73" s="10">
        <f>MIN(K32,W33)</f>
        <v>0</v>
      </c>
      <c r="M73" s="6">
        <f>MIN(K33,W32)</f>
        <v>0</v>
      </c>
      <c r="N73" s="6">
        <f t="shared" si="28"/>
        <v>0</v>
      </c>
      <c r="O73" s="6">
        <f t="shared" si="29"/>
        <v>0</v>
      </c>
      <c r="P73" s="6">
        <f t="shared" si="30"/>
        <v>0</v>
      </c>
      <c r="R73"/>
      <c r="S73"/>
      <c r="T73"/>
      <c r="AA73"/>
      <c r="AC73" s="6"/>
    </row>
    <row r="74" spans="1:43" ht="15" thickBot="1" x14ac:dyDescent="0.35">
      <c r="B74" s="5">
        <f>Neural!B37</f>
        <v>0</v>
      </c>
      <c r="C74" s="14">
        <f>Neural!C37</f>
        <v>0</v>
      </c>
      <c r="D74" s="6">
        <f t="shared" si="23"/>
        <v>0</v>
      </c>
      <c r="E74" s="6">
        <f t="shared" si="23"/>
        <v>0</v>
      </c>
      <c r="F74" s="6">
        <f t="shared" si="24"/>
        <v>0</v>
      </c>
      <c r="G74" s="6">
        <f t="shared" si="25"/>
        <v>0</v>
      </c>
      <c r="H74" s="6">
        <f t="shared" si="38"/>
        <v>0</v>
      </c>
      <c r="I74" s="6">
        <f t="shared" si="39"/>
        <v>0</v>
      </c>
      <c r="J74" s="6">
        <f t="shared" si="40"/>
        <v>0</v>
      </c>
      <c r="L74" s="10">
        <f>MIN(K34,W35)</f>
        <v>0</v>
      </c>
      <c r="M74" s="6">
        <f>MIN(K35,W34)</f>
        <v>0</v>
      </c>
      <c r="N74" s="6">
        <f t="shared" si="28"/>
        <v>0</v>
      </c>
      <c r="O74" s="6">
        <f t="shared" si="29"/>
        <v>0</v>
      </c>
      <c r="P74" s="6">
        <f t="shared" si="30"/>
        <v>0</v>
      </c>
      <c r="R74"/>
      <c r="S74"/>
      <c r="T74"/>
      <c r="AA74"/>
      <c r="AC74" s="6"/>
    </row>
    <row r="75" spans="1:43" ht="15" thickBot="1" x14ac:dyDescent="0.35">
      <c r="B75" s="5">
        <f>Neural!B38</f>
        <v>0</v>
      </c>
      <c r="C75" s="14">
        <f>Neural!C38</f>
        <v>0</v>
      </c>
      <c r="N75" s="10"/>
      <c r="R75"/>
      <c r="S75"/>
      <c r="T75"/>
    </row>
    <row r="76" spans="1:43" ht="15" thickBot="1" x14ac:dyDescent="0.35">
      <c r="B76" s="5">
        <f>Neural!B42</f>
        <v>0</v>
      </c>
      <c r="C76" s="14">
        <f>Neural!C42</f>
        <v>0</v>
      </c>
      <c r="D76" s="6" t="s">
        <v>40</v>
      </c>
      <c r="G76" s="6">
        <f>E76-F76</f>
        <v>0</v>
      </c>
    </row>
    <row r="77" spans="1:43" ht="86.4" x14ac:dyDescent="0.3">
      <c r="D77" s="8" t="s">
        <v>47</v>
      </c>
      <c r="E77" s="6" t="s">
        <v>48</v>
      </c>
      <c r="F77" s="6" t="s">
        <v>10</v>
      </c>
      <c r="G77" s="6" t="s">
        <v>11</v>
      </c>
      <c r="H77" s="6" t="s">
        <v>12</v>
      </c>
      <c r="I77" s="6" t="s">
        <v>13</v>
      </c>
      <c r="J77" s="6" t="s">
        <v>44</v>
      </c>
      <c r="L77" s="15" t="s">
        <v>47</v>
      </c>
      <c r="M77" s="15" t="s">
        <v>118</v>
      </c>
      <c r="N77" s="15" t="s">
        <v>123</v>
      </c>
      <c r="O77" s="15" t="s">
        <v>124</v>
      </c>
      <c r="P77" s="22" t="s">
        <v>48</v>
      </c>
      <c r="Q77" s="15" t="s">
        <v>118</v>
      </c>
      <c r="R77" s="15" t="s">
        <v>123</v>
      </c>
      <c r="S77" s="15" t="s">
        <v>124</v>
      </c>
      <c r="T77" s="22" t="s">
        <v>52</v>
      </c>
      <c r="U77" s="22" t="s">
        <v>53</v>
      </c>
      <c r="V77" s="23" t="s">
        <v>54</v>
      </c>
      <c r="W77" s="23" t="s">
        <v>55</v>
      </c>
      <c r="X77" s="24" t="s">
        <v>116</v>
      </c>
      <c r="Y77" s="24" t="s">
        <v>119</v>
      </c>
      <c r="Z77" s="24" t="s">
        <v>131</v>
      </c>
      <c r="AA77" s="24" t="s">
        <v>130</v>
      </c>
      <c r="AB77" s="24" t="s">
        <v>127</v>
      </c>
      <c r="AC77" s="24" t="s">
        <v>60</v>
      </c>
      <c r="AD77" s="24" t="s">
        <v>14</v>
      </c>
      <c r="AE77" s="23" t="s">
        <v>17</v>
      </c>
      <c r="AF77" s="23" t="s">
        <v>45</v>
      </c>
      <c r="AG77" s="23" t="s">
        <v>46</v>
      </c>
      <c r="AH77" s="24" t="s">
        <v>116</v>
      </c>
      <c r="AI77" s="24" t="s">
        <v>121</v>
      </c>
      <c r="AJ77" s="24" t="s">
        <v>120</v>
      </c>
      <c r="AK77" s="24" t="s">
        <v>128</v>
      </c>
      <c r="AL77" s="24" t="s">
        <v>129</v>
      </c>
      <c r="AM77" s="24" t="s">
        <v>60</v>
      </c>
      <c r="AN77" s="22" t="s">
        <v>14</v>
      </c>
      <c r="AQ77"/>
    </row>
    <row r="78" spans="1:43" x14ac:dyDescent="0.3">
      <c r="D78" s="8" t="str">
        <f t="shared" ref="D78:E91" si="41">D38</f>
        <v>CLE</v>
      </c>
      <c r="E78" s="8" t="str">
        <f t="shared" si="41"/>
        <v>PHI</v>
      </c>
      <c r="F78" s="6">
        <f t="shared" ref="F78:F94" si="42">MAX(L38,L58)</f>
        <v>5.3961479350275194</v>
      </c>
      <c r="G78" s="6">
        <f t="shared" ref="G78:G94" si="43">MIN(M38,M58)</f>
        <v>2.9810386278570733</v>
      </c>
      <c r="H78" s="6">
        <f t="shared" ref="H78:H89" si="44">F78-G78</f>
        <v>2.4151093071704461</v>
      </c>
      <c r="I78" s="6" t="str">
        <f>IF(G78&gt;F78,E78,D78)</f>
        <v>CLE</v>
      </c>
      <c r="J78" s="6">
        <f t="shared" ref="J78:J91" si="45">F78+G78</f>
        <v>8.3771865628845923</v>
      </c>
      <c r="L78" s="15" t="str">
        <f t="shared" ref="L78:L92" si="46">D78</f>
        <v>CLE</v>
      </c>
      <c r="M78" s="15">
        <f>N2</f>
        <v>2.1</v>
      </c>
      <c r="N78" s="15">
        <f>Z2</f>
        <v>3.1</v>
      </c>
      <c r="O78" s="15" t="s">
        <v>203</v>
      </c>
      <c r="P78" s="15" t="str">
        <f t="shared" ref="P78:P92" si="47">E78</f>
        <v>PHI</v>
      </c>
      <c r="Q78" s="15">
        <f>N3</f>
        <v>4.4000000000000004</v>
      </c>
      <c r="R78" s="15">
        <f>Z3</f>
        <v>5.4</v>
      </c>
      <c r="S78" s="15" t="s">
        <v>203</v>
      </c>
      <c r="T78" s="16" t="s">
        <v>204</v>
      </c>
      <c r="U78" s="16" t="s">
        <v>205</v>
      </c>
      <c r="V78" s="31" t="str">
        <f t="shared" ref="V78:V92" si="48">IF(SUM(COUNTIF(I38, L78), COUNTIF(O38, L78), COUNTIF(I58, L78), COUNTIF(O58, L78), COUNTIF(I78, L78)) &gt; SUM(COUNTIF(I38, P78), COUNTIF(O38, P78), COUNTIF(I58, P78), COUNTIF(O58, P78), COUNTIF(I78, P78)), L78, IF(SUM(COUNTIF(I38, L78), COUNTIF(O38, L78), COUNTIF(I58, L78), COUNTIF(O58, L78), COUNTIF(I78, L78)) &lt; SUM(COUNTIF(I38, P78), COUNTIF(O38, P78), COUNTIF(I58, P78), COUNTIF(O58, P78), COUNTIF(I78, P78)), P78, "Tie"))</f>
        <v>CLE</v>
      </c>
      <c r="W78" s="32">
        <f t="shared" ref="W78:W92" si="49">(COUNTIF(I38, V78) + COUNTIF(O38, V78) + COUNTIF(I58, V78) + COUNTIF(O58, V78) + COUNTIF(I78, V78))/5</f>
        <v>0.6</v>
      </c>
      <c r="X78" s="32">
        <f>IF(W78=1, 5, IF(W78=0.8, 4, IF(W78=0.6, 3, IF(W78=0.4, 2, IF(W78=0.2, 1, 0)))))</f>
        <v>3</v>
      </c>
      <c r="Y78" s="32">
        <f>((Q78+N78)/2)-((M78+R78)/2)</f>
        <v>0</v>
      </c>
      <c r="Z78" s="32">
        <f>IF(OR(AND(P78=V78, Y78&gt;1.5), AND(P78&lt;&gt;V78, Y78&lt;-1.5)), 2.5,
   IF(OR(AND(P78=V78, Y78&gt;1), AND(P78&lt;&gt;V78, Y78&lt;-1)), 2,
   IF(OR(AND(P78=V78, Y78&gt;0.66), AND(P78&lt;&gt;V78, Y78&lt;-0.66)), 1.5,
   IF(OR(AND(P78=V78, Y78&gt;0.33), AND(P78&lt;&gt;V78, Y78&lt;-0.33)), 1,
   IF(OR(AND(P78=V78, Y78&gt;0), AND(P78&lt;&gt;V78, Y78&lt;0)), 0.5, 0)))))</f>
        <v>0</v>
      </c>
      <c r="AA78" s="32" t="e">
        <f>S78-O78</f>
        <v>#VALUE!</v>
      </c>
      <c r="AB78" s="32" t="e">
        <f>IF(OR(AND(P78=V78, Y78&gt;1.5), AND(P78&lt;&gt;V78, AA78&lt;-1.5)), 2.5,
   IF(OR(AND(P78=V78, Y78&gt;1), AND(P78&lt;&gt;V78, AA78&lt;-1)), 2,
   IF(OR(AND(P78=V78, Y78&gt;0.66), AND(P78&lt;&gt;V78, AA78&lt;-0.66)), 1.5,
   IF(OR(AND(P78=V78, Y78&gt;0.33), AND(P78&lt;&gt;V78, AA78&lt;-0.33)), 1,
   IF(OR(AND(P78=V78, Y78&gt;0), AND(P78&lt;&gt;V78, AA78&lt;0)), 0.5, 0)))))</f>
        <v>#VALUE!</v>
      </c>
      <c r="AC78" s="32">
        <f>SUM(IF(ISNUMBER(X78), X78, 0), IF(ISNUMBER(Z78), Z78, 0), IF(ISNUMBER(AB78), AB78, 0))</f>
        <v>3</v>
      </c>
      <c r="AD78" s="32" t="s">
        <v>136</v>
      </c>
      <c r="AE78" s="19">
        <v>8.5</v>
      </c>
      <c r="AF78" s="32" t="str">
        <f t="shared" ref="AF78:AF92" si="50">IF(COUNTIF(J38, "&gt;" &amp; AE78) + COUNTIF(P38, "&gt;" &amp; AE78) + COUNTIF(J58, "&gt;" &amp; AE78) + COUNTIF(J78, "&gt;" &amp; AE78) + COUNTIF(P58, "&gt;" &amp; AE78) &gt;= 3, "Over", "Under")</f>
        <v>Under</v>
      </c>
      <c r="AG78" s="32">
        <f t="shared" ref="AG78:AG92" si="51">IF(AF78="Over",((COUNTIF(J38,"&gt;"&amp;AE78)+COUNTIF(P38,"&gt;"&amp;AE78)+COUNTIF(J58,"&gt;"&amp;AE78)+COUNTIF(J78,"&gt;"&amp;AE78)+COUNTIF(P58,"&gt;"&amp;AE78))/5),((COUNTIF(J38,"&lt;="&amp;AE78)+COUNTIF(P38,"&lt;="&amp;AE78)+COUNTIF(J58,"&lt;="&amp;AE78)+COUNTIF(J78,"&lt;="&amp;AE78)+COUNTIF(P58,"&lt;="&amp;AE78))/5))</f>
        <v>0.8</v>
      </c>
      <c r="AH78" s="32">
        <f>IF(AG78=1, 5, IF(AG78=0.8, 4, IF(AG78=0.6, 3, IF(AG78=0.4, 2, IF(AG78=0.2, 1, 0)))))</f>
        <v>4</v>
      </c>
      <c r="AI78" s="32">
        <f t="shared" ref="AI78:AI92" si="52">(((N78+Q78)/2)+((M78+R78)/2))-AE78</f>
        <v>-1</v>
      </c>
      <c r="AJ78" s="32">
        <f>IF(OR(AND(AF78="Over",(((N78+Q78)/2)+((M78+R78)/2))&gt;AE78),AND(AF78="Under",(((N78+Q78)/2)+((M78+R78)/2))&lt;AE78)),IF(OR(AI78&gt;2,AI78&lt;-2),2.5,IF(OR(AND(AI78&lt;2,AI78&gt;1),AND(AI78&gt;-2,AI78&lt;-1)),1.25,IF(OR(AND(AI78&lt;1,AI78&gt;0),AND(AI78&gt;-1,AI78&lt;0)),0,0))),0)</f>
        <v>0</v>
      </c>
      <c r="AK78" s="32" t="e">
        <f>O78+S78</f>
        <v>#VALUE!</v>
      </c>
      <c r="AL78" s="32" t="e">
        <f>IF(OR(AND(AF78="Over",AK78&gt;AE78),AND(AF78="Under",AK78&lt;AE78)),IF(OR(AE78-AK78&gt;2,AE78-AK78&lt;-2),2.5,IF(OR(AND(AE78-AK78&lt;2,AE78-AK78&gt;1),AND(AE78-AK78&gt;-2,AE78-AK78&lt;-1)),1.25,IF(OR(AND(AE78-AK78&lt;1,AE78-AK78&gt;0),AND(AE78-AK78&gt;-1,AE78-AK78&lt;0)),0,0))),0)</f>
        <v>#VALUE!</v>
      </c>
      <c r="AM78" s="32">
        <f>SUM(IF(ISNUMBER(AH78), AH78, 0), IF(ISNUMBER(AJ78), AJ78, 0), IF(ISNUMBER(AL78), AL78, 0))</f>
        <v>4</v>
      </c>
      <c r="AN78" s="32">
        <v>4</v>
      </c>
      <c r="AQ78"/>
    </row>
    <row r="79" spans="1:43" x14ac:dyDescent="0.3">
      <c r="D79" s="8" t="str">
        <f t="shared" si="41"/>
        <v>MIN</v>
      </c>
      <c r="E79" s="8" t="str">
        <f t="shared" si="41"/>
        <v>DET</v>
      </c>
      <c r="F79" s="6">
        <f t="shared" si="42"/>
        <v>3.914379115636192</v>
      </c>
      <c r="G79" s="6">
        <f t="shared" si="43"/>
        <v>4.2306564629099093</v>
      </c>
      <c r="H79" s="6">
        <f t="shared" si="44"/>
        <v>-0.31627734727371726</v>
      </c>
      <c r="I79" s="6" t="str">
        <f t="shared" ref="I79:I91" si="53">IF(G79&gt;F79,E79,D79)</f>
        <v>DET</v>
      </c>
      <c r="J79" s="6">
        <f t="shared" si="45"/>
        <v>8.1450355785461017</v>
      </c>
      <c r="L79" s="28" t="str">
        <f t="shared" si="46"/>
        <v>MIN</v>
      </c>
      <c r="M79" s="28">
        <f>N4</f>
        <v>3.4</v>
      </c>
      <c r="N79" s="28">
        <f>Z4</f>
        <v>4.2</v>
      </c>
      <c r="O79" s="28">
        <v>4.8</v>
      </c>
      <c r="P79" s="28" t="str">
        <f t="shared" si="47"/>
        <v>DET</v>
      </c>
      <c r="Q79" s="28">
        <f>N5</f>
        <v>5</v>
      </c>
      <c r="R79" s="28">
        <f>Z5</f>
        <v>3.7</v>
      </c>
      <c r="S79" s="28">
        <v>4.7</v>
      </c>
      <c r="T79" s="27" t="s">
        <v>206</v>
      </c>
      <c r="U79" s="27" t="s">
        <v>207</v>
      </c>
      <c r="V79" s="33" t="str">
        <f t="shared" si="48"/>
        <v>DET</v>
      </c>
      <c r="W79" s="34">
        <f t="shared" si="49"/>
        <v>1</v>
      </c>
      <c r="X79" s="34">
        <f t="shared" ref="X79:X92" si="54">IF(W79=1, 5, IF(W79=0.8, 4, IF(W79=0.6, 3, IF(W79=0.4, 2, IF(W79=0.2, 1, 0)))))</f>
        <v>5</v>
      </c>
      <c r="Y79" s="34">
        <f t="shared" ref="Y79:Y92" si="55">((Q79+N79)/2)-((M79+R79)/2)</f>
        <v>1.0499999999999998</v>
      </c>
      <c r="Z79" s="34">
        <f t="shared" ref="Z79:Z92" si="56">IF(OR(AND(P79=V79, Y79&gt;1.5), AND(P79&lt;&gt;V79, Y79&lt;-1.5)), 2.5,
   IF(OR(AND(P79=V79, Y79&gt;1), AND(P79&lt;&gt;V79, Y79&lt;-1)), 2,
   IF(OR(AND(P79=V79, Y79&gt;0.66), AND(P79&lt;&gt;V79, Y79&lt;-0.66)), 1.5,
   IF(OR(AND(P79=V79, Y79&gt;0.33), AND(P79&lt;&gt;V79, Y79&lt;-0.33)), 1,
   IF(OR(AND(P79=V79, Y79&gt;0), AND(P79&lt;&gt;V79, Y79&lt;0)), 0.5, 0)))))</f>
        <v>2</v>
      </c>
      <c r="AA79" s="34">
        <f>S79-O79</f>
        <v>-9.9999999999999645E-2</v>
      </c>
      <c r="AB79" s="34">
        <f t="shared" ref="AB79:AB92" si="57">IF(OR(AND(P79=V79, Y79&gt;1.5), AND(P79&lt;&gt;V79, AA79&lt;-1.5)), 2.5,
   IF(OR(AND(P79=V79, Y79&gt;1), AND(P79&lt;&gt;V79, AA79&lt;-1)), 2,
   IF(OR(AND(P79=V79, Y79&gt;0.66), AND(P79&lt;&gt;V79, AA79&lt;-0.66)), 1.5,
   IF(OR(AND(P79=V79, Y79&gt;0.33), AND(P79&lt;&gt;V79, AA79&lt;-0.33)), 1,
   IF(OR(AND(P79=V79, Y79&gt;0), AND(P79&lt;&gt;V79, AA79&lt;0)), 0.5, 0)))))</f>
        <v>2</v>
      </c>
      <c r="AC79" s="34">
        <f t="shared" ref="AC79:AC92" si="58">SUM(IF(ISNUMBER(X79), X79, 0), IF(ISNUMBER(Z79), Z79, 0), IF(ISNUMBER(AB79), AB79, 0))</f>
        <v>9</v>
      </c>
      <c r="AD79" s="34" t="s">
        <v>36</v>
      </c>
      <c r="AE79" s="19">
        <v>7.5</v>
      </c>
      <c r="AF79" s="32" t="str">
        <f t="shared" si="50"/>
        <v>Over</v>
      </c>
      <c r="AG79" s="32">
        <f t="shared" si="51"/>
        <v>1</v>
      </c>
      <c r="AH79" s="32">
        <f t="shared" ref="AH79:AH92" si="59">IF(AG79=1, 5, IF(AG79=0.8, 4, IF(AG79=0.6, 3, IF(AG79=0.4, 2, IF(AG79=0.2, 1, 0)))))</f>
        <v>5</v>
      </c>
      <c r="AI79" s="32">
        <f t="shared" si="52"/>
        <v>0.64999999999999858</v>
      </c>
      <c r="AJ79" s="32">
        <f t="shared" ref="AJ79:AJ92" si="60">IF(OR(AND(AF79="Over",(((N79+Q79)/2)+((M79+R79)/2))&gt;AE79),AND(AF79="Under",(((N79+Q79)/2)+((M79+R79)/2))&lt;AE79)),IF(OR(AI79&gt;2,AI79&lt;-2),2.5,IF(OR(AND(AI79&lt;2,AI79&gt;1),AND(AI79&gt;-2,AI79&lt;-1)),1.25,IF(OR(AND(AI79&lt;1,AI79&gt;0),AND(AI79&gt;-1,AI79&lt;0)),0,0))),0)</f>
        <v>0</v>
      </c>
      <c r="AK79" s="32">
        <f>O79+S79</f>
        <v>9.5</v>
      </c>
      <c r="AL79" s="32">
        <f t="shared" ref="AL79:AL92" si="61">IF(OR(AND(AF79="Over",AK79&gt;AE79),AND(AF79="Under",AK79&lt;AE79)),IF(OR(AE79-AK79&gt;2,AE79-AK79&lt;-2),2.5,IF(OR(AND(AE79-AK79&lt;2,AE79-AK79&gt;1),AND(AE79-AK79&gt;-2,AE79-AK79&lt;-1)),1.25,IF(OR(AND(AE79-AK79&lt;1,AE79-AK79&gt;0),AND(AE79-AK79&gt;-1,AE79-AK79&lt;0)),0,0))),0)</f>
        <v>0</v>
      </c>
      <c r="AM79" s="32">
        <f t="shared" ref="AM79:AM92" si="62">SUM(IF(ISNUMBER(AH79), AH79, 0), IF(ISNUMBER(AJ79), AJ79, 0), IF(ISNUMBER(AL79), AL79, 0))</f>
        <v>5</v>
      </c>
      <c r="AN79" s="32">
        <v>12</v>
      </c>
      <c r="AQ79"/>
    </row>
    <row r="80" spans="1:43" x14ac:dyDescent="0.3">
      <c r="D80" s="8" t="str">
        <f t="shared" si="41"/>
        <v>CIN</v>
      </c>
      <c r="E80" s="8" t="str">
        <f t="shared" si="41"/>
        <v>TBR</v>
      </c>
      <c r="F80" s="6">
        <f t="shared" si="42"/>
        <v>5.4152027318996909</v>
      </c>
      <c r="G80" s="6">
        <f t="shared" si="43"/>
        <v>4.220787290327447</v>
      </c>
      <c r="H80" s="6">
        <f t="shared" si="44"/>
        <v>1.1944154415722439</v>
      </c>
      <c r="I80" s="6" t="str">
        <f t="shared" si="53"/>
        <v>CIN</v>
      </c>
      <c r="J80" s="6">
        <f t="shared" si="45"/>
        <v>9.6359900222271371</v>
      </c>
      <c r="L80" s="15" t="str">
        <f t="shared" si="46"/>
        <v>CIN</v>
      </c>
      <c r="M80" s="15">
        <f>N6</f>
        <v>5.6</v>
      </c>
      <c r="N80" s="15">
        <f>Z6</f>
        <v>4.3</v>
      </c>
      <c r="O80" s="15" t="s">
        <v>203</v>
      </c>
      <c r="P80" s="15" t="str">
        <f t="shared" si="47"/>
        <v>TBR</v>
      </c>
      <c r="Q80" s="15">
        <f>N7</f>
        <v>4.3</v>
      </c>
      <c r="R80" s="15">
        <f>Z7</f>
        <v>3.2</v>
      </c>
      <c r="S80" s="15" t="s">
        <v>203</v>
      </c>
      <c r="T80" s="16" t="s">
        <v>157</v>
      </c>
      <c r="U80" s="16" t="s">
        <v>133</v>
      </c>
      <c r="V80" s="33" t="str">
        <f t="shared" si="48"/>
        <v>TBR</v>
      </c>
      <c r="W80" s="34">
        <f t="shared" si="49"/>
        <v>0.6</v>
      </c>
      <c r="X80" s="34">
        <f t="shared" si="54"/>
        <v>3</v>
      </c>
      <c r="Y80" s="34">
        <f t="shared" si="55"/>
        <v>-0.10000000000000053</v>
      </c>
      <c r="Z80" s="34">
        <f t="shared" si="56"/>
        <v>0</v>
      </c>
      <c r="AA80" s="34" t="e">
        <f t="shared" ref="AA80:AA92" si="63">S80-O80</f>
        <v>#VALUE!</v>
      </c>
      <c r="AB80" s="34" t="e">
        <f t="shared" si="57"/>
        <v>#VALUE!</v>
      </c>
      <c r="AC80" s="34">
        <f t="shared" si="58"/>
        <v>3</v>
      </c>
      <c r="AD80" s="34" t="s">
        <v>167</v>
      </c>
      <c r="AE80" s="19">
        <v>7.5</v>
      </c>
      <c r="AF80" s="34" t="str">
        <f t="shared" si="50"/>
        <v>Over</v>
      </c>
      <c r="AG80" s="34">
        <f t="shared" si="51"/>
        <v>0.6</v>
      </c>
      <c r="AH80" s="34">
        <f t="shared" si="59"/>
        <v>3</v>
      </c>
      <c r="AI80" s="34">
        <f t="shared" si="52"/>
        <v>1.1999999999999993</v>
      </c>
      <c r="AJ80" s="34">
        <f t="shared" si="60"/>
        <v>1.25</v>
      </c>
      <c r="AK80" s="34" t="e">
        <f t="shared" ref="AK80:AK92" si="64">O80+S80</f>
        <v>#VALUE!</v>
      </c>
      <c r="AL80" s="34" t="e">
        <f t="shared" si="61"/>
        <v>#VALUE!</v>
      </c>
      <c r="AM80" s="34">
        <f t="shared" si="62"/>
        <v>4.25</v>
      </c>
      <c r="AN80" s="34">
        <v>5</v>
      </c>
      <c r="AO80" s="20"/>
      <c r="AQ80"/>
    </row>
    <row r="81" spans="4:43" x14ac:dyDescent="0.3">
      <c r="D81" s="8" t="str">
        <f t="shared" si="41"/>
        <v>SDP</v>
      </c>
      <c r="E81" s="8" t="str">
        <f t="shared" si="41"/>
        <v>BAL</v>
      </c>
      <c r="F81" s="6">
        <f t="shared" si="42"/>
        <v>4.986679025125202</v>
      </c>
      <c r="G81" s="6">
        <f t="shared" si="43"/>
        <v>2.5882458316723813</v>
      </c>
      <c r="H81" s="6">
        <f t="shared" si="44"/>
        <v>2.3984331934528207</v>
      </c>
      <c r="I81" s="6" t="str">
        <f t="shared" si="53"/>
        <v>SDP</v>
      </c>
      <c r="J81" s="6">
        <f t="shared" si="45"/>
        <v>7.5749248567975833</v>
      </c>
      <c r="L81" s="15" t="str">
        <f t="shared" si="46"/>
        <v>SDP</v>
      </c>
      <c r="M81" s="15">
        <f>N8</f>
        <v>3.6</v>
      </c>
      <c r="N81" s="15">
        <f>Z8</f>
        <v>2.5</v>
      </c>
      <c r="O81" s="15" t="s">
        <v>203</v>
      </c>
      <c r="P81" s="15" t="str">
        <f t="shared" si="47"/>
        <v>BAL</v>
      </c>
      <c r="Q81" s="15">
        <f>N9</f>
        <v>4</v>
      </c>
      <c r="R81" s="15">
        <f>Z9</f>
        <v>4.9000000000000004</v>
      </c>
      <c r="S81" s="15" t="s">
        <v>203</v>
      </c>
      <c r="T81" s="16" t="s">
        <v>158</v>
      </c>
      <c r="U81" s="16" t="s">
        <v>209</v>
      </c>
      <c r="V81" s="31" t="str">
        <f t="shared" si="48"/>
        <v>SDP</v>
      </c>
      <c r="W81" s="32">
        <f t="shared" si="49"/>
        <v>0.8</v>
      </c>
      <c r="X81" s="32">
        <f t="shared" si="54"/>
        <v>4</v>
      </c>
      <c r="Y81" s="32">
        <f t="shared" si="55"/>
        <v>-1</v>
      </c>
      <c r="Z81" s="32">
        <f t="shared" si="56"/>
        <v>1.5</v>
      </c>
      <c r="AA81" s="32" t="e">
        <f t="shared" si="63"/>
        <v>#VALUE!</v>
      </c>
      <c r="AB81" s="32" t="e">
        <f t="shared" si="57"/>
        <v>#VALUE!</v>
      </c>
      <c r="AC81" s="32">
        <f t="shared" si="58"/>
        <v>5.5</v>
      </c>
      <c r="AD81" s="32" t="s">
        <v>151</v>
      </c>
      <c r="AE81" s="19">
        <v>8.5</v>
      </c>
      <c r="AF81" s="34" t="str">
        <f t="shared" si="50"/>
        <v>Under</v>
      </c>
      <c r="AG81" s="34">
        <f t="shared" si="51"/>
        <v>0.8</v>
      </c>
      <c r="AH81" s="34">
        <f t="shared" si="59"/>
        <v>4</v>
      </c>
      <c r="AI81" s="34">
        <f t="shared" si="52"/>
        <v>-1</v>
      </c>
      <c r="AJ81" s="34">
        <f t="shared" si="60"/>
        <v>0</v>
      </c>
      <c r="AK81" s="34" t="e">
        <f t="shared" si="64"/>
        <v>#VALUE!</v>
      </c>
      <c r="AL81" s="34" t="e">
        <f t="shared" si="61"/>
        <v>#VALUE!</v>
      </c>
      <c r="AM81" s="34">
        <f t="shared" si="62"/>
        <v>4</v>
      </c>
      <c r="AN81" s="34">
        <v>10</v>
      </c>
      <c r="AQ81"/>
    </row>
    <row r="82" spans="4:43" x14ac:dyDescent="0.3">
      <c r="D82" s="8" t="str">
        <f t="shared" si="41"/>
        <v>TEX</v>
      </c>
      <c r="E82" s="8" t="str">
        <f t="shared" si="41"/>
        <v>TOR</v>
      </c>
      <c r="F82" s="6">
        <f t="shared" si="42"/>
        <v>6.110952926932729</v>
      </c>
      <c r="G82" s="6">
        <f t="shared" si="43"/>
        <v>3.6415312071463379</v>
      </c>
      <c r="H82" s="6">
        <f t="shared" si="44"/>
        <v>2.469421719786391</v>
      </c>
      <c r="I82" s="6" t="str">
        <f t="shared" si="53"/>
        <v>TEX</v>
      </c>
      <c r="J82" s="6">
        <f t="shared" si="45"/>
        <v>9.7524841340790669</v>
      </c>
      <c r="L82" s="15" t="str">
        <f t="shared" si="46"/>
        <v>TEX</v>
      </c>
      <c r="M82" s="15">
        <f>N10</f>
        <v>3.6</v>
      </c>
      <c r="N82" s="15">
        <f>Z10</f>
        <v>3.6</v>
      </c>
      <c r="O82" s="15" t="s">
        <v>203</v>
      </c>
      <c r="P82" s="15" t="str">
        <f t="shared" si="47"/>
        <v>TOR</v>
      </c>
      <c r="Q82" s="15">
        <f>N11</f>
        <v>3.8</v>
      </c>
      <c r="R82" s="15">
        <f>Z11</f>
        <v>6.3</v>
      </c>
      <c r="S82" s="15" t="s">
        <v>203</v>
      </c>
      <c r="T82" s="16" t="s">
        <v>154</v>
      </c>
      <c r="U82" s="16" t="s">
        <v>153</v>
      </c>
      <c r="V82" s="33" t="str">
        <f t="shared" si="48"/>
        <v>TEX</v>
      </c>
      <c r="W82" s="34">
        <f t="shared" si="49"/>
        <v>1</v>
      </c>
      <c r="X82" s="34">
        <f t="shared" si="54"/>
        <v>5</v>
      </c>
      <c r="Y82" s="34">
        <f t="shared" si="55"/>
        <v>-1.25</v>
      </c>
      <c r="Z82" s="34">
        <f t="shared" si="56"/>
        <v>2</v>
      </c>
      <c r="AA82" s="34" t="e">
        <f t="shared" si="63"/>
        <v>#VALUE!</v>
      </c>
      <c r="AB82" s="34" t="e">
        <f t="shared" si="57"/>
        <v>#VALUE!</v>
      </c>
      <c r="AC82" s="34">
        <f t="shared" si="58"/>
        <v>7</v>
      </c>
      <c r="AD82" s="34" t="s">
        <v>149</v>
      </c>
      <c r="AE82" s="19">
        <v>8.5</v>
      </c>
      <c r="AF82" s="34" t="str">
        <f t="shared" si="50"/>
        <v>Under</v>
      </c>
      <c r="AG82" s="34">
        <f t="shared" si="51"/>
        <v>0.6</v>
      </c>
      <c r="AH82" s="34">
        <f t="shared" si="59"/>
        <v>3</v>
      </c>
      <c r="AI82" s="34">
        <f t="shared" si="52"/>
        <v>0.15000000000000036</v>
      </c>
      <c r="AJ82" s="34">
        <f t="shared" si="60"/>
        <v>0</v>
      </c>
      <c r="AK82" s="34" t="e">
        <f t="shared" si="64"/>
        <v>#VALUE!</v>
      </c>
      <c r="AL82" s="34" t="e">
        <f t="shared" si="61"/>
        <v>#VALUE!</v>
      </c>
      <c r="AM82" s="34">
        <f t="shared" si="62"/>
        <v>3</v>
      </c>
      <c r="AN82" s="34">
        <v>11</v>
      </c>
      <c r="AQ82"/>
    </row>
    <row r="83" spans="4:43" x14ac:dyDescent="0.3">
      <c r="D83" s="8" t="str">
        <f t="shared" si="41"/>
        <v>ATL</v>
      </c>
      <c r="E83" s="8" t="str">
        <f t="shared" si="41"/>
        <v>NYM</v>
      </c>
      <c r="F83" s="6">
        <f t="shared" si="42"/>
        <v>4.0616271406343056</v>
      </c>
      <c r="G83" s="6">
        <f t="shared" si="43"/>
        <v>4.2390164835490403</v>
      </c>
      <c r="H83" s="6">
        <f t="shared" si="44"/>
        <v>-0.17738934291473463</v>
      </c>
      <c r="I83" s="6" t="str">
        <f t="shared" si="53"/>
        <v>NYM</v>
      </c>
      <c r="J83" s="6">
        <f t="shared" si="45"/>
        <v>8.3006436241833459</v>
      </c>
      <c r="L83" s="28" t="str">
        <f t="shared" si="46"/>
        <v>ATL</v>
      </c>
      <c r="M83" s="28">
        <f>N12</f>
        <v>2.9</v>
      </c>
      <c r="N83" s="28">
        <f>Z12</f>
        <v>4.2</v>
      </c>
      <c r="O83" s="28">
        <v>4.2857000000000003</v>
      </c>
      <c r="P83" s="28" t="str">
        <f t="shared" si="47"/>
        <v>NYM</v>
      </c>
      <c r="Q83" s="28">
        <f>N13</f>
        <v>5</v>
      </c>
      <c r="R83" s="28">
        <f>Z13</f>
        <v>3.8</v>
      </c>
      <c r="S83" s="28">
        <v>5.57</v>
      </c>
      <c r="T83" s="27" t="s">
        <v>210</v>
      </c>
      <c r="U83" s="27" t="s">
        <v>211</v>
      </c>
      <c r="V83" s="31" t="str">
        <f t="shared" si="48"/>
        <v>NYM</v>
      </c>
      <c r="W83" s="32">
        <f t="shared" si="49"/>
        <v>1</v>
      </c>
      <c r="X83" s="32">
        <f t="shared" si="54"/>
        <v>5</v>
      </c>
      <c r="Y83" s="32">
        <f t="shared" si="55"/>
        <v>1.25</v>
      </c>
      <c r="Z83" s="32">
        <f t="shared" si="56"/>
        <v>2</v>
      </c>
      <c r="AA83" s="32">
        <f t="shared" si="63"/>
        <v>1.2843</v>
      </c>
      <c r="AB83" s="32">
        <f t="shared" si="57"/>
        <v>2</v>
      </c>
      <c r="AC83" s="32">
        <f t="shared" si="58"/>
        <v>9</v>
      </c>
      <c r="AD83" s="32" t="s">
        <v>134</v>
      </c>
      <c r="AE83" s="19">
        <v>7.5</v>
      </c>
      <c r="AF83" s="32" t="str">
        <f t="shared" si="50"/>
        <v>Over</v>
      </c>
      <c r="AG83" s="32">
        <f t="shared" si="51"/>
        <v>0.8</v>
      </c>
      <c r="AH83" s="32">
        <f t="shared" si="59"/>
        <v>4</v>
      </c>
      <c r="AI83" s="32">
        <f t="shared" si="52"/>
        <v>0.44999999999999929</v>
      </c>
      <c r="AJ83" s="32">
        <f t="shared" si="60"/>
        <v>0</v>
      </c>
      <c r="AK83" s="32">
        <f t="shared" si="64"/>
        <v>9.8557000000000006</v>
      </c>
      <c r="AL83" s="32">
        <f t="shared" si="61"/>
        <v>2.5</v>
      </c>
      <c r="AM83" s="32">
        <f t="shared" si="62"/>
        <v>6.5</v>
      </c>
      <c r="AN83" s="32">
        <v>12</v>
      </c>
      <c r="AQ83"/>
    </row>
    <row r="84" spans="4:43" x14ac:dyDescent="0.3">
      <c r="D84" s="8" t="str">
        <f t="shared" si="41"/>
        <v>NYY</v>
      </c>
      <c r="E84" s="8" t="str">
        <f t="shared" si="41"/>
        <v>BOS</v>
      </c>
      <c r="F84" s="6">
        <f t="shared" si="42"/>
        <v>5.9255476441173967</v>
      </c>
      <c r="G84" s="6">
        <f t="shared" si="43"/>
        <v>4.3446309732178801</v>
      </c>
      <c r="H84" s="6">
        <f t="shared" si="44"/>
        <v>1.5809166708995166</v>
      </c>
      <c r="I84" s="6" t="str">
        <f t="shared" si="53"/>
        <v>NYY</v>
      </c>
      <c r="J84" s="6">
        <f t="shared" si="45"/>
        <v>10.270178617335276</v>
      </c>
      <c r="L84" s="15" t="str">
        <f t="shared" si="46"/>
        <v>NYY</v>
      </c>
      <c r="M84" s="15">
        <f>N14</f>
        <v>4.4000000000000004</v>
      </c>
      <c r="N84" s="15">
        <f>Z14</f>
        <v>4.5</v>
      </c>
      <c r="O84" s="15">
        <v>5.33</v>
      </c>
      <c r="P84" s="15" t="str">
        <f t="shared" si="47"/>
        <v>BOS</v>
      </c>
      <c r="Q84" s="15">
        <f>N15</f>
        <v>5.2</v>
      </c>
      <c r="R84" s="15">
        <f>Z15</f>
        <v>5.9</v>
      </c>
      <c r="S84" s="15">
        <v>5</v>
      </c>
      <c r="T84" s="16" t="s">
        <v>212</v>
      </c>
      <c r="U84" s="16" t="s">
        <v>213</v>
      </c>
      <c r="V84" s="33" t="str">
        <f t="shared" si="48"/>
        <v>NYY</v>
      </c>
      <c r="W84" s="34">
        <f t="shared" si="49"/>
        <v>0.8</v>
      </c>
      <c r="X84" s="34">
        <f t="shared" si="54"/>
        <v>4</v>
      </c>
      <c r="Y84" s="34">
        <f t="shared" si="55"/>
        <v>-0.30000000000000071</v>
      </c>
      <c r="Z84" s="34">
        <f t="shared" si="56"/>
        <v>0.5</v>
      </c>
      <c r="AA84" s="34">
        <f t="shared" si="63"/>
        <v>-0.33000000000000007</v>
      </c>
      <c r="AB84" s="34">
        <f t="shared" si="57"/>
        <v>0.5</v>
      </c>
      <c r="AC84" s="34">
        <f t="shared" si="58"/>
        <v>5</v>
      </c>
      <c r="AD84" s="34" t="s">
        <v>162</v>
      </c>
      <c r="AE84" s="19">
        <v>9.5</v>
      </c>
      <c r="AF84" s="32" t="str">
        <f t="shared" si="50"/>
        <v>Over</v>
      </c>
      <c r="AG84" s="32">
        <f t="shared" si="51"/>
        <v>0.8</v>
      </c>
      <c r="AH84" s="32">
        <f t="shared" si="59"/>
        <v>4</v>
      </c>
      <c r="AI84" s="32">
        <f t="shared" si="52"/>
        <v>0.5</v>
      </c>
      <c r="AJ84" s="32">
        <f t="shared" si="60"/>
        <v>0</v>
      </c>
      <c r="AK84" s="32">
        <f t="shared" si="64"/>
        <v>10.33</v>
      </c>
      <c r="AL84" s="32">
        <f t="shared" si="61"/>
        <v>0</v>
      </c>
      <c r="AM84" s="32">
        <f t="shared" si="62"/>
        <v>4</v>
      </c>
      <c r="AN84" s="32">
        <v>16</v>
      </c>
      <c r="AQ84"/>
    </row>
    <row r="85" spans="4:43" x14ac:dyDescent="0.3">
      <c r="D85" s="8" t="str">
        <f t="shared" si="41"/>
        <v>CHC</v>
      </c>
      <c r="E85" s="8" t="str">
        <f t="shared" si="41"/>
        <v>KCR</v>
      </c>
      <c r="F85" s="6">
        <f t="shared" si="42"/>
        <v>3.841624839694413</v>
      </c>
      <c r="G85" s="6">
        <f t="shared" si="43"/>
        <v>3.5903052176061485</v>
      </c>
      <c r="H85" s="6">
        <f t="shared" si="44"/>
        <v>0.25131962208826453</v>
      </c>
      <c r="I85" s="6" t="str">
        <f t="shared" si="53"/>
        <v>CHC</v>
      </c>
      <c r="J85" s="6">
        <f t="shared" si="45"/>
        <v>7.431930057300562</v>
      </c>
      <c r="L85" s="15" t="str">
        <f t="shared" si="46"/>
        <v>CHC</v>
      </c>
      <c r="M85" s="15">
        <f>N16</f>
        <v>2.9</v>
      </c>
      <c r="N85" s="15">
        <f>Z16</f>
        <v>3.4</v>
      </c>
      <c r="O85" s="15" t="s">
        <v>203</v>
      </c>
      <c r="P85" s="15" t="str">
        <f t="shared" si="47"/>
        <v>KCR</v>
      </c>
      <c r="Q85" s="15">
        <f>N17</f>
        <v>5.3</v>
      </c>
      <c r="R85" s="15">
        <f>Z17</f>
        <v>3.7</v>
      </c>
      <c r="S85" s="15" t="s">
        <v>203</v>
      </c>
      <c r="T85" s="16" t="s">
        <v>155</v>
      </c>
      <c r="U85" s="16" t="s">
        <v>156</v>
      </c>
      <c r="V85" s="31" t="str">
        <f t="shared" si="48"/>
        <v>KCR</v>
      </c>
      <c r="W85" s="32">
        <f t="shared" si="49"/>
        <v>0.8</v>
      </c>
      <c r="X85" s="32">
        <f t="shared" si="54"/>
        <v>4</v>
      </c>
      <c r="Y85" s="32">
        <f t="shared" si="55"/>
        <v>1.0499999999999998</v>
      </c>
      <c r="Z85" s="32">
        <f t="shared" si="56"/>
        <v>2</v>
      </c>
      <c r="AA85" s="32" t="e">
        <f t="shared" si="63"/>
        <v>#VALUE!</v>
      </c>
      <c r="AB85" s="32" t="e">
        <f t="shared" si="57"/>
        <v>#VALUE!</v>
      </c>
      <c r="AC85" s="32">
        <f t="shared" si="58"/>
        <v>6</v>
      </c>
      <c r="AD85" s="32" t="s">
        <v>200</v>
      </c>
      <c r="AE85" s="19">
        <v>9.5</v>
      </c>
      <c r="AF85" s="32" t="str">
        <f t="shared" si="50"/>
        <v>Under</v>
      </c>
      <c r="AG85" s="32">
        <f t="shared" si="51"/>
        <v>1</v>
      </c>
      <c r="AH85" s="32">
        <f t="shared" si="59"/>
        <v>5</v>
      </c>
      <c r="AI85" s="32">
        <f t="shared" si="52"/>
        <v>-1.8500000000000005</v>
      </c>
      <c r="AJ85" s="32">
        <f t="shared" si="60"/>
        <v>1.25</v>
      </c>
      <c r="AK85" s="32" t="e">
        <f t="shared" si="64"/>
        <v>#VALUE!</v>
      </c>
      <c r="AL85" s="32" t="e">
        <f t="shared" si="61"/>
        <v>#VALUE!</v>
      </c>
      <c r="AM85" s="32">
        <f t="shared" si="62"/>
        <v>6.25</v>
      </c>
      <c r="AN85" s="32">
        <v>6</v>
      </c>
      <c r="AQ85"/>
    </row>
    <row r="86" spans="4:43" x14ac:dyDescent="0.3">
      <c r="D86" s="8" t="str">
        <f t="shared" si="41"/>
        <v>LAD</v>
      </c>
      <c r="E86" s="8" t="str">
        <f t="shared" si="41"/>
        <v>HOU</v>
      </c>
      <c r="F86" s="6">
        <f t="shared" si="42"/>
        <v>5.2454772794557272</v>
      </c>
      <c r="G86" s="6">
        <f t="shared" si="43"/>
        <v>3.6717895367519375</v>
      </c>
      <c r="H86" s="6">
        <f t="shared" si="44"/>
        <v>1.5736877427037896</v>
      </c>
      <c r="I86" s="6" t="str">
        <f t="shared" si="53"/>
        <v>LAD</v>
      </c>
      <c r="J86" s="6">
        <f t="shared" si="45"/>
        <v>8.9172668162076647</v>
      </c>
      <c r="L86" s="12" t="str">
        <f t="shared" si="46"/>
        <v>LAD</v>
      </c>
      <c r="M86" s="15">
        <f>N18</f>
        <v>5.3</v>
      </c>
      <c r="N86" s="15">
        <f>Z18</f>
        <v>4.7</v>
      </c>
      <c r="O86" s="15" t="s">
        <v>203</v>
      </c>
      <c r="P86" s="12" t="str">
        <f t="shared" si="47"/>
        <v>HOU</v>
      </c>
      <c r="Q86" s="15">
        <f>N19</f>
        <v>3.6</v>
      </c>
      <c r="R86" s="15">
        <f>Z19</f>
        <v>3.3</v>
      </c>
      <c r="S86" s="15" t="s">
        <v>203</v>
      </c>
      <c r="T86" s="16" t="s">
        <v>154</v>
      </c>
      <c r="U86" s="16" t="s">
        <v>153</v>
      </c>
      <c r="V86" s="33" t="str">
        <f t="shared" si="48"/>
        <v>LAD</v>
      </c>
      <c r="W86" s="34">
        <f t="shared" si="49"/>
        <v>0.6</v>
      </c>
      <c r="X86" s="34">
        <f t="shared" si="54"/>
        <v>3</v>
      </c>
      <c r="Y86" s="34">
        <f t="shared" si="55"/>
        <v>-0.14999999999999947</v>
      </c>
      <c r="Z86" s="34">
        <f t="shared" si="56"/>
        <v>0.5</v>
      </c>
      <c r="AA86" s="34" t="e">
        <f t="shared" si="63"/>
        <v>#VALUE!</v>
      </c>
      <c r="AB86" s="34" t="e">
        <f t="shared" si="57"/>
        <v>#VALUE!</v>
      </c>
      <c r="AC86" s="34">
        <f t="shared" si="58"/>
        <v>3.5</v>
      </c>
      <c r="AD86" s="34" t="s">
        <v>173</v>
      </c>
      <c r="AE86" s="19">
        <v>8.5</v>
      </c>
      <c r="AF86" s="32" t="str">
        <f t="shared" si="50"/>
        <v>Under</v>
      </c>
      <c r="AG86" s="32">
        <f t="shared" si="51"/>
        <v>0.6</v>
      </c>
      <c r="AH86" s="32">
        <f t="shared" si="59"/>
        <v>3</v>
      </c>
      <c r="AI86" s="32">
        <f t="shared" si="52"/>
        <v>-5.0000000000000711E-2</v>
      </c>
      <c r="AJ86" s="32">
        <f t="shared" si="60"/>
        <v>0</v>
      </c>
      <c r="AK86" s="32" t="e">
        <f t="shared" si="64"/>
        <v>#VALUE!</v>
      </c>
      <c r="AL86" s="32" t="e">
        <f t="shared" si="61"/>
        <v>#VALUE!</v>
      </c>
      <c r="AM86" s="32">
        <f t="shared" si="62"/>
        <v>3</v>
      </c>
      <c r="AN86" s="32">
        <v>5</v>
      </c>
      <c r="AQ86"/>
    </row>
    <row r="87" spans="4:43" x14ac:dyDescent="0.3">
      <c r="D87" s="8" t="str">
        <f t="shared" si="41"/>
        <v>MIA</v>
      </c>
      <c r="E87" s="8" t="str">
        <f t="shared" si="41"/>
        <v>MIL</v>
      </c>
      <c r="F87" s="6">
        <f t="shared" si="42"/>
        <v>4.7660700535802993</v>
      </c>
      <c r="G87" s="6">
        <f t="shared" si="43"/>
        <v>4.4409241264933179</v>
      </c>
      <c r="H87" s="6">
        <f t="shared" si="44"/>
        <v>0.32514592708698142</v>
      </c>
      <c r="I87" s="6" t="str">
        <f t="shared" si="53"/>
        <v>MIA</v>
      </c>
      <c r="J87" s="6">
        <f t="shared" si="45"/>
        <v>9.2069941800736181</v>
      </c>
      <c r="L87" s="12" t="str">
        <f>D87</f>
        <v>MIA</v>
      </c>
      <c r="M87" s="15">
        <f>N20</f>
        <v>4.5</v>
      </c>
      <c r="N87" s="15">
        <f>Z20</f>
        <v>4.5</v>
      </c>
      <c r="O87" s="15">
        <v>3</v>
      </c>
      <c r="P87" s="12" t="str">
        <f t="shared" si="47"/>
        <v>MIL</v>
      </c>
      <c r="Q87" s="15">
        <f>N21</f>
        <v>4.5999999999999996</v>
      </c>
      <c r="R87" s="15">
        <f>Z21</f>
        <v>3.1</v>
      </c>
      <c r="S87" s="15">
        <v>3</v>
      </c>
      <c r="T87" s="16" t="s">
        <v>214</v>
      </c>
      <c r="U87" s="16" t="s">
        <v>215</v>
      </c>
      <c r="V87" s="33" t="str">
        <f t="shared" si="48"/>
        <v>MIL</v>
      </c>
      <c r="W87" s="34">
        <f t="shared" si="49"/>
        <v>0.6</v>
      </c>
      <c r="X87" s="34">
        <f t="shared" si="54"/>
        <v>3</v>
      </c>
      <c r="Y87" s="34">
        <f t="shared" si="55"/>
        <v>0.75</v>
      </c>
      <c r="Z87" s="34">
        <f t="shared" si="56"/>
        <v>1.5</v>
      </c>
      <c r="AA87" s="34">
        <f t="shared" si="63"/>
        <v>0</v>
      </c>
      <c r="AB87" s="34">
        <f t="shared" si="57"/>
        <v>1.5</v>
      </c>
      <c r="AC87" s="34">
        <f t="shared" si="58"/>
        <v>6</v>
      </c>
      <c r="AD87" s="34" t="s">
        <v>142</v>
      </c>
      <c r="AE87" s="19">
        <v>7.5</v>
      </c>
      <c r="AF87" s="32" t="str">
        <f t="shared" si="50"/>
        <v>Over</v>
      </c>
      <c r="AG87" s="32">
        <f t="shared" si="51"/>
        <v>1</v>
      </c>
      <c r="AH87" s="32">
        <f t="shared" si="59"/>
        <v>5</v>
      </c>
      <c r="AI87" s="32">
        <f t="shared" si="52"/>
        <v>0.84999999999999964</v>
      </c>
      <c r="AJ87" s="32">
        <f t="shared" si="60"/>
        <v>0</v>
      </c>
      <c r="AK87" s="32">
        <f t="shared" si="64"/>
        <v>6</v>
      </c>
      <c r="AL87" s="32">
        <f t="shared" si="61"/>
        <v>0</v>
      </c>
      <c r="AM87" s="32">
        <f t="shared" si="62"/>
        <v>5</v>
      </c>
      <c r="AN87" s="32">
        <v>8</v>
      </c>
      <c r="AQ87"/>
    </row>
    <row r="88" spans="4:43" x14ac:dyDescent="0.3">
      <c r="D88" s="8" t="str">
        <f t="shared" si="41"/>
        <v>SEA</v>
      </c>
      <c r="E88" s="8" t="str">
        <f t="shared" si="41"/>
        <v>CHW</v>
      </c>
      <c r="F88" s="6">
        <f t="shared" si="42"/>
        <v>5.4430901409194528</v>
      </c>
      <c r="G88" s="6">
        <f t="shared" si="43"/>
        <v>1.9451238733242056</v>
      </c>
      <c r="H88" s="6">
        <f t="shared" si="44"/>
        <v>3.4979662675952472</v>
      </c>
      <c r="I88" s="6" t="str">
        <f t="shared" si="53"/>
        <v>SEA</v>
      </c>
      <c r="J88" s="6">
        <f t="shared" si="45"/>
        <v>7.3882140142436583</v>
      </c>
      <c r="L88" s="30" t="str">
        <f t="shared" si="46"/>
        <v>SEA</v>
      </c>
      <c r="M88" s="28">
        <f>N22</f>
        <v>3</v>
      </c>
      <c r="N88" s="28">
        <f>Z22</f>
        <v>3.2</v>
      </c>
      <c r="O88" s="28">
        <v>4</v>
      </c>
      <c r="P88" s="30" t="str">
        <f t="shared" si="47"/>
        <v>CHW</v>
      </c>
      <c r="Q88" s="28">
        <f>N23</f>
        <v>1.8</v>
      </c>
      <c r="R88" s="28">
        <f>Z23</f>
        <v>5.5</v>
      </c>
      <c r="S88" s="28">
        <v>2.75</v>
      </c>
      <c r="T88" s="27" t="s">
        <v>216</v>
      </c>
      <c r="U88" s="27" t="s">
        <v>208</v>
      </c>
      <c r="V88" s="31" t="str">
        <f t="shared" si="48"/>
        <v>SEA</v>
      </c>
      <c r="W88" s="32">
        <f t="shared" si="49"/>
        <v>1</v>
      </c>
      <c r="X88" s="32">
        <f t="shared" si="54"/>
        <v>5</v>
      </c>
      <c r="Y88" s="32">
        <f t="shared" si="55"/>
        <v>-1.75</v>
      </c>
      <c r="Z88" s="32">
        <f t="shared" si="56"/>
        <v>2.5</v>
      </c>
      <c r="AA88" s="32">
        <f t="shared" si="63"/>
        <v>-1.25</v>
      </c>
      <c r="AB88" s="32">
        <f t="shared" si="57"/>
        <v>2</v>
      </c>
      <c r="AC88" s="32">
        <f t="shared" si="58"/>
        <v>9.5</v>
      </c>
      <c r="AD88" s="32" t="s">
        <v>191</v>
      </c>
      <c r="AE88" s="19">
        <v>7.5</v>
      </c>
      <c r="AF88" s="34" t="str">
        <f t="shared" si="50"/>
        <v>Under</v>
      </c>
      <c r="AG88" s="34">
        <f t="shared" si="51"/>
        <v>0.8</v>
      </c>
      <c r="AH88" s="34">
        <f t="shared" si="59"/>
        <v>4</v>
      </c>
      <c r="AI88" s="34">
        <f t="shared" si="52"/>
        <v>-0.75</v>
      </c>
      <c r="AJ88" s="34">
        <f t="shared" si="60"/>
        <v>0</v>
      </c>
      <c r="AK88" s="34">
        <f t="shared" si="64"/>
        <v>6.75</v>
      </c>
      <c r="AL88" s="34">
        <f t="shared" si="61"/>
        <v>0</v>
      </c>
      <c r="AM88" s="34">
        <f t="shared" si="62"/>
        <v>4</v>
      </c>
      <c r="AN88" s="34">
        <v>10</v>
      </c>
      <c r="AQ88"/>
    </row>
    <row r="89" spans="4:43" x14ac:dyDescent="0.3">
      <c r="D89" s="8" t="str">
        <f t="shared" si="41"/>
        <v>WSN</v>
      </c>
      <c r="E89" s="8" t="str">
        <f t="shared" si="41"/>
        <v>STL</v>
      </c>
      <c r="F89" s="6">
        <f t="shared" si="42"/>
        <v>4.0701249722569655</v>
      </c>
      <c r="G89" s="6">
        <f t="shared" si="43"/>
        <v>3.9889215920521428</v>
      </c>
      <c r="H89" s="6">
        <f t="shared" si="44"/>
        <v>8.1203380204822651E-2</v>
      </c>
      <c r="I89" s="6" t="str">
        <f t="shared" si="53"/>
        <v>WSN</v>
      </c>
      <c r="J89" s="6">
        <f t="shared" si="45"/>
        <v>8.0590465643091083</v>
      </c>
      <c r="L89" s="15" t="str">
        <f t="shared" si="46"/>
        <v>WSN</v>
      </c>
      <c r="M89" s="15">
        <f>N24</f>
        <v>3.5</v>
      </c>
      <c r="N89" s="15">
        <f>Z24</f>
        <v>5.3</v>
      </c>
      <c r="O89" s="15">
        <v>5.75</v>
      </c>
      <c r="P89" s="15" t="str">
        <f>E89</f>
        <v>STL</v>
      </c>
      <c r="Q89" s="15">
        <f>N25</f>
        <v>4</v>
      </c>
      <c r="R89" s="15">
        <f>Z25</f>
        <v>3.8</v>
      </c>
      <c r="S89" s="15">
        <v>6.75</v>
      </c>
      <c r="T89" s="16" t="s">
        <v>208</v>
      </c>
      <c r="U89" s="16" t="s">
        <v>216</v>
      </c>
      <c r="V89" s="33" t="str">
        <f t="shared" si="48"/>
        <v>STL</v>
      </c>
      <c r="W89" s="34">
        <f t="shared" si="49"/>
        <v>0.8</v>
      </c>
      <c r="X89" s="34">
        <f t="shared" si="54"/>
        <v>4</v>
      </c>
      <c r="Y89" s="34">
        <f t="shared" si="55"/>
        <v>1.0000000000000004</v>
      </c>
      <c r="Z89" s="34">
        <f t="shared" si="56"/>
        <v>1.5</v>
      </c>
      <c r="AA89" s="34">
        <f t="shared" si="63"/>
        <v>1</v>
      </c>
      <c r="AB89" s="34">
        <f t="shared" si="57"/>
        <v>1.5</v>
      </c>
      <c r="AC89" s="34">
        <f t="shared" si="58"/>
        <v>7</v>
      </c>
      <c r="AD89" s="34" t="s">
        <v>152</v>
      </c>
      <c r="AE89" s="19">
        <v>7.5</v>
      </c>
      <c r="AF89" s="32" t="str">
        <f t="shared" si="50"/>
        <v>Over</v>
      </c>
      <c r="AG89" s="32">
        <f t="shared" si="51"/>
        <v>0.8</v>
      </c>
      <c r="AH89" s="32">
        <f t="shared" si="59"/>
        <v>4</v>
      </c>
      <c r="AI89" s="32">
        <f t="shared" si="52"/>
        <v>0.80000000000000071</v>
      </c>
      <c r="AJ89" s="32">
        <f t="shared" si="60"/>
        <v>0</v>
      </c>
      <c r="AK89" s="32">
        <f t="shared" si="64"/>
        <v>12.5</v>
      </c>
      <c r="AL89" s="32">
        <f t="shared" si="61"/>
        <v>2.5</v>
      </c>
      <c r="AM89" s="32">
        <f t="shared" si="62"/>
        <v>6.5</v>
      </c>
      <c r="AN89" s="32">
        <v>18</v>
      </c>
      <c r="AQ89"/>
    </row>
    <row r="90" spans="4:43" x14ac:dyDescent="0.3">
      <c r="D90" s="8" t="str">
        <f t="shared" si="41"/>
        <v>OAK</v>
      </c>
      <c r="E90" s="8" t="str">
        <f t="shared" si="41"/>
        <v>LAA</v>
      </c>
      <c r="F90" s="6">
        <f t="shared" si="42"/>
        <v>7.1914258551941792</v>
      </c>
      <c r="G90" s="6">
        <f t="shared" si="43"/>
        <v>3.726411752860189</v>
      </c>
      <c r="H90" s="6">
        <f t="shared" ref="H90:H91" si="65">F90-G90</f>
        <v>3.4650141023339902</v>
      </c>
      <c r="I90" s="6" t="str">
        <f t="shared" si="53"/>
        <v>OAK</v>
      </c>
      <c r="J90" s="6">
        <f t="shared" si="45"/>
        <v>10.917837608054368</v>
      </c>
      <c r="L90" s="30" t="str">
        <f t="shared" si="46"/>
        <v>OAK</v>
      </c>
      <c r="M90" s="28">
        <f>N26</f>
        <v>7.4</v>
      </c>
      <c r="N90" s="28">
        <f>Z26</f>
        <v>4.4000000000000004</v>
      </c>
      <c r="O90" s="28">
        <v>5.7</v>
      </c>
      <c r="P90" s="30" t="str">
        <f t="shared" si="47"/>
        <v>LAA</v>
      </c>
      <c r="Q90" s="28">
        <f>N27</f>
        <v>3.9</v>
      </c>
      <c r="R90" s="28">
        <f>Z27</f>
        <v>4.3</v>
      </c>
      <c r="S90" s="28">
        <v>4</v>
      </c>
      <c r="T90" s="27" t="s">
        <v>157</v>
      </c>
      <c r="U90" s="27" t="s">
        <v>133</v>
      </c>
      <c r="V90" s="31" t="str">
        <f t="shared" si="48"/>
        <v>OAK</v>
      </c>
      <c r="W90" s="32">
        <f t="shared" si="49"/>
        <v>0.8</v>
      </c>
      <c r="X90" s="32">
        <f t="shared" si="54"/>
        <v>4</v>
      </c>
      <c r="Y90" s="32">
        <f t="shared" si="55"/>
        <v>-1.6999999999999993</v>
      </c>
      <c r="Z90" s="32">
        <f t="shared" si="56"/>
        <v>2.5</v>
      </c>
      <c r="AA90" s="32">
        <f t="shared" si="63"/>
        <v>-1.7000000000000002</v>
      </c>
      <c r="AB90" s="32">
        <f t="shared" si="57"/>
        <v>2.5</v>
      </c>
      <c r="AC90" s="32">
        <f t="shared" si="58"/>
        <v>9</v>
      </c>
      <c r="AD90" s="32" t="s">
        <v>140</v>
      </c>
      <c r="AE90" s="19">
        <v>9.5</v>
      </c>
      <c r="AF90" s="34" t="str">
        <f t="shared" si="50"/>
        <v>Over</v>
      </c>
      <c r="AG90" s="34">
        <f t="shared" si="51"/>
        <v>0.6</v>
      </c>
      <c r="AH90" s="34">
        <f t="shared" si="59"/>
        <v>3</v>
      </c>
      <c r="AI90" s="34">
        <f t="shared" si="52"/>
        <v>0.5</v>
      </c>
      <c r="AJ90" s="34">
        <f t="shared" si="60"/>
        <v>0</v>
      </c>
      <c r="AK90" s="34">
        <f t="shared" si="64"/>
        <v>9.6999999999999993</v>
      </c>
      <c r="AL90" s="34">
        <f t="shared" si="61"/>
        <v>0</v>
      </c>
      <c r="AM90" s="34">
        <f t="shared" si="62"/>
        <v>3</v>
      </c>
      <c r="AN90" s="34">
        <v>9</v>
      </c>
      <c r="AQ90"/>
    </row>
    <row r="91" spans="4:43" x14ac:dyDescent="0.3">
      <c r="D91" s="8" t="str">
        <f t="shared" si="41"/>
        <v>PIT</v>
      </c>
      <c r="E91" s="8" t="str">
        <f t="shared" si="41"/>
        <v>ARI</v>
      </c>
      <c r="F91" s="6">
        <f t="shared" si="42"/>
        <v>4.2219364130124468</v>
      </c>
      <c r="G91" s="6">
        <f t="shared" si="43"/>
        <v>2.4190679685477869</v>
      </c>
      <c r="H91" s="6">
        <f t="shared" si="65"/>
        <v>1.8028684444646599</v>
      </c>
      <c r="I91" s="6" t="str">
        <f t="shared" si="53"/>
        <v>PIT</v>
      </c>
      <c r="J91" s="6">
        <f t="shared" si="45"/>
        <v>6.6410043815602338</v>
      </c>
      <c r="L91" s="12" t="str">
        <f t="shared" si="46"/>
        <v>PIT</v>
      </c>
      <c r="M91" s="15">
        <f>N28</f>
        <v>4</v>
      </c>
      <c r="N91" s="15">
        <f>Z28</f>
        <v>2.4</v>
      </c>
      <c r="O91" s="15" t="s">
        <v>203</v>
      </c>
      <c r="P91" s="12" t="str">
        <f t="shared" si="47"/>
        <v>ARI</v>
      </c>
      <c r="Q91" s="15">
        <f>N29</f>
        <v>5.2</v>
      </c>
      <c r="R91" s="15">
        <f>Z29</f>
        <v>3.5</v>
      </c>
      <c r="S91" s="15" t="s">
        <v>203</v>
      </c>
      <c r="T91" s="16" t="s">
        <v>207</v>
      </c>
      <c r="U91" s="16" t="s">
        <v>206</v>
      </c>
      <c r="V91" s="31" t="str">
        <f t="shared" si="48"/>
        <v>ARI</v>
      </c>
      <c r="W91" s="32">
        <f t="shared" si="49"/>
        <v>0.6</v>
      </c>
      <c r="X91" s="32">
        <f t="shared" si="54"/>
        <v>3</v>
      </c>
      <c r="Y91" s="32">
        <f t="shared" si="55"/>
        <v>4.9999999999999822E-2</v>
      </c>
      <c r="Z91" s="32">
        <f t="shared" si="56"/>
        <v>0.5</v>
      </c>
      <c r="AA91" s="32" t="e">
        <f t="shared" si="63"/>
        <v>#VALUE!</v>
      </c>
      <c r="AB91" s="32" t="e">
        <f t="shared" si="57"/>
        <v>#VALUE!</v>
      </c>
      <c r="AC91" s="32">
        <f t="shared" si="58"/>
        <v>3.5</v>
      </c>
      <c r="AD91" s="32" t="s">
        <v>201</v>
      </c>
      <c r="AE91" s="19">
        <v>8.5</v>
      </c>
      <c r="AF91" s="32" t="str">
        <f t="shared" si="50"/>
        <v>Under</v>
      </c>
      <c r="AG91" s="32">
        <f t="shared" si="51"/>
        <v>0.6</v>
      </c>
      <c r="AH91" s="32">
        <f t="shared" si="59"/>
        <v>3</v>
      </c>
      <c r="AI91" s="32">
        <f t="shared" si="52"/>
        <v>-0.95000000000000018</v>
      </c>
      <c r="AJ91" s="32">
        <f t="shared" si="60"/>
        <v>0</v>
      </c>
      <c r="AK91" s="32" t="e">
        <f t="shared" si="64"/>
        <v>#VALUE!</v>
      </c>
      <c r="AL91" s="32" t="e">
        <f t="shared" si="61"/>
        <v>#VALUE!</v>
      </c>
      <c r="AM91" s="32">
        <f t="shared" si="62"/>
        <v>3</v>
      </c>
      <c r="AN91" s="32">
        <v>7</v>
      </c>
      <c r="AQ91"/>
    </row>
    <row r="92" spans="4:43" x14ac:dyDescent="0.3">
      <c r="D92" s="6" t="str">
        <f>D72</f>
        <v>COL</v>
      </c>
      <c r="E92" s="6" t="str">
        <f>E72</f>
        <v>SFG</v>
      </c>
      <c r="F92" s="6">
        <f t="shared" si="42"/>
        <v>5.9563937420126729</v>
      </c>
      <c r="G92" s="6">
        <f t="shared" si="43"/>
        <v>3.427099886946432</v>
      </c>
      <c r="H92" s="6">
        <f t="shared" ref="H92" si="66">F92-G92</f>
        <v>2.5292938550662409</v>
      </c>
      <c r="I92" s="6" t="str">
        <f t="shared" ref="I92" si="67">IF(G92&gt;F92,E92,D92)</f>
        <v>COL</v>
      </c>
      <c r="J92" s="6">
        <f t="shared" ref="J92" si="68">F92+G92</f>
        <v>9.3834936289591049</v>
      </c>
      <c r="L92" s="12" t="str">
        <f t="shared" si="46"/>
        <v>COL</v>
      </c>
      <c r="M92" s="15">
        <f>N30</f>
        <v>6</v>
      </c>
      <c r="N92" s="15">
        <f>Z30</f>
        <v>5.7</v>
      </c>
      <c r="O92" s="15">
        <v>4.2220000000000004</v>
      </c>
      <c r="P92" s="12" t="str">
        <f t="shared" si="47"/>
        <v>SFG</v>
      </c>
      <c r="Q92" s="15">
        <f>N31</f>
        <v>3.7</v>
      </c>
      <c r="R92" s="15">
        <f>Z31</f>
        <v>3.7</v>
      </c>
      <c r="S92" s="15">
        <v>5.6669999999999998</v>
      </c>
      <c r="T92" s="16" t="s">
        <v>217</v>
      </c>
      <c r="U92" s="16" t="s">
        <v>218</v>
      </c>
      <c r="V92" s="33" t="str">
        <f t="shared" si="48"/>
        <v>COL</v>
      </c>
      <c r="W92" s="34">
        <f t="shared" si="49"/>
        <v>0.6</v>
      </c>
      <c r="X92" s="34">
        <f t="shared" si="54"/>
        <v>3</v>
      </c>
      <c r="Y92" s="34">
        <f t="shared" si="55"/>
        <v>-0.14999999999999947</v>
      </c>
      <c r="Z92" s="34">
        <f t="shared" si="56"/>
        <v>0.5</v>
      </c>
      <c r="AA92" s="34">
        <f t="shared" si="63"/>
        <v>1.4449999999999994</v>
      </c>
      <c r="AB92" s="34">
        <f t="shared" si="57"/>
        <v>0</v>
      </c>
      <c r="AC92" s="34">
        <f t="shared" si="58"/>
        <v>3.5</v>
      </c>
      <c r="AD92" s="34" t="s">
        <v>143</v>
      </c>
      <c r="AE92" s="29">
        <v>7.5</v>
      </c>
      <c r="AF92" s="32" t="str">
        <f t="shared" si="50"/>
        <v>Over</v>
      </c>
      <c r="AG92" s="32">
        <f t="shared" si="51"/>
        <v>0.8</v>
      </c>
      <c r="AH92" s="32">
        <f t="shared" si="59"/>
        <v>4</v>
      </c>
      <c r="AI92" s="32">
        <f t="shared" si="52"/>
        <v>2.0500000000000007</v>
      </c>
      <c r="AJ92" s="32">
        <f t="shared" si="60"/>
        <v>2.5</v>
      </c>
      <c r="AK92" s="32">
        <f t="shared" si="64"/>
        <v>9.8889999999999993</v>
      </c>
      <c r="AL92" s="32">
        <f t="shared" si="61"/>
        <v>2.5</v>
      </c>
      <c r="AM92" s="32">
        <f t="shared" si="62"/>
        <v>9</v>
      </c>
      <c r="AN92" s="32">
        <v>15</v>
      </c>
      <c r="AQ92"/>
    </row>
    <row r="93" spans="4:43" x14ac:dyDescent="0.3">
      <c r="D93" s="6">
        <f t="shared" ref="D93:E93" si="69">D73</f>
        <v>0</v>
      </c>
      <c r="E93" s="6">
        <f t="shared" si="69"/>
        <v>0</v>
      </c>
      <c r="F93" s="6">
        <f t="shared" si="42"/>
        <v>0</v>
      </c>
      <c r="G93" s="6">
        <f t="shared" si="43"/>
        <v>0</v>
      </c>
      <c r="H93" s="6">
        <f t="shared" ref="H93:H94" si="70">F93-G93</f>
        <v>0</v>
      </c>
      <c r="I93" s="6">
        <f t="shared" ref="I93:I94" si="71">IF(G93&gt;F93,E93,D93)</f>
        <v>0</v>
      </c>
      <c r="J93" s="6">
        <f t="shared" ref="J93:J94" si="72">F93+G93</f>
        <v>0</v>
      </c>
      <c r="L93" s="12">
        <f t="shared" ref="L93" si="73">D93</f>
        <v>0</v>
      </c>
      <c r="M93" s="15">
        <f>N31</f>
        <v>3.7</v>
      </c>
      <c r="N93" s="15">
        <f>Z31</f>
        <v>3.7</v>
      </c>
      <c r="O93" s="15"/>
      <c r="P93" s="12">
        <f t="shared" ref="P93" si="74">E93</f>
        <v>0</v>
      </c>
      <c r="Q93" s="15">
        <f>N32</f>
        <v>0</v>
      </c>
      <c r="R93" s="15">
        <f>Z32</f>
        <v>0</v>
      </c>
      <c r="S93" s="15"/>
      <c r="T93" s="16"/>
      <c r="U93" s="16"/>
      <c r="V93" s="19" t="str">
        <f t="shared" ref="V93" si="75">IF(SUM(COUNTIF(I53, L93), COUNTIF(O53, L93), COUNTIF(I73, L93), COUNTIF(O73, L93), COUNTIF(I93, L93)) &gt; SUM(COUNTIF(I53, P93), COUNTIF(O53, P93), COUNTIF(I73, P93), COUNTIF(O73, P93), COUNTIF(I93, P93)), L93, IF(SUM(COUNTIF(I53, L93), COUNTIF(O53, L93), COUNTIF(I73, L93), COUNTIF(O73, L93), COUNTIF(I93, L93)) &lt; SUM(COUNTIF(I53, P93), COUNTIF(O53, P93), COUNTIF(I73, P93), COUNTIF(O73, P93), COUNTIF(I93, P93)), P93, "Tie"))</f>
        <v>Tie</v>
      </c>
      <c r="W93" s="13">
        <f t="shared" ref="W93" si="76">(COUNTIF(I53, V93) + COUNTIF(O53, V93) + COUNTIF(I73, V93) + COUNTIF(O73, V93) + COUNTIF(I93, V93))/5</f>
        <v>0</v>
      </c>
      <c r="X93" s="13">
        <f t="shared" ref="X93" si="77">IF(W93=1, 5, IF(W93=0.8, 4, IF(W93=0.6, 3, IF(W93=0.4, 2, IF(W93=0.2, 1, 0)))))</f>
        <v>0</v>
      </c>
      <c r="Y93" s="13">
        <f t="shared" ref="Y93" si="78">((Q93+N93)/2)-((M93+R93)/2)</f>
        <v>0</v>
      </c>
      <c r="Z93" s="13">
        <f t="shared" ref="Z93" si="79">IF(OR(AND(P93=V93, Y93&gt;1.5), AND(P93&lt;&gt;V93, Y93&lt;-1.5)), 2.5,
   IF(OR(AND(P93=V93, Y93&gt;1), AND(P93&lt;&gt;V93, Y93&lt;-1)), 2,
   IF(OR(AND(P93=V93, Y93&gt;0.66), AND(P93&lt;&gt;V93, Y93&lt;-0.66)), 1.5,
   IF(OR(AND(P93=V93, Y93&gt;0.33), AND(P93&lt;&gt;V93, Y93&lt;-0.33)), 1,
   IF(OR(AND(P93=V93, Y93&gt;0), AND(P93&lt;&gt;V93, Y93&lt;0)), 0.5, 0)))))</f>
        <v>0</v>
      </c>
      <c r="AA93" s="13">
        <f t="shared" ref="AA93" si="80">S93-O93</f>
        <v>0</v>
      </c>
      <c r="AB93" s="13">
        <f t="shared" ref="AB93" si="81">IF(OR(AND(P93=V93, Y93&gt;1.5), AND(P93&lt;&gt;V93, AA93&lt;-1.5)), 2.5,
   IF(OR(AND(P93=V93, Y93&gt;1), AND(P93&lt;&gt;V93, AA93&lt;-1)), 2,
   IF(OR(AND(P93=V93, Y93&gt;0.66), AND(P93&lt;&gt;V93, AA93&lt;-0.66)), 1.5,
   IF(OR(AND(P93=V93, Y93&gt;0.33), AND(P93&lt;&gt;V93, AA93&lt;-0.33)), 1,
   IF(OR(AND(P93=V93, Y93&gt;0), AND(P93&lt;&gt;V93, AA93&lt;0)), 0.5, 0)))))</f>
        <v>0</v>
      </c>
      <c r="AC93" s="13">
        <f t="shared" ref="AC93" si="82">SUM(IF(ISNUMBER(X93), X93, 0), IF(ISNUMBER(Z93), Z93, 0), IF(ISNUMBER(AB93), AB93, 0))</f>
        <v>0</v>
      </c>
      <c r="AD93" s="13"/>
      <c r="AE93" s="19"/>
      <c r="AF93" s="19" t="str">
        <f t="shared" ref="AF93" si="83">IF(COUNTIF(J53, "&gt;" &amp; AE93) + COUNTIF(P53, "&gt;" &amp; AE93) + COUNTIF(J73, "&gt;" &amp; AE93) + COUNTIF(J93, "&gt;" &amp; AE93) + COUNTIF(P73, "&gt;" &amp; AE93) &gt;= 3, "Over", "Under")</f>
        <v>Under</v>
      </c>
      <c r="AG93" s="13">
        <f t="shared" ref="AG93" si="84">IF(AF93="Over",((COUNTIF(J53,"&gt;"&amp;AE93)+COUNTIF(P53,"&gt;"&amp;AE93)+COUNTIF(J73,"&gt;"&amp;AE93)+COUNTIF(J93,"&gt;"&amp;AE93)+COUNTIF(P73,"&gt;"&amp;AE93))/5),((COUNTIF(J53,"&lt;="&amp;AE93)+COUNTIF(P53,"&lt;="&amp;AE93)+COUNTIF(J73,"&lt;="&amp;AE93)+COUNTIF(J93,"&lt;="&amp;AE93)+COUNTIF(P73,"&lt;="&amp;AE93))/5))</f>
        <v>0</v>
      </c>
      <c r="AH93" s="13">
        <f t="shared" ref="AH93" si="85">IF(AG93=1, 5, IF(AG93=0.8, 4, IF(AG93=0.6, 3, IF(AG93=0.4, 2, IF(AG93=0.2, 1, 0)))))</f>
        <v>0</v>
      </c>
      <c r="AI93" s="13">
        <f t="shared" ref="AI93" si="86">(((N93+Q93)/2)+((M93+R93)/2))-AE93</f>
        <v>3.7</v>
      </c>
      <c r="AJ93" s="13">
        <f t="shared" ref="AJ93" si="87">IF(OR(AND(AF93="Over",(((N93+Q93)/2)+((M93+R93)/2))&gt;AE93),AND(AF93="Under",(((N93+Q93)/2)+((M93+R93)/2))&lt;AE93)),IF(OR(AI93&gt;2,AI93&lt;-2),2.5,IF(OR(AND(AI93&lt;2,AI93&gt;1),AND(AI93&gt;-2,AI93&lt;-1)),1.25,IF(OR(AND(AI93&lt;1,AI93&gt;0),AND(AI93&gt;-1,AI93&lt;0)),0,0))),0)</f>
        <v>0</v>
      </c>
      <c r="AK93" s="13">
        <f t="shared" ref="AK93" si="88">O93+S93</f>
        <v>0</v>
      </c>
      <c r="AL93" s="13">
        <f t="shared" ref="AL93" si="89">IF(OR(AND(AF93="Over",AK93&gt;AE93),AND(AF93="Under",AK93&lt;AE93)),IF(OR(AE93-AK93&gt;2,AE93-AK93&lt;-2),2.5,IF(OR(AND(AE93-AK93&lt;2,AE93-AK93&gt;1),AND(AE93-AK93&gt;-2,AE93-AK93&lt;-1)),1.25,IF(OR(AND(AE93-AK93&lt;1,AE93-AK93&gt;0),AND(AE93-AK93&gt;-1,AE93-AK93&lt;0)),0,0))),0)</f>
        <v>0</v>
      </c>
      <c r="AM93" s="13">
        <f t="shared" ref="AM93" si="90">SUM(IF(ISNUMBER(AH93), AH93, 0), IF(ISNUMBER(AJ93), AJ93, 0), IF(ISNUMBER(AL93), AL93, 0))</f>
        <v>0</v>
      </c>
      <c r="AN93" s="13"/>
    </row>
    <row r="94" spans="4:43" x14ac:dyDescent="0.3">
      <c r="D94" s="6">
        <f t="shared" ref="D94:E94" si="91">D74</f>
        <v>0</v>
      </c>
      <c r="E94" s="6">
        <f t="shared" si="91"/>
        <v>0</v>
      </c>
      <c r="F94" s="6">
        <f t="shared" si="42"/>
        <v>0</v>
      </c>
      <c r="G94" s="6">
        <f t="shared" si="43"/>
        <v>0</v>
      </c>
      <c r="H94" s="6">
        <f t="shared" si="70"/>
        <v>0</v>
      </c>
      <c r="I94" s="6">
        <f t="shared" si="71"/>
        <v>0</v>
      </c>
      <c r="J94" s="6">
        <f t="shared" si="72"/>
        <v>0</v>
      </c>
      <c r="L94" s="12"/>
      <c r="M94" s="12"/>
      <c r="N94" s="12"/>
      <c r="O94" s="12"/>
      <c r="P94" s="12"/>
      <c r="Q94" s="12"/>
      <c r="R94" s="12"/>
      <c r="S94" s="12"/>
      <c r="T94" s="16"/>
      <c r="U94" s="16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2"/>
      <c r="AM94" s="12"/>
      <c r="AN94" s="12"/>
    </row>
    <row r="97" spans="22:26" x14ac:dyDescent="0.3">
      <c r="V97" s="20"/>
      <c r="Z97" s="21"/>
    </row>
    <row r="98" spans="22:26" x14ac:dyDescent="0.3">
      <c r="V98" s="20"/>
      <c r="Z98" s="21"/>
    </row>
    <row r="99" spans="22:26" x14ac:dyDescent="0.3">
      <c r="V99" s="20"/>
      <c r="Z99" s="21"/>
    </row>
    <row r="100" spans="22:26" x14ac:dyDescent="0.3">
      <c r="V100" s="20"/>
      <c r="Z100" s="21"/>
    </row>
    <row r="101" spans="22:26" x14ac:dyDescent="0.3">
      <c r="V101" s="20"/>
      <c r="Z101" s="21"/>
    </row>
    <row r="102" spans="22:26" x14ac:dyDescent="0.3">
      <c r="V102" s="20"/>
      <c r="Z102" s="21"/>
    </row>
    <row r="103" spans="22:26" x14ac:dyDescent="0.3">
      <c r="V103" s="20"/>
      <c r="Z103" s="21"/>
    </row>
    <row r="104" spans="22:26" x14ac:dyDescent="0.3">
      <c r="V104" s="20"/>
      <c r="Z104" s="21"/>
    </row>
    <row r="105" spans="22:26" x14ac:dyDescent="0.3">
      <c r="V105" s="20"/>
      <c r="Z105" s="21"/>
    </row>
    <row r="106" spans="22:26" x14ac:dyDescent="0.3">
      <c r="V106" s="20"/>
      <c r="Z106" s="21"/>
    </row>
    <row r="107" spans="22:26" x14ac:dyDescent="0.3">
      <c r="V107" s="20"/>
      <c r="Z107" s="21"/>
    </row>
    <row r="108" spans="22:26" x14ac:dyDescent="0.3">
      <c r="V108" s="20"/>
      <c r="Z108" s="21"/>
    </row>
    <row r="109" spans="22:26" x14ac:dyDescent="0.3">
      <c r="V109" s="20"/>
      <c r="Z109" s="21"/>
    </row>
    <row r="110" spans="22:26" x14ac:dyDescent="0.3">
      <c r="V110" s="20"/>
      <c r="Z110" s="21"/>
    </row>
    <row r="111" spans="22:26" x14ac:dyDescent="0.3">
      <c r="V111" s="20"/>
      <c r="Z111" s="21"/>
    </row>
    <row r="112" spans="22:26" x14ac:dyDescent="0.3">
      <c r="V112" s="20"/>
      <c r="Z112" s="21"/>
    </row>
    <row r="113" spans="22:26" x14ac:dyDescent="0.3">
      <c r="V113" s="20"/>
      <c r="Z113" s="21"/>
    </row>
    <row r="114" spans="22:26" x14ac:dyDescent="0.3">
      <c r="V114" s="20"/>
      <c r="Z114" s="21"/>
    </row>
    <row r="115" spans="22:26" x14ac:dyDescent="0.3">
      <c r="V115" s="20"/>
      <c r="Z115" s="21"/>
    </row>
    <row r="116" spans="22:26" x14ac:dyDescent="0.3">
      <c r="V116" s="20"/>
      <c r="Z116" s="21"/>
    </row>
    <row r="117" spans="22:26" x14ac:dyDescent="0.3">
      <c r="V117" s="20"/>
      <c r="Z117" s="21"/>
    </row>
    <row r="118" spans="22:26" x14ac:dyDescent="0.3">
      <c r="V118" s="20"/>
      <c r="Z118" s="21"/>
    </row>
    <row r="119" spans="22:26" x14ac:dyDescent="0.3">
      <c r="V119" s="20"/>
      <c r="Z119" s="21"/>
    </row>
    <row r="120" spans="22:26" x14ac:dyDescent="0.3">
      <c r="V120" s="20"/>
      <c r="Z120" s="21"/>
    </row>
    <row r="121" spans="22:26" x14ac:dyDescent="0.3">
      <c r="V121" s="20"/>
      <c r="Z121" s="21"/>
    </row>
    <row r="122" spans="22:26" x14ac:dyDescent="0.3">
      <c r="V122" s="20"/>
      <c r="Z122" s="21"/>
    </row>
    <row r="123" spans="22:26" x14ac:dyDescent="0.3">
      <c r="V123" s="20"/>
      <c r="Z123" s="21"/>
    </row>
    <row r="124" spans="22:26" x14ac:dyDescent="0.3">
      <c r="V124" s="20"/>
      <c r="Z124" s="21"/>
    </row>
    <row r="125" spans="22:26" x14ac:dyDescent="0.3">
      <c r="V125" s="20"/>
      <c r="Z125" s="21"/>
    </row>
    <row r="126" spans="22:26" x14ac:dyDescent="0.3">
      <c r="V126" s="20"/>
      <c r="Z126" s="21"/>
    </row>
    <row r="127" spans="22:26" x14ac:dyDescent="0.3">
      <c r="V127" s="20"/>
      <c r="Z127" s="21"/>
    </row>
    <row r="128" spans="22:26" x14ac:dyDescent="0.3">
      <c r="V128" s="20"/>
    </row>
  </sheetData>
  <autoFilter ref="L77:AN93" xr:uid="{79AD9D2F-4AAF-4632-8EF4-EE536C1A00BA}"/>
  <sortState xmlns:xlrd2="http://schemas.microsoft.com/office/spreadsheetml/2017/richdata2" ref="M97:Z126">
    <sortCondition ref="M97:M126"/>
  </sortState>
  <phoneticPr fontId="13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097DA-6F47-4412-8A70-00AFCEC440D4}">
  <dimension ref="A1:H35"/>
  <sheetViews>
    <sheetView workbookViewId="0">
      <selection sqref="A1:D31"/>
    </sheetView>
  </sheetViews>
  <sheetFormatPr defaultRowHeight="14.4" x14ac:dyDescent="0.3"/>
  <cols>
    <col min="2" max="2" width="10.5546875" bestFit="1" customWidth="1"/>
    <col min="3" max="3" width="9.5546875" bestFit="1" customWidth="1"/>
  </cols>
  <sheetData>
    <row r="1" spans="1:8" x14ac:dyDescent="0.3">
      <c r="A1" s="2" t="s">
        <v>49</v>
      </c>
      <c r="B1" s="2" t="s">
        <v>50</v>
      </c>
      <c r="C1" s="2" t="s">
        <v>51</v>
      </c>
      <c r="D1" s="2" t="s">
        <v>57</v>
      </c>
      <c r="E1" s="2" t="s">
        <v>41</v>
      </c>
      <c r="F1" s="2" t="s">
        <v>0</v>
      </c>
      <c r="G1" s="2" t="s">
        <v>20</v>
      </c>
      <c r="H1" s="2" t="s">
        <v>31</v>
      </c>
    </row>
    <row r="2" spans="1:8" ht="15" thickBot="1" x14ac:dyDescent="0.35">
      <c r="A2" s="1">
        <v>3</v>
      </c>
      <c r="B2" s="1">
        <v>2.3424353999999998</v>
      </c>
      <c r="C2" s="1">
        <v>2.1123474</v>
      </c>
      <c r="D2" s="1">
        <v>5.546589</v>
      </c>
      <c r="F2" s="1">
        <v>1</v>
      </c>
      <c r="G2" s="1">
        <v>113.11727</v>
      </c>
      <c r="H2" s="1">
        <v>115.16761</v>
      </c>
    </row>
    <row r="3" spans="1:8" ht="15" thickBot="1" x14ac:dyDescent="0.35">
      <c r="A3" s="1">
        <v>25</v>
      </c>
      <c r="B3" s="1">
        <v>3.9809131999999998</v>
      </c>
      <c r="C3" s="1">
        <v>5.1607339999999997</v>
      </c>
      <c r="D3" s="1">
        <v>5.5357976000000004</v>
      </c>
      <c r="F3" s="1">
        <v>3</v>
      </c>
      <c r="G3" s="1">
        <v>112.06338</v>
      </c>
      <c r="H3" s="1">
        <v>109.32299999999999</v>
      </c>
    </row>
    <row r="4" spans="1:8" ht="15" thickBot="1" x14ac:dyDescent="0.35">
      <c r="A4" s="1">
        <v>24</v>
      </c>
      <c r="B4" s="1">
        <v>3.0131874000000001</v>
      </c>
      <c r="C4" s="1">
        <v>4.3083023999999996</v>
      </c>
      <c r="D4" s="1">
        <v>5.4941354000000002</v>
      </c>
      <c r="F4" s="1">
        <v>2</v>
      </c>
      <c r="G4" s="1">
        <v>111.22308</v>
      </c>
      <c r="H4" s="1">
        <v>123.09463</v>
      </c>
    </row>
    <row r="5" spans="1:8" ht="15" thickBot="1" x14ac:dyDescent="0.35">
      <c r="A5" s="1">
        <v>4</v>
      </c>
      <c r="B5" s="1">
        <v>4.394266</v>
      </c>
      <c r="C5" s="1">
        <v>3.1085202999999999</v>
      </c>
      <c r="D5" s="1">
        <v>5.4417423999999999</v>
      </c>
      <c r="F5" s="1">
        <v>4</v>
      </c>
      <c r="G5" s="1">
        <v>110.67860400000001</v>
      </c>
      <c r="H5" s="1">
        <v>107.78515</v>
      </c>
    </row>
    <row r="6" spans="1:8" ht="15" thickBot="1" x14ac:dyDescent="0.35">
      <c r="A6" s="1">
        <v>17</v>
      </c>
      <c r="B6" s="1">
        <v>5.1352909999999996</v>
      </c>
      <c r="C6" s="1">
        <v>4.1387057</v>
      </c>
      <c r="D6" s="1">
        <v>5.3380236999999999</v>
      </c>
      <c r="F6" s="1">
        <v>5</v>
      </c>
      <c r="G6" s="1">
        <v>110.59735000000001</v>
      </c>
      <c r="H6" s="1">
        <v>111.23659499999999</v>
      </c>
    </row>
    <row r="7" spans="1:8" ht="15" thickBot="1" x14ac:dyDescent="0.35">
      <c r="A7" s="1">
        <v>13</v>
      </c>
      <c r="B7" s="1">
        <v>4.2700787</v>
      </c>
      <c r="C7" s="1">
        <v>2.0673043999999998</v>
      </c>
      <c r="D7" s="1">
        <v>5.2806005000000003</v>
      </c>
      <c r="F7" s="1">
        <v>6</v>
      </c>
      <c r="G7" s="1">
        <v>122.23415</v>
      </c>
      <c r="H7" s="1">
        <v>115.45283999999999</v>
      </c>
    </row>
    <row r="8" spans="1:8" ht="15" thickBot="1" x14ac:dyDescent="0.35">
      <c r="A8" s="1">
        <v>15</v>
      </c>
      <c r="B8" s="1">
        <v>3.0924716000000001</v>
      </c>
      <c r="C8" s="1">
        <v>2.5265385999999999</v>
      </c>
      <c r="D8" s="1">
        <v>4.9590370000000004</v>
      </c>
      <c r="F8" s="1">
        <v>7</v>
      </c>
      <c r="G8" s="1">
        <v>108.78025</v>
      </c>
      <c r="H8" s="1">
        <v>112.24168400000001</v>
      </c>
    </row>
    <row r="9" spans="1:8" ht="15" thickBot="1" x14ac:dyDescent="0.35">
      <c r="A9" s="1">
        <v>7</v>
      </c>
      <c r="B9" s="1">
        <v>3.057471</v>
      </c>
      <c r="C9" s="1">
        <v>4.0921702</v>
      </c>
      <c r="D9" s="1">
        <v>5.6582489999999996</v>
      </c>
      <c r="F9" s="1">
        <v>8</v>
      </c>
      <c r="G9" s="1">
        <v>112.21265</v>
      </c>
      <c r="H9" s="1">
        <v>110.364784</v>
      </c>
    </row>
    <row r="10" spans="1:8" ht="15" thickBot="1" x14ac:dyDescent="0.35">
      <c r="A10" s="1">
        <v>12</v>
      </c>
      <c r="B10" s="1">
        <v>3.0367380000000002</v>
      </c>
      <c r="C10" s="1">
        <v>3.0406879999999998</v>
      </c>
      <c r="D10" s="1">
        <v>4.5854263</v>
      </c>
      <c r="F10" s="1">
        <v>9</v>
      </c>
      <c r="G10" s="1">
        <v>115.71728</v>
      </c>
      <c r="H10" s="1">
        <v>117.19629</v>
      </c>
    </row>
    <row r="11" spans="1:8" ht="15" thickBot="1" x14ac:dyDescent="0.35">
      <c r="A11" s="1">
        <v>14</v>
      </c>
      <c r="B11" s="1">
        <v>2.9207131999999998</v>
      </c>
      <c r="C11" s="1">
        <v>6.1190404999999997</v>
      </c>
      <c r="D11" s="1">
        <v>4.9832225000000001</v>
      </c>
      <c r="F11" s="1">
        <v>10</v>
      </c>
      <c r="G11" s="1">
        <v>119.07661400000001</v>
      </c>
      <c r="H11" s="1">
        <v>118.97333999999999</v>
      </c>
    </row>
    <row r="12" spans="1:8" ht="15" thickBot="1" x14ac:dyDescent="0.35">
      <c r="A12" s="1">
        <v>9</v>
      </c>
      <c r="B12" s="1">
        <v>2.143122</v>
      </c>
      <c r="C12" s="1">
        <v>4.0804270000000002</v>
      </c>
      <c r="D12" s="1">
        <v>5.3852944000000003</v>
      </c>
      <c r="F12" s="1">
        <v>11</v>
      </c>
      <c r="G12" s="1">
        <v>111.23891399999999</v>
      </c>
      <c r="H12" s="1">
        <v>106.19014</v>
      </c>
    </row>
    <row r="13" spans="1:8" ht="15" thickBot="1" x14ac:dyDescent="0.35">
      <c r="A13" s="1">
        <v>10</v>
      </c>
      <c r="B13" s="1">
        <v>4.3149899999999999</v>
      </c>
      <c r="C13" s="1">
        <v>2.9398407999999998</v>
      </c>
      <c r="D13" s="1">
        <v>4.5692810000000001</v>
      </c>
      <c r="F13" s="1">
        <v>12</v>
      </c>
      <c r="G13" s="1">
        <v>111.45677000000001</v>
      </c>
      <c r="H13" s="1">
        <v>107.682846</v>
      </c>
    </row>
    <row r="14" spans="1:8" ht="15" thickBot="1" x14ac:dyDescent="0.35">
      <c r="A14" s="1">
        <v>26</v>
      </c>
      <c r="B14" s="1">
        <v>4.3237899999999998</v>
      </c>
      <c r="C14" s="1">
        <v>4.0423245000000003</v>
      </c>
      <c r="D14" s="1">
        <v>5.5755204999999997</v>
      </c>
      <c r="F14" s="1">
        <v>13</v>
      </c>
      <c r="G14" s="1">
        <v>122.23179</v>
      </c>
      <c r="H14" s="1">
        <v>119.553856</v>
      </c>
    </row>
    <row r="15" spans="1:8" ht="15" thickBot="1" x14ac:dyDescent="0.35">
      <c r="A15" s="1">
        <v>20</v>
      </c>
      <c r="B15" s="1">
        <v>5.0779604999999997</v>
      </c>
      <c r="C15" s="1">
        <v>5.1847156999999999</v>
      </c>
      <c r="D15" s="1">
        <v>4.2679010000000002</v>
      </c>
      <c r="F15" s="1">
        <v>14</v>
      </c>
      <c r="G15" s="1">
        <v>115.990685</v>
      </c>
      <c r="H15" s="1">
        <v>112.705986</v>
      </c>
    </row>
    <row r="16" spans="1:8" ht="15" thickBot="1" x14ac:dyDescent="0.35">
      <c r="A16" s="1">
        <v>18</v>
      </c>
      <c r="B16" s="1">
        <v>2.1157496</v>
      </c>
      <c r="C16" s="1">
        <v>3.0520963999999999</v>
      </c>
      <c r="D16" s="1">
        <v>5.0131740000000002</v>
      </c>
    </row>
    <row r="17" spans="1:4" ht="15" thickBot="1" x14ac:dyDescent="0.35">
      <c r="A17" s="1">
        <v>23</v>
      </c>
      <c r="B17" s="1">
        <v>5.0305169999999997</v>
      </c>
      <c r="C17" s="1">
        <v>3.0034424999999998</v>
      </c>
      <c r="D17" s="1">
        <v>4.4421439999999999</v>
      </c>
    </row>
    <row r="18" spans="1:4" ht="15" thickBot="1" x14ac:dyDescent="0.35">
      <c r="A18" s="1">
        <v>5</v>
      </c>
      <c r="B18" s="1">
        <v>5.2075709999999997</v>
      </c>
      <c r="C18" s="1">
        <v>4.230753</v>
      </c>
      <c r="D18" s="1">
        <v>5.4597544999999998</v>
      </c>
    </row>
    <row r="19" spans="1:4" ht="15" thickBot="1" x14ac:dyDescent="0.35">
      <c r="A19" s="1">
        <v>27</v>
      </c>
      <c r="B19" s="1">
        <v>3.0586345000000001</v>
      </c>
      <c r="C19" s="1">
        <v>3.0241658999999999</v>
      </c>
      <c r="D19" s="1">
        <v>5.2014209999999999</v>
      </c>
    </row>
    <row r="20" spans="1:4" ht="15" thickBot="1" x14ac:dyDescent="0.35">
      <c r="A20" s="1">
        <v>8</v>
      </c>
      <c r="B20" s="1">
        <v>4.1805839999999996</v>
      </c>
      <c r="C20" s="1">
        <v>4.1236153</v>
      </c>
      <c r="D20" s="1">
        <v>4.2228836999999997</v>
      </c>
    </row>
    <row r="21" spans="1:4" ht="15" thickBot="1" x14ac:dyDescent="0.35">
      <c r="A21" s="1">
        <v>19</v>
      </c>
      <c r="B21" s="1">
        <v>4.1342783000000001</v>
      </c>
      <c r="C21" s="1">
        <v>2.2120015999999998</v>
      </c>
      <c r="D21" s="1">
        <v>5.1696596000000001</v>
      </c>
    </row>
    <row r="22" spans="1:4" ht="15" thickBot="1" x14ac:dyDescent="0.35">
      <c r="A22" s="1">
        <v>30</v>
      </c>
      <c r="B22" s="1">
        <v>2.2068132999999999</v>
      </c>
      <c r="C22" s="1">
        <v>2.0944924</v>
      </c>
      <c r="D22" s="1">
        <v>5.8505583000000003</v>
      </c>
    </row>
    <row r="23" spans="1:4" ht="15" thickBot="1" x14ac:dyDescent="0.35">
      <c r="A23" s="1">
        <v>11</v>
      </c>
      <c r="B23" s="1">
        <v>1.0295407000000001</v>
      </c>
      <c r="C23" s="1">
        <v>5.3937363999999999</v>
      </c>
      <c r="D23" s="1">
        <v>4.2403550000000001</v>
      </c>
    </row>
    <row r="24" spans="1:4" ht="15" thickBot="1" x14ac:dyDescent="0.35">
      <c r="A24" s="1">
        <v>16</v>
      </c>
      <c r="B24" s="1">
        <v>2.9670608000000001</v>
      </c>
      <c r="C24" s="1">
        <v>4.9651509999999996</v>
      </c>
      <c r="D24" s="1">
        <v>4.9329824000000002</v>
      </c>
    </row>
    <row r="25" spans="1:4" ht="15" thickBot="1" x14ac:dyDescent="0.35">
      <c r="A25" s="1">
        <v>29</v>
      </c>
      <c r="B25" s="1">
        <v>3.1229258</v>
      </c>
      <c r="C25" s="1">
        <v>3.2256455000000002</v>
      </c>
      <c r="D25" s="1">
        <v>4.7520522999999999</v>
      </c>
    </row>
    <row r="26" spans="1:4" ht="15" thickBot="1" x14ac:dyDescent="0.35">
      <c r="A26" s="1">
        <v>2</v>
      </c>
      <c r="B26" s="1">
        <v>7.1519399999999997</v>
      </c>
      <c r="C26" s="1">
        <v>4.1029252999999999</v>
      </c>
      <c r="D26" s="1">
        <v>4.8706589999999998</v>
      </c>
    </row>
    <row r="27" spans="1:4" ht="15" thickBot="1" x14ac:dyDescent="0.35">
      <c r="A27" s="1">
        <v>1</v>
      </c>
      <c r="B27" s="1">
        <v>3.2347332999999998</v>
      </c>
      <c r="C27" s="1">
        <v>3.1256887999999998</v>
      </c>
      <c r="D27" s="1">
        <v>4.5235995999999998</v>
      </c>
    </row>
    <row r="28" spans="1:4" ht="15" thickBot="1" x14ac:dyDescent="0.35">
      <c r="A28" s="1">
        <v>28</v>
      </c>
      <c r="B28" s="1">
        <v>4.3041472000000001</v>
      </c>
      <c r="C28" s="1">
        <v>2.0943637000000002</v>
      </c>
      <c r="D28" s="1">
        <v>5.5119233000000003</v>
      </c>
    </row>
    <row r="29" spans="1:4" ht="15" thickBot="1" x14ac:dyDescent="0.35">
      <c r="A29" s="1">
        <v>22</v>
      </c>
      <c r="B29" s="1">
        <v>5.2277636999999997</v>
      </c>
      <c r="C29" s="1">
        <v>3.1777185999999999</v>
      </c>
      <c r="D29" s="1">
        <v>3.4506239999999999</v>
      </c>
    </row>
    <row r="30" spans="1:4" ht="15" thickBot="1" x14ac:dyDescent="0.35">
      <c r="A30" s="1">
        <v>21</v>
      </c>
      <c r="B30" s="1">
        <v>5.1783466000000002</v>
      </c>
      <c r="C30" s="1">
        <v>5.2754326000000002</v>
      </c>
      <c r="D30" s="1">
        <v>5.4816756</v>
      </c>
    </row>
    <row r="31" spans="1:4" ht="15" thickBot="1" x14ac:dyDescent="0.35">
      <c r="A31" s="1">
        <v>6</v>
      </c>
      <c r="B31" s="1">
        <v>3.2141237</v>
      </c>
      <c r="C31" s="1">
        <v>3.0977055999999998</v>
      </c>
      <c r="D31" s="1">
        <v>5.3190613000000004</v>
      </c>
    </row>
    <row r="32" spans="1:4" ht="15" thickBot="1" x14ac:dyDescent="0.35">
      <c r="A32" s="1"/>
      <c r="B32" s="1"/>
      <c r="C32" s="1"/>
      <c r="D32" s="1"/>
    </row>
    <row r="33" spans="1:4" ht="15" thickBot="1" x14ac:dyDescent="0.35">
      <c r="A33" s="1"/>
      <c r="B33" s="1"/>
      <c r="C33" s="1"/>
      <c r="D33" s="1"/>
    </row>
    <row r="34" spans="1:4" ht="15" thickBot="1" x14ac:dyDescent="0.35">
      <c r="A34" s="1"/>
      <c r="B34" s="1"/>
      <c r="C34" s="1"/>
    </row>
    <row r="35" spans="1:4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D7130-DAC3-411B-B360-90F37505CB37}">
  <dimension ref="A1:H35"/>
  <sheetViews>
    <sheetView workbookViewId="0">
      <selection sqref="A1:D31"/>
    </sheetView>
  </sheetViews>
  <sheetFormatPr defaultRowHeight="14.4" x14ac:dyDescent="0.3"/>
  <cols>
    <col min="2" max="2" width="11.5546875" bestFit="1" customWidth="1"/>
    <col min="3" max="3" width="9.5546875" bestFit="1" customWidth="1"/>
  </cols>
  <sheetData>
    <row r="1" spans="1:8" x14ac:dyDescent="0.3">
      <c r="A1" s="2" t="s">
        <v>49</v>
      </c>
      <c r="B1" s="2" t="s">
        <v>50</v>
      </c>
      <c r="C1" s="2" t="s">
        <v>51</v>
      </c>
      <c r="D1" s="2" t="s">
        <v>57</v>
      </c>
      <c r="E1" s="2" t="s">
        <v>41</v>
      </c>
      <c r="F1" s="2" t="s">
        <v>0</v>
      </c>
      <c r="G1" s="2" t="s">
        <v>20</v>
      </c>
      <c r="H1" s="2" t="s">
        <v>31</v>
      </c>
    </row>
    <row r="2" spans="1:8" ht="15" thickBot="1" x14ac:dyDescent="0.35">
      <c r="A2" s="1">
        <v>3</v>
      </c>
      <c r="B2" s="1">
        <v>2.1001099711564599</v>
      </c>
      <c r="C2" s="1">
        <v>2.6999998990002401</v>
      </c>
      <c r="D2" s="1">
        <v>4.9542242580189697</v>
      </c>
      <c r="F2" s="1">
        <v>1</v>
      </c>
      <c r="G2" s="1">
        <v>118.117647560183</v>
      </c>
      <c r="H2" s="1">
        <v>116.588234547797</v>
      </c>
    </row>
    <row r="3" spans="1:8" ht="15" thickBot="1" x14ac:dyDescent="0.35">
      <c r="A3" s="1">
        <v>25</v>
      </c>
      <c r="B3" s="1">
        <v>4.3001103697438898</v>
      </c>
      <c r="C3" s="1">
        <v>5.3000407814889599</v>
      </c>
      <c r="D3" s="1">
        <v>5.0399889292030302</v>
      </c>
      <c r="F3" s="1">
        <v>3</v>
      </c>
      <c r="G3" s="1">
        <v>115.970587232787</v>
      </c>
      <c r="H3" s="1">
        <v>110.705883845298</v>
      </c>
    </row>
    <row r="4" spans="1:8" ht="15" thickBot="1" x14ac:dyDescent="0.35">
      <c r="A4" s="1">
        <v>24</v>
      </c>
      <c r="B4" s="1">
        <v>3.0000293018613098</v>
      </c>
      <c r="C4" s="1">
        <v>4.09999376902742</v>
      </c>
      <c r="D4" s="1">
        <v>5.4231684524846804</v>
      </c>
      <c r="F4" s="1">
        <v>2</v>
      </c>
      <c r="G4" s="1">
        <v>113.84058020408899</v>
      </c>
      <c r="H4" s="1">
        <v>124.18840506171</v>
      </c>
    </row>
    <row r="5" spans="1:8" ht="15" thickBot="1" x14ac:dyDescent="0.35">
      <c r="A5" s="1">
        <v>4</v>
      </c>
      <c r="B5" s="1">
        <v>4.6000002568658402</v>
      </c>
      <c r="C5" s="1">
        <v>3.6000004648097401</v>
      </c>
      <c r="D5" s="1">
        <v>4.9484056914197101</v>
      </c>
      <c r="F5" s="1">
        <v>4</v>
      </c>
      <c r="G5" s="1">
        <v>110.753622694393</v>
      </c>
      <c r="H5" s="1">
        <v>108.797102184691</v>
      </c>
    </row>
    <row r="6" spans="1:8" ht="15" thickBot="1" x14ac:dyDescent="0.35">
      <c r="A6" s="1">
        <v>17</v>
      </c>
      <c r="B6" s="1">
        <v>5.4000006971752601</v>
      </c>
      <c r="C6" s="1">
        <v>4.1000086281133603</v>
      </c>
      <c r="D6" s="1">
        <v>5.7254790176314296</v>
      </c>
      <c r="F6" s="1">
        <v>5</v>
      </c>
      <c r="G6" s="1">
        <v>111.405797595425</v>
      </c>
      <c r="H6" s="1">
        <v>113.94202825002201</v>
      </c>
    </row>
    <row r="7" spans="1:8" ht="15" thickBot="1" x14ac:dyDescent="0.35">
      <c r="A7" s="1">
        <v>13</v>
      </c>
      <c r="B7" s="1">
        <v>4.0000302994379702</v>
      </c>
      <c r="C7" s="1">
        <v>2.8999862672135799</v>
      </c>
      <c r="D7" s="1">
        <v>4.0072806737055799</v>
      </c>
      <c r="F7" s="1">
        <v>6</v>
      </c>
      <c r="G7" s="1">
        <v>120.68116139627401</v>
      </c>
      <c r="H7" s="1">
        <v>117.34782314530401</v>
      </c>
    </row>
    <row r="8" spans="1:8" ht="15" thickBot="1" x14ac:dyDescent="0.35">
      <c r="A8" s="1">
        <v>15</v>
      </c>
      <c r="B8" s="1">
        <v>3.6000015183061702</v>
      </c>
      <c r="C8" s="1">
        <v>2.3999995604397899</v>
      </c>
      <c r="D8" s="1">
        <v>4.3031486781061199</v>
      </c>
      <c r="F8" s="1">
        <v>7</v>
      </c>
      <c r="G8" s="1">
        <v>112.028986001248</v>
      </c>
      <c r="H8" s="1">
        <v>113.55072390229201</v>
      </c>
    </row>
    <row r="9" spans="1:8" ht="15" thickBot="1" x14ac:dyDescent="0.35">
      <c r="A9" s="1">
        <v>7</v>
      </c>
      <c r="B9" s="1">
        <v>3.8000005290531602</v>
      </c>
      <c r="C9" s="1">
        <v>4.9000073283803802</v>
      </c>
      <c r="D9" s="1">
        <v>5.3998203876551498</v>
      </c>
      <c r="F9" s="1">
        <v>8</v>
      </c>
      <c r="G9" s="1">
        <v>113.58823579527299</v>
      </c>
      <c r="H9" s="1">
        <v>112.499999253791</v>
      </c>
    </row>
    <row r="10" spans="1:8" ht="15" thickBot="1" x14ac:dyDescent="0.35">
      <c r="A10" s="1">
        <v>12</v>
      </c>
      <c r="B10" s="1">
        <v>3.5000004837033898</v>
      </c>
      <c r="C10" s="1">
        <v>3.50004164024568</v>
      </c>
      <c r="D10" s="1">
        <v>5.5781702517838196</v>
      </c>
      <c r="F10" s="1">
        <v>9</v>
      </c>
      <c r="G10" s="1">
        <v>117.04347875492</v>
      </c>
      <c r="H10" s="1">
        <v>120.60869491677001</v>
      </c>
    </row>
    <row r="11" spans="1:8" ht="15" thickBot="1" x14ac:dyDescent="0.35">
      <c r="A11" s="1">
        <v>14</v>
      </c>
      <c r="B11" s="1">
        <v>3.4999992941874201</v>
      </c>
      <c r="C11" s="1">
        <v>6.1000133174847404</v>
      </c>
      <c r="D11" s="1">
        <v>4.9535529935861398</v>
      </c>
      <c r="F11" s="1">
        <v>10</v>
      </c>
      <c r="G11" s="1">
        <v>118.72463644615</v>
      </c>
      <c r="H11" s="1">
        <v>117.333335171844</v>
      </c>
    </row>
    <row r="12" spans="1:8" ht="15" thickBot="1" x14ac:dyDescent="0.35">
      <c r="A12" s="1">
        <v>9</v>
      </c>
      <c r="B12" s="1">
        <v>2.9000002815498598</v>
      </c>
      <c r="C12" s="1">
        <v>4.0000297643314804</v>
      </c>
      <c r="D12" s="1">
        <v>5.6261976875908299</v>
      </c>
      <c r="F12" s="1">
        <v>11</v>
      </c>
      <c r="G12" s="1">
        <v>112.04411739651999</v>
      </c>
      <c r="H12" s="1">
        <v>107.89705919661399</v>
      </c>
    </row>
    <row r="13" spans="1:8" ht="15" thickBot="1" x14ac:dyDescent="0.35">
      <c r="A13" s="1">
        <v>10</v>
      </c>
      <c r="B13" s="1">
        <v>4.8000009058432802</v>
      </c>
      <c r="C13" s="1">
        <v>3.8000160934893499</v>
      </c>
      <c r="D13" s="1">
        <v>5.3605436710639198</v>
      </c>
      <c r="F13" s="1">
        <v>12</v>
      </c>
      <c r="G13" s="1">
        <v>114.681160902256</v>
      </c>
      <c r="H13" s="1">
        <v>110.231881851835</v>
      </c>
    </row>
    <row r="14" spans="1:8" ht="15" thickBot="1" x14ac:dyDescent="0.35">
      <c r="A14" s="1">
        <v>26</v>
      </c>
      <c r="B14" s="1">
        <v>4.2999999412938301</v>
      </c>
      <c r="C14" s="1">
        <v>4.3000069578415996</v>
      </c>
      <c r="D14" s="1">
        <v>5.6149952665569396</v>
      </c>
      <c r="F14" s="1">
        <v>13</v>
      </c>
      <c r="G14" s="1">
        <v>119.044118148306</v>
      </c>
      <c r="H14" s="1">
        <v>121.058822783127</v>
      </c>
    </row>
    <row r="15" spans="1:8" ht="15" thickBot="1" x14ac:dyDescent="0.35">
      <c r="A15" s="1">
        <v>20</v>
      </c>
      <c r="B15" s="1">
        <v>5.1000006258877999</v>
      </c>
      <c r="C15" s="1">
        <v>5.9000216830317802</v>
      </c>
      <c r="D15" s="1">
        <v>4.3804858649283602</v>
      </c>
      <c r="F15" s="1">
        <v>14</v>
      </c>
      <c r="G15" s="1">
        <v>116.91304273717699</v>
      </c>
      <c r="H15" s="1">
        <v>114.391305450952</v>
      </c>
    </row>
    <row r="16" spans="1:8" ht="15" thickBot="1" x14ac:dyDescent="0.35">
      <c r="A16" s="1">
        <v>18</v>
      </c>
      <c r="B16" s="1">
        <v>2.8000005711084501</v>
      </c>
      <c r="C16" s="1">
        <v>3.3000109205101</v>
      </c>
      <c r="D16" s="1">
        <v>4.1839187132073201</v>
      </c>
    </row>
    <row r="17" spans="1:4" ht="15" thickBot="1" x14ac:dyDescent="0.35">
      <c r="A17" s="1">
        <v>23</v>
      </c>
      <c r="B17" s="1">
        <v>5.2000011964848998</v>
      </c>
      <c r="C17" s="1">
        <v>3.6000190484179</v>
      </c>
      <c r="D17" s="1">
        <v>4.9935313095265199</v>
      </c>
    </row>
    <row r="18" spans="1:4" ht="15" thickBot="1" x14ac:dyDescent="0.35">
      <c r="A18" s="1">
        <v>5</v>
      </c>
      <c r="B18" s="1">
        <v>5.10000020952352</v>
      </c>
      <c r="C18" s="1">
        <v>4.5000006524603897</v>
      </c>
      <c r="D18" s="1">
        <v>5.8786589565838803</v>
      </c>
    </row>
    <row r="19" spans="1:4" ht="15" thickBot="1" x14ac:dyDescent="0.35">
      <c r="A19" s="1">
        <v>27</v>
      </c>
      <c r="B19" s="1">
        <v>3.5000279451355798</v>
      </c>
      <c r="C19" s="1">
        <v>3.1999879688044301</v>
      </c>
      <c r="D19" s="1">
        <v>5.46128476863906</v>
      </c>
    </row>
    <row r="20" spans="1:4" ht="15" thickBot="1" x14ac:dyDescent="0.35">
      <c r="A20" s="1">
        <v>8</v>
      </c>
      <c r="B20" s="1">
        <v>4.5000000209815099</v>
      </c>
      <c r="C20" s="1">
        <v>4.4000337033595596</v>
      </c>
      <c r="D20" s="1">
        <v>4.81223011327753</v>
      </c>
    </row>
    <row r="21" spans="1:4" ht="15" thickBot="1" x14ac:dyDescent="0.35">
      <c r="A21" s="1">
        <v>19</v>
      </c>
      <c r="B21" s="1">
        <v>4.5001114041426504</v>
      </c>
      <c r="C21" s="1">
        <v>2.90000611842067</v>
      </c>
      <c r="D21" s="1">
        <v>5.0861233806605304</v>
      </c>
    </row>
    <row r="22" spans="1:4" ht="15" thickBot="1" x14ac:dyDescent="0.35">
      <c r="A22" s="1">
        <v>30</v>
      </c>
      <c r="B22" s="1">
        <v>2.8000001576318501</v>
      </c>
      <c r="C22" s="1">
        <v>2.8000128386858298</v>
      </c>
      <c r="D22" s="1">
        <v>6.3921598727762996</v>
      </c>
    </row>
    <row r="23" spans="1:4" ht="15" thickBot="1" x14ac:dyDescent="0.35">
      <c r="A23" s="1">
        <v>11</v>
      </c>
      <c r="B23" s="1">
        <v>1.69999924798624</v>
      </c>
      <c r="C23" s="1">
        <v>5.4000386086636896</v>
      </c>
      <c r="D23" s="1">
        <v>4.8471136223875799</v>
      </c>
    </row>
    <row r="24" spans="1:4" ht="15" thickBot="1" x14ac:dyDescent="0.35">
      <c r="A24" s="1">
        <v>16</v>
      </c>
      <c r="B24" s="1">
        <v>3.30000048579622</v>
      </c>
      <c r="C24" s="1">
        <v>5.2000393430549998</v>
      </c>
      <c r="D24" s="1">
        <v>5.1005603530955002</v>
      </c>
    </row>
    <row r="25" spans="1:4" ht="15" thickBot="1" x14ac:dyDescent="0.35">
      <c r="A25" s="1">
        <v>29</v>
      </c>
      <c r="B25" s="1">
        <v>3.8000003091428298</v>
      </c>
      <c r="C25" s="1">
        <v>3.8000592231905901</v>
      </c>
      <c r="D25" s="1">
        <v>4.82947122749784</v>
      </c>
    </row>
    <row r="26" spans="1:4" ht="15" thickBot="1" x14ac:dyDescent="0.35">
      <c r="A26" s="1">
        <v>2</v>
      </c>
      <c r="B26" s="1">
        <v>7.0000002502479104</v>
      </c>
      <c r="C26" s="1">
        <v>4.2000001983941004</v>
      </c>
      <c r="D26" s="1">
        <v>4.9982573119922398</v>
      </c>
    </row>
    <row r="27" spans="1:4" ht="15" thickBot="1" x14ac:dyDescent="0.35">
      <c r="A27" s="1">
        <v>1</v>
      </c>
      <c r="B27" s="1">
        <v>3.5000000973612901</v>
      </c>
      <c r="C27" s="1">
        <v>3.8000009950842899</v>
      </c>
      <c r="D27" s="1">
        <v>4.4221547933821901</v>
      </c>
    </row>
    <row r="28" spans="1:4" ht="15" thickBot="1" x14ac:dyDescent="0.35">
      <c r="A28" s="1">
        <v>28</v>
      </c>
      <c r="B28" s="1">
        <v>4.0000005136108001</v>
      </c>
      <c r="C28" s="1">
        <v>2.30000035764761</v>
      </c>
      <c r="D28" s="1">
        <v>5.44107050965623</v>
      </c>
    </row>
    <row r="29" spans="1:4" ht="15" thickBot="1" x14ac:dyDescent="0.35">
      <c r="A29" s="1">
        <v>22</v>
      </c>
      <c r="B29" s="1">
        <v>5.1000002137583698</v>
      </c>
      <c r="C29" s="1">
        <v>3.30001701409088</v>
      </c>
      <c r="D29" s="1">
        <v>3.5035157184261099</v>
      </c>
    </row>
    <row r="30" spans="1:4" ht="15" thickBot="1" x14ac:dyDescent="0.35">
      <c r="A30" s="1">
        <v>21</v>
      </c>
      <c r="B30" s="1">
        <v>5.9000004594264297</v>
      </c>
      <c r="C30" s="1">
        <v>5.4000587496794497</v>
      </c>
      <c r="D30" s="1">
        <v>4.5578579858309496</v>
      </c>
    </row>
    <row r="31" spans="1:4" ht="15" thickBot="1" x14ac:dyDescent="0.35">
      <c r="A31" s="1">
        <v>6</v>
      </c>
      <c r="B31" s="1">
        <v>3.40000026389911</v>
      </c>
      <c r="C31" s="1">
        <v>3.3000164503465199</v>
      </c>
      <c r="D31" s="1">
        <v>5.3727894276746602</v>
      </c>
    </row>
    <row r="32" spans="1:4" ht="15" thickBot="1" x14ac:dyDescent="0.35">
      <c r="A32" s="1"/>
      <c r="B32" s="1"/>
      <c r="C32" s="1"/>
      <c r="D32" s="1"/>
    </row>
    <row r="33" spans="1:4" ht="15" thickBot="1" x14ac:dyDescent="0.35">
      <c r="A33" s="1"/>
      <c r="B33" s="1"/>
      <c r="C33" s="1"/>
      <c r="D33" s="1"/>
    </row>
    <row r="34" spans="1:4" ht="15" thickBot="1" x14ac:dyDescent="0.35">
      <c r="A34" s="1"/>
      <c r="B34" s="1"/>
      <c r="C34" s="1"/>
    </row>
    <row r="35" spans="1:4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D2A79-B78B-4B89-8CB7-33F8E922415B}">
  <dimension ref="A1:E35"/>
  <sheetViews>
    <sheetView workbookViewId="0">
      <selection sqref="A1:D31"/>
    </sheetView>
  </sheetViews>
  <sheetFormatPr defaultRowHeight="14.4" x14ac:dyDescent="0.3"/>
  <cols>
    <col min="2" max="2" width="11.5546875" bestFit="1" customWidth="1"/>
  </cols>
  <sheetData>
    <row r="1" spans="1:5" x14ac:dyDescent="0.3">
      <c r="A1" s="2" t="s">
        <v>49</v>
      </c>
      <c r="B1" s="2" t="s">
        <v>50</v>
      </c>
      <c r="C1" s="2" t="s">
        <v>51</v>
      </c>
      <c r="D1" s="2" t="s">
        <v>57</v>
      </c>
      <c r="E1" s="2" t="s">
        <v>41</v>
      </c>
    </row>
    <row r="2" spans="1:5" ht="15" thickBot="1" x14ac:dyDescent="0.35">
      <c r="A2" s="1">
        <v>3</v>
      </c>
      <c r="B2" s="1">
        <v>2.2674712944753299</v>
      </c>
      <c r="C2" s="1">
        <v>2.8638820344256799</v>
      </c>
      <c r="D2" s="1">
        <v>4.8879285114242998</v>
      </c>
    </row>
    <row r="3" spans="1:5" ht="15" thickBot="1" x14ac:dyDescent="0.35">
      <c r="A3" s="1">
        <v>25</v>
      </c>
      <c r="B3" s="1">
        <v>4.4793080357442303</v>
      </c>
      <c r="C3" s="1">
        <v>5.49997675309318</v>
      </c>
      <c r="D3" s="1">
        <v>5.1036185403866599</v>
      </c>
    </row>
    <row r="4" spans="1:5" ht="15" thickBot="1" x14ac:dyDescent="0.35">
      <c r="A4" s="1">
        <v>24</v>
      </c>
      <c r="B4" s="1">
        <v>3.2252186815636201</v>
      </c>
      <c r="C4" s="1">
        <v>4.2156451921118201</v>
      </c>
      <c r="D4" s="1">
        <v>5.3284508975146396</v>
      </c>
    </row>
    <row r="5" spans="1:5" ht="15" thickBot="1" x14ac:dyDescent="0.35">
      <c r="A5" s="1">
        <v>4</v>
      </c>
      <c r="B5" s="1">
        <v>4.7762724331686002</v>
      </c>
      <c r="C5" s="1">
        <v>3.80799774385842</v>
      </c>
      <c r="D5" s="1">
        <v>4.9856223677665303</v>
      </c>
    </row>
    <row r="6" spans="1:5" ht="15" thickBot="1" x14ac:dyDescent="0.35">
      <c r="A6" s="1">
        <v>17</v>
      </c>
      <c r="B6" s="1">
        <v>5.6132330480405699</v>
      </c>
      <c r="C6" s="1">
        <v>4.2176427134376597</v>
      </c>
      <c r="D6" s="1">
        <v>5.6910954448775897</v>
      </c>
    </row>
    <row r="7" spans="1:5" ht="15" thickBot="1" x14ac:dyDescent="0.35">
      <c r="A7" s="1">
        <v>13</v>
      </c>
      <c r="B7" s="1">
        <v>4.2329738971903703</v>
      </c>
      <c r="C7" s="1">
        <v>2.9595694520937199</v>
      </c>
      <c r="D7" s="1">
        <v>4.0161035791656898</v>
      </c>
    </row>
    <row r="8" spans="1:5" ht="15" thickBot="1" x14ac:dyDescent="0.35">
      <c r="A8" s="1">
        <v>15</v>
      </c>
      <c r="B8" s="1">
        <v>3.86037911136158</v>
      </c>
      <c r="C8" s="1">
        <v>2.4465327532502101</v>
      </c>
      <c r="D8" s="1">
        <v>4.0702902026742898</v>
      </c>
    </row>
    <row r="9" spans="1:5" ht="15" thickBot="1" x14ac:dyDescent="0.35">
      <c r="A9" s="1">
        <v>7</v>
      </c>
      <c r="B9" s="1">
        <v>4.0053288961573399</v>
      </c>
      <c r="C9" s="1">
        <v>5.0587311262365899</v>
      </c>
      <c r="D9" s="1">
        <v>5.4938344693682799</v>
      </c>
    </row>
    <row r="10" spans="1:5" ht="15" thickBot="1" x14ac:dyDescent="0.35">
      <c r="A10" s="1">
        <v>12</v>
      </c>
      <c r="B10" s="1">
        <v>3.7006785459501801</v>
      </c>
      <c r="C10" s="1">
        <v>3.6359701142567999</v>
      </c>
      <c r="D10" s="1">
        <v>5.4507076937241301</v>
      </c>
    </row>
    <row r="11" spans="1:5" ht="15" thickBot="1" x14ac:dyDescent="0.35">
      <c r="A11" s="1">
        <v>14</v>
      </c>
      <c r="B11" s="1">
        <v>3.6192507315799198</v>
      </c>
      <c r="C11" s="1">
        <v>6.2570722900846203</v>
      </c>
      <c r="D11" s="1">
        <v>4.9693246652785303</v>
      </c>
    </row>
    <row r="12" spans="1:5" ht="15" thickBot="1" x14ac:dyDescent="0.35">
      <c r="A12" s="1">
        <v>9</v>
      </c>
      <c r="B12" s="1">
        <v>3.0763011926453401</v>
      </c>
      <c r="C12" s="1">
        <v>4.2504559801814299</v>
      </c>
      <c r="D12" s="1">
        <v>5.6008121641506596</v>
      </c>
    </row>
    <row r="13" spans="1:5" ht="15" thickBot="1" x14ac:dyDescent="0.35">
      <c r="A13" s="1">
        <v>10</v>
      </c>
      <c r="B13" s="1">
        <v>5.0161208771284098</v>
      </c>
      <c r="C13" s="1">
        <v>4.11472046423098</v>
      </c>
      <c r="D13" s="1">
        <v>5.3749709842729603</v>
      </c>
    </row>
    <row r="14" spans="1:5" ht="15" thickBot="1" x14ac:dyDescent="0.35">
      <c r="A14" s="1">
        <v>26</v>
      </c>
      <c r="B14" s="1">
        <v>4.5305239941835298</v>
      </c>
      <c r="C14" s="1">
        <v>4.4185175196583399</v>
      </c>
      <c r="D14" s="1">
        <v>5.5800230751526501</v>
      </c>
    </row>
    <row r="15" spans="1:5" ht="15" thickBot="1" x14ac:dyDescent="0.35">
      <c r="A15" s="1">
        <v>20</v>
      </c>
      <c r="B15" s="1">
        <v>5.2478445465168502</v>
      </c>
      <c r="C15" s="1">
        <v>6.0300741519455299</v>
      </c>
      <c r="D15" s="1">
        <v>4.3335409824894704</v>
      </c>
    </row>
    <row r="16" spans="1:5" ht="15" thickBot="1" x14ac:dyDescent="0.35">
      <c r="A16" s="1">
        <v>18</v>
      </c>
      <c r="B16" s="1">
        <v>2.9996957916509199</v>
      </c>
      <c r="C16" s="1">
        <v>3.5871178225809701</v>
      </c>
      <c r="D16" s="1">
        <v>4.0882722963993796</v>
      </c>
    </row>
    <row r="17" spans="1:4" ht="15" thickBot="1" x14ac:dyDescent="0.35">
      <c r="A17" s="1">
        <v>23</v>
      </c>
      <c r="B17" s="1">
        <v>5.3813459545866502</v>
      </c>
      <c r="C17" s="1">
        <v>3.67916942291065</v>
      </c>
      <c r="D17" s="1">
        <v>4.9901470293654198</v>
      </c>
    </row>
    <row r="18" spans="1:4" ht="15" thickBot="1" x14ac:dyDescent="0.35">
      <c r="A18" s="1">
        <v>5</v>
      </c>
      <c r="B18" s="1">
        <v>5.2818544612348397</v>
      </c>
      <c r="C18" s="1">
        <v>4.7265971472417396</v>
      </c>
      <c r="D18" s="1">
        <v>5.8376755099880402</v>
      </c>
    </row>
    <row r="19" spans="1:4" ht="15" thickBot="1" x14ac:dyDescent="0.35">
      <c r="A19" s="1">
        <v>27</v>
      </c>
      <c r="B19" s="1">
        <v>3.64646001499796</v>
      </c>
      <c r="C19" s="1">
        <v>3.3793056682706202</v>
      </c>
      <c r="D19" s="1">
        <v>5.56042532204685</v>
      </c>
    </row>
    <row r="20" spans="1:4" ht="15" thickBot="1" x14ac:dyDescent="0.35">
      <c r="A20" s="1">
        <v>8</v>
      </c>
      <c r="B20" s="1">
        <v>4.77288841391979</v>
      </c>
      <c r="C20" s="1">
        <v>4.60973052619158</v>
      </c>
      <c r="D20" s="1">
        <v>4.8287121726402598</v>
      </c>
    </row>
    <row r="21" spans="1:4" ht="15" thickBot="1" x14ac:dyDescent="0.35">
      <c r="A21" s="1">
        <v>19</v>
      </c>
      <c r="B21" s="1">
        <v>4.76902218051291</v>
      </c>
      <c r="C21" s="1">
        <v>3.1513774487427901</v>
      </c>
      <c r="D21" s="1">
        <v>5.04910437969097</v>
      </c>
    </row>
    <row r="22" spans="1:4" ht="15" thickBot="1" x14ac:dyDescent="0.35">
      <c r="A22" s="1">
        <v>30</v>
      </c>
      <c r="B22" s="1">
        <v>2.9842445022931599</v>
      </c>
      <c r="C22" s="1">
        <v>2.9374789476843901</v>
      </c>
      <c r="D22" s="1">
        <v>6.3330311709983098</v>
      </c>
    </row>
    <row r="23" spans="1:4" ht="15" thickBot="1" x14ac:dyDescent="0.35">
      <c r="A23" s="1">
        <v>11</v>
      </c>
      <c r="B23" s="1">
        <v>1.7418265501280701</v>
      </c>
      <c r="C23" s="1">
        <v>5.7186262077629797</v>
      </c>
      <c r="D23" s="1">
        <v>4.9454772722990397</v>
      </c>
    </row>
    <row r="24" spans="1:4" ht="15" thickBot="1" x14ac:dyDescent="0.35">
      <c r="A24" s="1">
        <v>16</v>
      </c>
      <c r="B24" s="1">
        <v>3.4706674439955898</v>
      </c>
      <c r="C24" s="1">
        <v>5.3301806334175703</v>
      </c>
      <c r="D24" s="1">
        <v>5.0417284708352801</v>
      </c>
    </row>
    <row r="25" spans="1:4" ht="15" thickBot="1" x14ac:dyDescent="0.35">
      <c r="A25" s="1">
        <v>29</v>
      </c>
      <c r="B25" s="1">
        <v>3.96378315336873</v>
      </c>
      <c r="C25" s="1">
        <v>4.1520611531706901</v>
      </c>
      <c r="D25" s="1">
        <v>4.8562658574494</v>
      </c>
    </row>
    <row r="26" spans="1:4" ht="15" thickBot="1" x14ac:dyDescent="0.35">
      <c r="A26" s="1">
        <v>2</v>
      </c>
      <c r="B26" s="1">
        <v>7.2204585863508104</v>
      </c>
      <c r="C26" s="1">
        <v>4.4212054495763597</v>
      </c>
      <c r="D26" s="1">
        <v>5.0084227476715197</v>
      </c>
    </row>
    <row r="27" spans="1:4" ht="15" thickBot="1" x14ac:dyDescent="0.35">
      <c r="A27" s="1">
        <v>1</v>
      </c>
      <c r="B27" s="1">
        <v>3.7427823264069802</v>
      </c>
      <c r="C27" s="1">
        <v>4.0573727990601398</v>
      </c>
      <c r="D27" s="1">
        <v>4.4880448691824499</v>
      </c>
    </row>
    <row r="28" spans="1:4" ht="15" thickBot="1" x14ac:dyDescent="0.35">
      <c r="A28" s="1">
        <v>28</v>
      </c>
      <c r="B28" s="1">
        <v>4.1995726744853004</v>
      </c>
      <c r="C28" s="1">
        <v>2.4635324263712999</v>
      </c>
      <c r="D28" s="1">
        <v>5.3720264103920998</v>
      </c>
    </row>
    <row r="29" spans="1:4" ht="15" thickBot="1" x14ac:dyDescent="0.35">
      <c r="A29" s="1">
        <v>22</v>
      </c>
      <c r="B29" s="1">
        <v>5.3122036100081997</v>
      </c>
      <c r="C29" s="1">
        <v>3.4915472891620598</v>
      </c>
      <c r="D29" s="1">
        <v>3.5414403162707999</v>
      </c>
    </row>
    <row r="30" spans="1:4" ht="15" thickBot="1" x14ac:dyDescent="0.35">
      <c r="A30" s="1">
        <v>21</v>
      </c>
      <c r="B30" s="1">
        <v>6.0404050464533103</v>
      </c>
      <c r="C30" s="1">
        <v>5.6807361076089702</v>
      </c>
      <c r="D30" s="1">
        <v>4.5217800063104399</v>
      </c>
    </row>
    <row r="31" spans="1:4" ht="15" thickBot="1" x14ac:dyDescent="0.35">
      <c r="A31" s="1">
        <v>6</v>
      </c>
      <c r="B31" s="1">
        <v>3.6212043549964998</v>
      </c>
      <c r="C31" s="1">
        <v>3.5353490688148801</v>
      </c>
      <c r="D31" s="1">
        <v>5.45123360268546</v>
      </c>
    </row>
    <row r="32" spans="1:4" ht="15" thickBot="1" x14ac:dyDescent="0.35">
      <c r="A32" s="1"/>
      <c r="B32" s="1"/>
      <c r="C32" s="1"/>
      <c r="D32" s="1"/>
    </row>
    <row r="33" spans="1:4" ht="15" thickBot="1" x14ac:dyDescent="0.35">
      <c r="A33" s="1"/>
      <c r="B33" s="1"/>
      <c r="C33" s="1"/>
      <c r="D33" s="1"/>
    </row>
    <row r="34" spans="1:4" ht="15" thickBot="1" x14ac:dyDescent="0.35">
      <c r="A34" s="1"/>
      <c r="B34" s="1"/>
      <c r="C34" s="1"/>
    </row>
    <row r="35" spans="1:4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CAF98-C887-4CB4-9FE4-C0016134EEEE}">
  <dimension ref="A1:D35"/>
  <sheetViews>
    <sheetView workbookViewId="0">
      <selection sqref="A1:D31"/>
    </sheetView>
  </sheetViews>
  <sheetFormatPr defaultRowHeight="14.4" x14ac:dyDescent="0.3"/>
  <cols>
    <col min="3" max="3" width="11.5546875" bestFit="1" customWidth="1"/>
  </cols>
  <sheetData>
    <row r="1" spans="1:4" x14ac:dyDescent="0.3">
      <c r="A1" s="2" t="s">
        <v>49</v>
      </c>
      <c r="B1" s="2" t="s">
        <v>50</v>
      </c>
      <c r="C1" s="2" t="s">
        <v>51</v>
      </c>
      <c r="D1" s="2" t="s">
        <v>57</v>
      </c>
    </row>
    <row r="2" spans="1:4" ht="15" thickBot="1" x14ac:dyDescent="0.35">
      <c r="A2" s="1">
        <v>3</v>
      </c>
      <c r="B2" s="1">
        <v>2.83798280944097</v>
      </c>
      <c r="C2" s="1">
        <v>3.5978127281296</v>
      </c>
      <c r="D2" s="1">
        <v>4.93335816159468</v>
      </c>
    </row>
    <row r="3" spans="1:4" ht="15" thickBot="1" x14ac:dyDescent="0.35">
      <c r="A3" s="1">
        <v>25</v>
      </c>
      <c r="B3" s="1">
        <v>4.4289152448418498</v>
      </c>
      <c r="C3" s="1">
        <v>5.1019931609608298</v>
      </c>
      <c r="D3" s="1">
        <v>4.9839845035209702</v>
      </c>
    </row>
    <row r="4" spans="1:4" ht="15" thickBot="1" x14ac:dyDescent="0.35">
      <c r="A4" s="1">
        <v>24</v>
      </c>
      <c r="B4" s="1">
        <v>3.81092719799125</v>
      </c>
      <c r="C4" s="1">
        <v>4.1933000820332902</v>
      </c>
      <c r="D4" s="1">
        <v>5.09801133491061</v>
      </c>
    </row>
    <row r="5" spans="1:4" ht="15" thickBot="1" x14ac:dyDescent="0.35">
      <c r="A5" s="1">
        <v>4</v>
      </c>
      <c r="B5" s="1">
        <v>4.6386852077443699</v>
      </c>
      <c r="C5" s="1">
        <v>4.2556481285526901</v>
      </c>
      <c r="D5" s="1">
        <v>4.92968923077661</v>
      </c>
    </row>
    <row r="6" spans="1:4" ht="15" thickBot="1" x14ac:dyDescent="0.35">
      <c r="A6" s="1">
        <v>17</v>
      </c>
      <c r="B6" s="1">
        <v>5.3993593880285999</v>
      </c>
      <c r="C6" s="1">
        <v>4.36749264127348</v>
      </c>
      <c r="D6" s="1">
        <v>5.2041101938034799</v>
      </c>
    </row>
    <row r="7" spans="1:4" ht="15" thickBot="1" x14ac:dyDescent="0.35">
      <c r="A7" s="1">
        <v>13</v>
      </c>
      <c r="B7" s="1">
        <v>4.2735380632803199</v>
      </c>
      <c r="C7" s="1">
        <v>3.6114639516288798</v>
      </c>
      <c r="D7" s="1">
        <v>4.5272231572365103</v>
      </c>
    </row>
    <row r="8" spans="1:4" ht="15" thickBot="1" x14ac:dyDescent="0.35">
      <c r="A8" s="1">
        <v>15</v>
      </c>
      <c r="B8" s="1">
        <v>4.1499314292390599</v>
      </c>
      <c r="C8" s="1">
        <v>2.9563440693046501</v>
      </c>
      <c r="D8" s="1">
        <v>4.62414459795834</v>
      </c>
    </row>
    <row r="9" spans="1:4" ht="15" thickBot="1" x14ac:dyDescent="0.35">
      <c r="A9" s="1">
        <v>7</v>
      </c>
      <c r="B9" s="1">
        <v>4.2332739939193402</v>
      </c>
      <c r="C9" s="1">
        <v>4.7132985164606298</v>
      </c>
      <c r="D9" s="1">
        <v>5.0737065744244996</v>
      </c>
    </row>
    <row r="10" spans="1:4" ht="15" thickBot="1" x14ac:dyDescent="0.35">
      <c r="A10" s="1">
        <v>12</v>
      </c>
      <c r="B10" s="1">
        <v>3.8141683490839702</v>
      </c>
      <c r="C10" s="1">
        <v>3.9165521926703502</v>
      </c>
      <c r="D10" s="1">
        <v>5.2114074742309402</v>
      </c>
    </row>
    <row r="11" spans="1:4" ht="15" thickBot="1" x14ac:dyDescent="0.35">
      <c r="A11" s="1">
        <v>14</v>
      </c>
      <c r="B11" s="1">
        <v>3.9278285435982698</v>
      </c>
      <c r="C11" s="1">
        <v>5.1857992184790298</v>
      </c>
      <c r="D11" s="1">
        <v>4.8662594821249598</v>
      </c>
    </row>
    <row r="12" spans="1:4" ht="15" thickBot="1" x14ac:dyDescent="0.35">
      <c r="A12" s="1">
        <v>9</v>
      </c>
      <c r="B12" s="1">
        <v>3.57358904268647</v>
      </c>
      <c r="C12" s="1">
        <v>4.4811443899539203</v>
      </c>
      <c r="D12" s="1">
        <v>5.2622907520421203</v>
      </c>
    </row>
    <row r="13" spans="1:4" ht="15" thickBot="1" x14ac:dyDescent="0.35">
      <c r="A13" s="1">
        <v>10</v>
      </c>
      <c r="B13" s="1">
        <v>5.0081420443692499</v>
      </c>
      <c r="C13" s="1">
        <v>4.5272354918663797</v>
      </c>
      <c r="D13" s="1">
        <v>5.2032426096087301</v>
      </c>
    </row>
    <row r="14" spans="1:4" ht="15" thickBot="1" x14ac:dyDescent="0.35">
      <c r="A14" s="1">
        <v>26</v>
      </c>
      <c r="B14" s="1">
        <v>4.8135211288844104</v>
      </c>
      <c r="C14" s="1">
        <v>4.6248611700274003</v>
      </c>
      <c r="D14" s="1">
        <v>5.2159159060195002</v>
      </c>
    </row>
    <row r="15" spans="1:4" ht="15" thickBot="1" x14ac:dyDescent="0.35">
      <c r="A15" s="1">
        <v>20</v>
      </c>
      <c r="B15" s="1">
        <v>5.4466643024881298</v>
      </c>
      <c r="C15" s="1">
        <v>5.4969621968779299</v>
      </c>
      <c r="D15" s="1">
        <v>4.6782106042022003</v>
      </c>
    </row>
    <row r="16" spans="1:4" ht="15" thickBot="1" x14ac:dyDescent="0.35">
      <c r="A16" s="1">
        <v>18</v>
      </c>
      <c r="B16" s="1">
        <v>3.7418431049982201</v>
      </c>
      <c r="C16" s="1">
        <v>4.0859953470438199</v>
      </c>
      <c r="D16" s="1">
        <v>4.5855426415750502</v>
      </c>
    </row>
    <row r="17" spans="1:4" ht="15" thickBot="1" x14ac:dyDescent="0.35">
      <c r="A17" s="1">
        <v>23</v>
      </c>
      <c r="B17" s="1">
        <v>5.0616752384086299</v>
      </c>
      <c r="C17" s="1">
        <v>4.1439644616522697</v>
      </c>
      <c r="D17" s="1">
        <v>4.8209791524063199</v>
      </c>
    </row>
    <row r="18" spans="1:4" ht="15" thickBot="1" x14ac:dyDescent="0.35">
      <c r="A18" s="1">
        <v>5</v>
      </c>
      <c r="B18" s="1">
        <v>5.0900301418559604</v>
      </c>
      <c r="C18" s="1">
        <v>4.7962557319115202</v>
      </c>
      <c r="D18" s="1">
        <v>5.3757832605293903</v>
      </c>
    </row>
    <row r="19" spans="1:4" ht="15" thickBot="1" x14ac:dyDescent="0.35">
      <c r="A19" s="1">
        <v>27</v>
      </c>
      <c r="B19" s="1">
        <v>3.9791447764677601</v>
      </c>
      <c r="C19" s="1">
        <v>3.9246210432336102</v>
      </c>
      <c r="D19" s="1">
        <v>5.2395320371355396</v>
      </c>
    </row>
    <row r="20" spans="1:4" ht="15" thickBot="1" x14ac:dyDescent="0.35">
      <c r="A20" s="1">
        <v>8</v>
      </c>
      <c r="B20" s="1">
        <v>4.8226693742251898</v>
      </c>
      <c r="C20" s="1">
        <v>4.6908701470959899</v>
      </c>
      <c r="D20" s="1">
        <v>4.8729774338371197</v>
      </c>
    </row>
    <row r="21" spans="1:4" ht="15" thickBot="1" x14ac:dyDescent="0.35">
      <c r="A21" s="1">
        <v>19</v>
      </c>
      <c r="B21" s="1">
        <v>4.5621690681928104</v>
      </c>
      <c r="C21" s="1">
        <v>3.7121073709566299</v>
      </c>
      <c r="D21" s="1">
        <v>5.0015438649941402</v>
      </c>
    </row>
    <row r="22" spans="1:4" ht="15" thickBot="1" x14ac:dyDescent="0.35">
      <c r="A22" s="1">
        <v>30</v>
      </c>
      <c r="B22" s="1">
        <v>3.4201851438736601</v>
      </c>
      <c r="C22" s="1">
        <v>3.3037218824816601</v>
      </c>
      <c r="D22" s="1">
        <v>5.4176980264106902</v>
      </c>
    </row>
    <row r="23" spans="1:4" ht="15" thickBot="1" x14ac:dyDescent="0.35">
      <c r="A23" s="1">
        <v>11</v>
      </c>
      <c r="B23" s="1">
        <v>2.6119473265242799</v>
      </c>
      <c r="C23" s="1">
        <v>5.0363074199967999</v>
      </c>
      <c r="D23" s="1">
        <v>4.6399815015538399</v>
      </c>
    </row>
    <row r="24" spans="1:4" ht="15" thickBot="1" x14ac:dyDescent="0.35">
      <c r="A24" s="1">
        <v>16</v>
      </c>
      <c r="B24" s="1">
        <v>3.6820691856437802</v>
      </c>
      <c r="C24" s="1">
        <v>4.85511916365133</v>
      </c>
      <c r="D24" s="1">
        <v>5.00091408508949</v>
      </c>
    </row>
    <row r="25" spans="1:4" ht="15" thickBot="1" x14ac:dyDescent="0.35">
      <c r="A25" s="1">
        <v>29</v>
      </c>
      <c r="B25" s="1">
        <v>4.3150891042899602</v>
      </c>
      <c r="C25" s="1">
        <v>4.4231877406634696</v>
      </c>
      <c r="D25" s="1">
        <v>4.6899098935887302</v>
      </c>
    </row>
    <row r="26" spans="1:4" ht="15" thickBot="1" x14ac:dyDescent="0.35">
      <c r="A26" s="1">
        <v>2</v>
      </c>
      <c r="B26" s="1">
        <v>6.4656443932021999</v>
      </c>
      <c r="C26" s="1">
        <v>4.5151377706677902</v>
      </c>
      <c r="D26" s="1">
        <v>4.9069342918953698</v>
      </c>
    </row>
    <row r="27" spans="1:4" ht="15" thickBot="1" x14ac:dyDescent="0.35">
      <c r="A27" s="1">
        <v>1</v>
      </c>
      <c r="B27" s="1">
        <v>3.70801138689164</v>
      </c>
      <c r="C27" s="1">
        <v>4.1101280640695199</v>
      </c>
      <c r="D27" s="1">
        <v>4.5390874155230998</v>
      </c>
    </row>
    <row r="28" spans="1:4" ht="15" thickBot="1" x14ac:dyDescent="0.35">
      <c r="A28" s="1">
        <v>28</v>
      </c>
      <c r="B28" s="1">
        <v>4.2166833721042796</v>
      </c>
      <c r="C28" s="1">
        <v>3.03518543412941</v>
      </c>
      <c r="D28" s="1">
        <v>5.0332490693790701</v>
      </c>
    </row>
    <row r="29" spans="1:4" ht="15" thickBot="1" x14ac:dyDescent="0.35">
      <c r="A29" s="1">
        <v>22</v>
      </c>
      <c r="B29" s="1">
        <v>4.9088037698170197</v>
      </c>
      <c r="C29" s="1">
        <v>3.94116563109591</v>
      </c>
      <c r="D29" s="1">
        <v>4.2744114490606204</v>
      </c>
    </row>
    <row r="30" spans="1:4" ht="15" thickBot="1" x14ac:dyDescent="0.35">
      <c r="A30" s="1">
        <v>21</v>
      </c>
      <c r="B30" s="1">
        <v>5.5744275448766798</v>
      </c>
      <c r="C30" s="1">
        <v>5.5137131012289702</v>
      </c>
      <c r="D30" s="1">
        <v>4.8536878556852798</v>
      </c>
    </row>
    <row r="31" spans="1:4" ht="15" thickBot="1" x14ac:dyDescent="0.35">
      <c r="A31" s="1">
        <v>6</v>
      </c>
      <c r="B31" s="1">
        <v>3.9602835365178</v>
      </c>
      <c r="C31" s="1">
        <v>3.9767998541564298</v>
      </c>
      <c r="D31" s="1">
        <v>5.0670195589205198</v>
      </c>
    </row>
    <row r="32" spans="1:4" ht="15" thickBot="1" x14ac:dyDescent="0.35">
      <c r="A32" s="1"/>
      <c r="B32" s="1"/>
      <c r="C32" s="1"/>
      <c r="D32" s="1"/>
    </row>
    <row r="33" spans="1:4" ht="15" thickBot="1" x14ac:dyDescent="0.35">
      <c r="A33" s="1"/>
      <c r="B33" s="1"/>
      <c r="C33" s="1"/>
      <c r="D33" s="1"/>
    </row>
    <row r="34" spans="1:4" ht="15" thickBot="1" x14ac:dyDescent="0.35">
      <c r="A34" s="1"/>
      <c r="B34" s="1"/>
      <c r="C34" s="1"/>
    </row>
    <row r="35" spans="1:4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A43C0-40B5-44D9-98CF-33894FF0067F}">
  <dimension ref="A1:D35"/>
  <sheetViews>
    <sheetView workbookViewId="0">
      <selection sqref="A1:D31"/>
    </sheetView>
  </sheetViews>
  <sheetFormatPr defaultRowHeight="14.4" x14ac:dyDescent="0.3"/>
  <cols>
    <col min="3" max="3" width="11.5546875" bestFit="1" customWidth="1"/>
  </cols>
  <sheetData>
    <row r="1" spans="1:4" x14ac:dyDescent="0.3">
      <c r="A1" s="2" t="s">
        <v>49</v>
      </c>
      <c r="B1" s="2" t="s">
        <v>50</v>
      </c>
      <c r="C1" s="2" t="s">
        <v>51</v>
      </c>
      <c r="D1" s="2" t="s">
        <v>57</v>
      </c>
    </row>
    <row r="2" spans="1:4" ht="15" thickBot="1" x14ac:dyDescent="0.35">
      <c r="A2" s="1">
        <v>3</v>
      </c>
      <c r="B2" s="1">
        <v>2.1358420213412099</v>
      </c>
      <c r="C2" s="1">
        <v>3.0675193686286399</v>
      </c>
      <c r="D2" s="1">
        <v>4.8205326073377996</v>
      </c>
    </row>
    <row r="3" spans="1:4" ht="15" thickBot="1" x14ac:dyDescent="0.35">
      <c r="A3" s="1">
        <v>25</v>
      </c>
      <c r="B3" s="1">
        <v>4.4979358223116996</v>
      </c>
      <c r="C3" s="1">
        <v>5.1342782726951501</v>
      </c>
      <c r="D3" s="1">
        <v>5.3513451195645603</v>
      </c>
    </row>
    <row r="4" spans="1:4" ht="15" thickBot="1" x14ac:dyDescent="0.35">
      <c r="A4" s="1">
        <v>24</v>
      </c>
      <c r="B4" s="1">
        <v>3.4710263634424199</v>
      </c>
      <c r="C4" s="1">
        <v>4.0646400588321399</v>
      </c>
      <c r="D4" s="1">
        <v>5.6832365883427496</v>
      </c>
    </row>
    <row r="5" spans="1:4" ht="15" thickBot="1" x14ac:dyDescent="0.35">
      <c r="A5" s="1">
        <v>4</v>
      </c>
      <c r="B5" s="1">
        <v>5.1025692633058197</v>
      </c>
      <c r="C5" s="1">
        <v>4.0889141182655999</v>
      </c>
      <c r="D5" s="1">
        <v>4.9819740769997196</v>
      </c>
    </row>
    <row r="6" spans="1:4" ht="15" thickBot="1" x14ac:dyDescent="0.35">
      <c r="A6" s="1">
        <v>17</v>
      </c>
      <c r="B6" s="1">
        <v>5.1133034598378604</v>
      </c>
      <c r="C6" s="1">
        <v>4.1207414356550496</v>
      </c>
      <c r="D6" s="1">
        <v>5.7031021982135996</v>
      </c>
    </row>
    <row r="7" spans="1:4" ht="15" thickBot="1" x14ac:dyDescent="0.35">
      <c r="A7" s="1">
        <v>13</v>
      </c>
      <c r="B7" s="1">
        <v>4.16421811021858</v>
      </c>
      <c r="C7" s="1">
        <v>3.0554703194906199</v>
      </c>
      <c r="D7" s="1">
        <v>4.27587281596875</v>
      </c>
    </row>
    <row r="8" spans="1:4" ht="15" thickBot="1" x14ac:dyDescent="0.35">
      <c r="A8" s="1">
        <v>15</v>
      </c>
      <c r="B8" s="1">
        <v>4.1802931854873604</v>
      </c>
      <c r="C8" s="1">
        <v>2.2026866561866201</v>
      </c>
      <c r="D8" s="1">
        <v>4.2005461256727097</v>
      </c>
    </row>
    <row r="9" spans="1:4" ht="15" thickBot="1" x14ac:dyDescent="0.35">
      <c r="A9" s="1">
        <v>7</v>
      </c>
      <c r="B9" s="1">
        <v>4.10898341469772</v>
      </c>
      <c r="C9" s="1">
        <v>5.0707790626279303</v>
      </c>
      <c r="D9" s="1">
        <v>5.3054396302313602</v>
      </c>
    </row>
    <row r="10" spans="1:4" ht="15" thickBot="1" x14ac:dyDescent="0.35">
      <c r="A10" s="1">
        <v>12</v>
      </c>
      <c r="B10" s="1">
        <v>4.1345732557113601</v>
      </c>
      <c r="C10" s="1">
        <v>3.0418943118885098</v>
      </c>
      <c r="D10" s="1">
        <v>5.7189944315434298</v>
      </c>
    </row>
    <row r="11" spans="1:4" ht="15" thickBot="1" x14ac:dyDescent="0.35">
      <c r="A11" s="1">
        <v>14</v>
      </c>
      <c r="B11" s="1">
        <v>4.0979017610690098</v>
      </c>
      <c r="C11" s="1">
        <v>6.1324328804524502</v>
      </c>
      <c r="D11" s="1">
        <v>5.03001954237474</v>
      </c>
    </row>
    <row r="12" spans="1:4" ht="15" thickBot="1" x14ac:dyDescent="0.35">
      <c r="A12" s="1">
        <v>9</v>
      </c>
      <c r="B12" s="1">
        <v>3.09329690959472</v>
      </c>
      <c r="C12" s="1">
        <v>4.0978029891121199</v>
      </c>
      <c r="D12" s="1">
        <v>5.7043951235268402</v>
      </c>
    </row>
    <row r="13" spans="1:4" ht="15" thickBot="1" x14ac:dyDescent="0.35">
      <c r="A13" s="1">
        <v>10</v>
      </c>
      <c r="B13" s="1">
        <v>5.6363245854314501</v>
      </c>
      <c r="C13" s="1">
        <v>4.1243203634538697</v>
      </c>
      <c r="D13" s="1">
        <v>5.6940751121437199</v>
      </c>
    </row>
    <row r="14" spans="1:4" ht="15" thickBot="1" x14ac:dyDescent="0.35">
      <c r="A14" s="1">
        <v>26</v>
      </c>
      <c r="B14" s="1">
        <v>4.1952644512938102</v>
      </c>
      <c r="C14" s="1">
        <v>4.0911159801454904</v>
      </c>
      <c r="D14" s="1">
        <v>5.8769408338101901</v>
      </c>
    </row>
    <row r="15" spans="1:4" ht="15" thickBot="1" x14ac:dyDescent="0.35">
      <c r="A15" s="1">
        <v>20</v>
      </c>
      <c r="B15" s="1">
        <v>5.0684685160610199</v>
      </c>
      <c r="C15" s="1">
        <v>6.0695975159641797</v>
      </c>
      <c r="D15" s="1">
        <v>4.9114060981646404</v>
      </c>
    </row>
    <row r="16" spans="1:4" ht="15" thickBot="1" x14ac:dyDescent="0.35">
      <c r="A16" s="1">
        <v>18</v>
      </c>
      <c r="B16" s="1">
        <v>3.1167944422067899</v>
      </c>
      <c r="C16" s="1">
        <v>3.4645835287133999</v>
      </c>
      <c r="D16" s="1">
        <v>4.3339476129963401</v>
      </c>
    </row>
    <row r="17" spans="1:4" ht="15" thickBot="1" x14ac:dyDescent="0.35">
      <c r="A17" s="1">
        <v>23</v>
      </c>
      <c r="B17" s="1">
        <v>5.0847997637380997</v>
      </c>
      <c r="C17" s="1">
        <v>4.0927277463457399</v>
      </c>
      <c r="D17" s="1">
        <v>5.0795470723960099</v>
      </c>
    </row>
    <row r="18" spans="1:4" ht="15" thickBot="1" x14ac:dyDescent="0.35">
      <c r="A18" s="1">
        <v>5</v>
      </c>
      <c r="B18" s="1">
        <v>5.0959391987574403</v>
      </c>
      <c r="C18" s="1">
        <v>4.2081711278852501</v>
      </c>
      <c r="D18" s="1">
        <v>5.9942448126113002</v>
      </c>
    </row>
    <row r="19" spans="1:4" ht="15" thickBot="1" x14ac:dyDescent="0.35">
      <c r="A19" s="1">
        <v>27</v>
      </c>
      <c r="B19" s="1">
        <v>4.1026199141819104</v>
      </c>
      <c r="C19" s="1">
        <v>3.0620921757840698</v>
      </c>
      <c r="D19" s="1">
        <v>5.9404817559560499</v>
      </c>
    </row>
    <row r="20" spans="1:4" ht="15" thickBot="1" x14ac:dyDescent="0.35">
      <c r="A20" s="1">
        <v>8</v>
      </c>
      <c r="B20" s="1">
        <v>5.1700475342460601</v>
      </c>
      <c r="C20" s="1">
        <v>4.1338174054802099</v>
      </c>
      <c r="D20" s="1">
        <v>5.1009541113168302</v>
      </c>
    </row>
    <row r="21" spans="1:4" ht="15" thickBot="1" x14ac:dyDescent="0.35">
      <c r="A21" s="1">
        <v>19</v>
      </c>
      <c r="B21" s="1">
        <v>5.1220590761378704</v>
      </c>
      <c r="C21" s="1">
        <v>3.0580244957406002</v>
      </c>
      <c r="D21" s="1">
        <v>5.6658431388162303</v>
      </c>
    </row>
    <row r="22" spans="1:4" ht="15" thickBot="1" x14ac:dyDescent="0.35">
      <c r="A22" s="1">
        <v>30</v>
      </c>
      <c r="B22" s="1">
        <v>3.0513739996811799</v>
      </c>
      <c r="C22" s="1">
        <v>3.0437357107901399</v>
      </c>
      <c r="D22" s="1">
        <v>6.6511056265797501</v>
      </c>
    </row>
    <row r="23" spans="1:4" ht="15" thickBot="1" x14ac:dyDescent="0.35">
      <c r="A23" s="1">
        <v>11</v>
      </c>
      <c r="B23" s="1">
        <v>2.0964511339115699</v>
      </c>
      <c r="C23" s="1">
        <v>5.1263213658650999</v>
      </c>
      <c r="D23" s="1">
        <v>4.2819204877904404</v>
      </c>
    </row>
    <row r="24" spans="1:4" ht="15" thickBot="1" x14ac:dyDescent="0.35">
      <c r="A24" s="1">
        <v>16</v>
      </c>
      <c r="B24" s="1">
        <v>3.0833866215570498</v>
      </c>
      <c r="C24" s="1">
        <v>5.0827732860171499</v>
      </c>
      <c r="D24" s="1">
        <v>5.16378195444128</v>
      </c>
    </row>
    <row r="25" spans="1:4" ht="15" thickBot="1" x14ac:dyDescent="0.35">
      <c r="A25" s="1">
        <v>29</v>
      </c>
      <c r="B25" s="1">
        <v>4.1555017148640196</v>
      </c>
      <c r="C25" s="1">
        <v>4.0927277463457399</v>
      </c>
      <c r="D25" s="1">
        <v>4.6544026089803499</v>
      </c>
    </row>
    <row r="26" spans="1:4" ht="15" thickBot="1" x14ac:dyDescent="0.35">
      <c r="A26" s="1">
        <v>2</v>
      </c>
      <c r="B26" s="1">
        <v>7.1771118350503604</v>
      </c>
      <c r="C26" s="1">
        <v>4.2798370075573899</v>
      </c>
      <c r="D26" s="1">
        <v>5.0399698401716098</v>
      </c>
    </row>
    <row r="27" spans="1:4" ht="15" thickBot="1" x14ac:dyDescent="0.35">
      <c r="A27" s="1">
        <v>1</v>
      </c>
      <c r="B27" s="1">
        <v>4.0925763039344396</v>
      </c>
      <c r="C27" s="1">
        <v>4.1924212404849399</v>
      </c>
      <c r="D27" s="1">
        <v>4.0925719867699897</v>
      </c>
    </row>
    <row r="28" spans="1:4" ht="15" thickBot="1" x14ac:dyDescent="0.35">
      <c r="A28" s="1">
        <v>28</v>
      </c>
      <c r="B28" s="1">
        <v>4.13779183363875</v>
      </c>
      <c r="C28" s="1">
        <v>2.0615422608551799</v>
      </c>
      <c r="D28" s="1">
        <v>5.4016197392559002</v>
      </c>
    </row>
    <row r="29" spans="1:4" ht="15" thickBot="1" x14ac:dyDescent="0.35">
      <c r="A29" s="1">
        <v>22</v>
      </c>
      <c r="B29" s="1">
        <v>5.1631421046910102</v>
      </c>
      <c r="C29" s="1">
        <v>3.1109009122601599</v>
      </c>
      <c r="D29" s="1">
        <v>3.4077931392070999</v>
      </c>
    </row>
    <row r="30" spans="1:4" ht="15" thickBot="1" x14ac:dyDescent="0.35">
      <c r="A30" s="1">
        <v>21</v>
      </c>
      <c r="B30" s="1">
        <v>6.1606553383531502</v>
      </c>
      <c r="C30" s="1">
        <v>5.0612687732573596</v>
      </c>
      <c r="D30" s="1">
        <v>4.8633523751881302</v>
      </c>
    </row>
    <row r="31" spans="1:4" ht="15" thickBot="1" x14ac:dyDescent="0.35">
      <c r="A31" s="1">
        <v>6</v>
      </c>
      <c r="B31" s="1">
        <v>3.16982725577786</v>
      </c>
      <c r="C31" s="1">
        <v>3.1093846825115299</v>
      </c>
      <c r="D31" s="1">
        <v>5.5388626596516701</v>
      </c>
    </row>
    <row r="32" spans="1:4" ht="15" thickBot="1" x14ac:dyDescent="0.35">
      <c r="A32" s="1"/>
      <c r="B32" s="1"/>
      <c r="C32" s="1"/>
      <c r="D32" s="1"/>
    </row>
    <row r="33" spans="1:4" ht="15" thickBot="1" x14ac:dyDescent="0.35">
      <c r="A33" s="1"/>
      <c r="B33" s="1"/>
      <c r="C33" s="1"/>
      <c r="D33" s="1"/>
    </row>
    <row r="34" spans="1:4" ht="15" thickBot="1" x14ac:dyDescent="0.35">
      <c r="A34" s="1"/>
      <c r="B34" s="1"/>
      <c r="C34" s="1"/>
    </row>
    <row r="35" spans="1:4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1B393-8007-466C-BEB2-26D51AE72BF8}">
  <dimension ref="A1:S16"/>
  <sheetViews>
    <sheetView workbookViewId="0">
      <selection activeCell="R10" sqref="R10"/>
    </sheetView>
  </sheetViews>
  <sheetFormatPr defaultRowHeight="14.4" x14ac:dyDescent="0.3"/>
  <sheetData>
    <row r="1" spans="1:19" x14ac:dyDescent="0.3">
      <c r="A1" t="s">
        <v>47</v>
      </c>
      <c r="B1" t="s">
        <v>118</v>
      </c>
      <c r="C1" t="s">
        <v>123</v>
      </c>
      <c r="D1" t="s">
        <v>124</v>
      </c>
      <c r="E1" t="s">
        <v>48</v>
      </c>
      <c r="F1" t="s">
        <v>118</v>
      </c>
      <c r="G1" t="s">
        <v>123</v>
      </c>
      <c r="H1" t="s">
        <v>124</v>
      </c>
      <c r="I1" t="s">
        <v>52</v>
      </c>
      <c r="J1" t="s">
        <v>53</v>
      </c>
      <c r="K1" t="s">
        <v>54</v>
      </c>
      <c r="L1" t="s">
        <v>55</v>
      </c>
      <c r="M1" t="s">
        <v>60</v>
      </c>
      <c r="N1" t="s">
        <v>14</v>
      </c>
      <c r="O1" t="s">
        <v>17</v>
      </c>
      <c r="P1" t="s">
        <v>45</v>
      </c>
      <c r="Q1" t="s">
        <v>46</v>
      </c>
      <c r="R1" t="s">
        <v>121</v>
      </c>
      <c r="S1" t="s">
        <v>60</v>
      </c>
    </row>
    <row r="2" spans="1:19" x14ac:dyDescent="0.3">
      <c r="A2" t="s">
        <v>136</v>
      </c>
      <c r="B2">
        <v>2.1</v>
      </c>
      <c r="C2">
        <v>3.1</v>
      </c>
      <c r="D2" t="s">
        <v>203</v>
      </c>
      <c r="E2" t="s">
        <v>186</v>
      </c>
      <c r="F2">
        <v>4.4000000000000004</v>
      </c>
      <c r="G2">
        <v>5.4</v>
      </c>
      <c r="H2" t="s">
        <v>203</v>
      </c>
      <c r="I2" t="s">
        <v>204</v>
      </c>
      <c r="J2" t="s">
        <v>205</v>
      </c>
      <c r="K2" t="s">
        <v>136</v>
      </c>
      <c r="L2">
        <v>0.6</v>
      </c>
      <c r="M2">
        <v>3</v>
      </c>
      <c r="O2">
        <v>8.5</v>
      </c>
      <c r="P2" t="s">
        <v>58</v>
      </c>
      <c r="Q2">
        <v>0.8</v>
      </c>
      <c r="R2">
        <v>-1</v>
      </c>
      <c r="S2">
        <v>4</v>
      </c>
    </row>
    <row r="3" spans="1:19" x14ac:dyDescent="0.3">
      <c r="A3" t="s">
        <v>36</v>
      </c>
      <c r="B3">
        <v>3.4</v>
      </c>
      <c r="C3">
        <v>4.2</v>
      </c>
      <c r="D3">
        <v>4.8</v>
      </c>
      <c r="E3" t="s">
        <v>137</v>
      </c>
      <c r="F3">
        <v>5</v>
      </c>
      <c r="G3">
        <v>3.7</v>
      </c>
      <c r="H3">
        <v>4.7</v>
      </c>
      <c r="I3" t="s">
        <v>206</v>
      </c>
      <c r="J3" t="s">
        <v>207</v>
      </c>
      <c r="K3" t="s">
        <v>137</v>
      </c>
      <c r="L3">
        <v>1</v>
      </c>
      <c r="M3">
        <v>9</v>
      </c>
      <c r="O3">
        <v>7.5</v>
      </c>
      <c r="P3" t="s">
        <v>59</v>
      </c>
      <c r="Q3">
        <v>1</v>
      </c>
      <c r="R3">
        <v>0.64999999999999858</v>
      </c>
      <c r="S3">
        <v>5</v>
      </c>
    </row>
    <row r="4" spans="1:19" x14ac:dyDescent="0.3">
      <c r="A4" t="s">
        <v>167</v>
      </c>
      <c r="B4">
        <v>5.6</v>
      </c>
      <c r="C4">
        <v>4.3</v>
      </c>
      <c r="D4" t="s">
        <v>203</v>
      </c>
      <c r="E4" t="s">
        <v>138</v>
      </c>
      <c r="F4">
        <v>4.3</v>
      </c>
      <c r="G4">
        <v>3.2</v>
      </c>
      <c r="H4" t="s">
        <v>203</v>
      </c>
      <c r="I4" t="s">
        <v>157</v>
      </c>
      <c r="J4" t="s">
        <v>133</v>
      </c>
      <c r="K4" t="s">
        <v>138</v>
      </c>
      <c r="L4">
        <v>0.6</v>
      </c>
      <c r="M4">
        <v>3</v>
      </c>
      <c r="O4">
        <v>7.5</v>
      </c>
      <c r="P4" t="s">
        <v>59</v>
      </c>
      <c r="Q4">
        <v>0.6</v>
      </c>
      <c r="R4">
        <v>1.1999999999999993</v>
      </c>
      <c r="S4">
        <v>4.25</v>
      </c>
    </row>
    <row r="5" spans="1:19" x14ac:dyDescent="0.3">
      <c r="A5" t="s">
        <v>151</v>
      </c>
      <c r="B5">
        <v>3.6</v>
      </c>
      <c r="C5">
        <v>2.5</v>
      </c>
      <c r="D5" t="s">
        <v>203</v>
      </c>
      <c r="E5" t="s">
        <v>147</v>
      </c>
      <c r="F5">
        <v>4</v>
      </c>
      <c r="G5">
        <v>4.9000000000000004</v>
      </c>
      <c r="H5" t="s">
        <v>203</v>
      </c>
      <c r="I5" t="s">
        <v>158</v>
      </c>
      <c r="J5" t="s">
        <v>209</v>
      </c>
      <c r="K5" t="s">
        <v>151</v>
      </c>
      <c r="L5">
        <v>0.8</v>
      </c>
      <c r="M5">
        <v>5.5</v>
      </c>
      <c r="O5">
        <v>8.5</v>
      </c>
      <c r="P5" t="s">
        <v>58</v>
      </c>
      <c r="Q5">
        <v>0.8</v>
      </c>
      <c r="R5">
        <v>-1</v>
      </c>
      <c r="S5">
        <v>4</v>
      </c>
    </row>
    <row r="6" spans="1:19" x14ac:dyDescent="0.3">
      <c r="A6" t="s">
        <v>145</v>
      </c>
      <c r="B6">
        <v>3.6</v>
      </c>
      <c r="C6">
        <v>3.6</v>
      </c>
      <c r="D6" t="s">
        <v>203</v>
      </c>
      <c r="E6" t="s">
        <v>149</v>
      </c>
      <c r="F6">
        <v>3.8</v>
      </c>
      <c r="G6">
        <v>6.3</v>
      </c>
      <c r="H6" t="s">
        <v>203</v>
      </c>
      <c r="I6" t="s">
        <v>154</v>
      </c>
      <c r="J6" t="s">
        <v>153</v>
      </c>
      <c r="K6" t="s">
        <v>145</v>
      </c>
      <c r="L6">
        <v>1</v>
      </c>
      <c r="M6">
        <v>7</v>
      </c>
      <c r="O6">
        <v>8.5</v>
      </c>
      <c r="P6" t="s">
        <v>58</v>
      </c>
      <c r="Q6">
        <v>0.6</v>
      </c>
      <c r="R6">
        <v>0.15000000000000036</v>
      </c>
      <c r="S6">
        <v>3</v>
      </c>
    </row>
    <row r="7" spans="1:19" x14ac:dyDescent="0.3">
      <c r="A7" t="s">
        <v>144</v>
      </c>
      <c r="B7">
        <v>2.9</v>
      </c>
      <c r="C7">
        <v>4.2</v>
      </c>
      <c r="D7">
        <v>4.2857000000000003</v>
      </c>
      <c r="E7" t="s">
        <v>134</v>
      </c>
      <c r="F7">
        <v>5</v>
      </c>
      <c r="G7">
        <v>3.8</v>
      </c>
      <c r="H7">
        <v>5.57</v>
      </c>
      <c r="I7" t="s">
        <v>210</v>
      </c>
      <c r="J7" t="s">
        <v>211</v>
      </c>
      <c r="K7" t="s">
        <v>134</v>
      </c>
      <c r="L7">
        <v>1</v>
      </c>
      <c r="M7">
        <v>9</v>
      </c>
      <c r="O7">
        <v>7.5</v>
      </c>
      <c r="P7" t="s">
        <v>59</v>
      </c>
      <c r="Q7">
        <v>0.8</v>
      </c>
      <c r="R7">
        <v>0.44999999999999929</v>
      </c>
      <c r="S7">
        <v>6.5</v>
      </c>
    </row>
    <row r="8" spans="1:19" x14ac:dyDescent="0.3">
      <c r="A8" t="s">
        <v>184</v>
      </c>
      <c r="B8">
        <v>4.4000000000000004</v>
      </c>
      <c r="C8">
        <v>4.5</v>
      </c>
      <c r="D8">
        <v>5.33</v>
      </c>
      <c r="E8" t="s">
        <v>162</v>
      </c>
      <c r="F8">
        <v>5.2</v>
      </c>
      <c r="G8">
        <v>5.9</v>
      </c>
      <c r="H8">
        <v>5</v>
      </c>
      <c r="I8" t="s">
        <v>212</v>
      </c>
      <c r="J8" t="s">
        <v>213</v>
      </c>
      <c r="K8" t="s">
        <v>184</v>
      </c>
      <c r="L8">
        <v>0.8</v>
      </c>
      <c r="M8">
        <v>5</v>
      </c>
      <c r="O8">
        <v>9.5</v>
      </c>
      <c r="P8" t="s">
        <v>59</v>
      </c>
      <c r="Q8">
        <v>0.8</v>
      </c>
      <c r="R8">
        <v>0.5</v>
      </c>
      <c r="S8">
        <v>4</v>
      </c>
    </row>
    <row r="9" spans="1:19" x14ac:dyDescent="0.3">
      <c r="A9" t="s">
        <v>164</v>
      </c>
      <c r="B9">
        <v>2.9</v>
      </c>
      <c r="C9">
        <v>3.4</v>
      </c>
      <c r="D9" t="s">
        <v>203</v>
      </c>
      <c r="E9" t="s">
        <v>200</v>
      </c>
      <c r="F9">
        <v>5.3</v>
      </c>
      <c r="G9">
        <v>3.7</v>
      </c>
      <c r="H9" t="s">
        <v>203</v>
      </c>
      <c r="I9" t="s">
        <v>155</v>
      </c>
      <c r="J9" t="s">
        <v>156</v>
      </c>
      <c r="K9" t="s">
        <v>200</v>
      </c>
      <c r="L9">
        <v>0.8</v>
      </c>
      <c r="M9">
        <v>6</v>
      </c>
      <c r="O9">
        <v>9.5</v>
      </c>
      <c r="P9" t="s">
        <v>58</v>
      </c>
      <c r="Q9">
        <v>1</v>
      </c>
      <c r="R9">
        <v>-1.8500000000000005</v>
      </c>
      <c r="S9">
        <v>6.25</v>
      </c>
    </row>
    <row r="10" spans="1:19" x14ac:dyDescent="0.3">
      <c r="A10" t="s">
        <v>141</v>
      </c>
      <c r="B10">
        <v>5.3</v>
      </c>
      <c r="C10">
        <v>4.7</v>
      </c>
      <c r="D10" t="s">
        <v>203</v>
      </c>
      <c r="E10" t="s">
        <v>173</v>
      </c>
      <c r="F10">
        <v>3.6</v>
      </c>
      <c r="G10">
        <v>3.3</v>
      </c>
      <c r="H10" t="s">
        <v>203</v>
      </c>
      <c r="I10" t="s">
        <v>154</v>
      </c>
      <c r="J10" t="s">
        <v>153</v>
      </c>
      <c r="K10" t="s">
        <v>141</v>
      </c>
      <c r="L10">
        <v>0.6</v>
      </c>
      <c r="M10">
        <v>3.5</v>
      </c>
      <c r="O10">
        <v>8.5</v>
      </c>
      <c r="P10" t="s">
        <v>58</v>
      </c>
      <c r="Q10">
        <v>0.6</v>
      </c>
      <c r="R10">
        <v>-5.0000000000000711E-2</v>
      </c>
      <c r="S10">
        <v>3</v>
      </c>
    </row>
    <row r="11" spans="1:19" x14ac:dyDescent="0.3">
      <c r="A11" t="s">
        <v>142</v>
      </c>
      <c r="B11">
        <v>4.5</v>
      </c>
      <c r="C11">
        <v>4.5</v>
      </c>
      <c r="D11">
        <v>3</v>
      </c>
      <c r="E11" t="s">
        <v>180</v>
      </c>
      <c r="F11">
        <v>4.5999999999999996</v>
      </c>
      <c r="G11">
        <v>3.1</v>
      </c>
      <c r="H11">
        <v>3</v>
      </c>
      <c r="I11" t="s">
        <v>214</v>
      </c>
      <c r="J11" t="s">
        <v>215</v>
      </c>
      <c r="K11" t="s">
        <v>180</v>
      </c>
      <c r="L11">
        <v>0.6</v>
      </c>
      <c r="M11">
        <v>6</v>
      </c>
      <c r="O11">
        <v>7.5</v>
      </c>
      <c r="P11" t="s">
        <v>59</v>
      </c>
      <c r="Q11">
        <v>1</v>
      </c>
      <c r="R11">
        <v>0.84999999999999964</v>
      </c>
      <c r="S11">
        <v>5</v>
      </c>
    </row>
    <row r="12" spans="1:19" x14ac:dyDescent="0.3">
      <c r="A12" t="s">
        <v>191</v>
      </c>
      <c r="B12">
        <v>3</v>
      </c>
      <c r="C12">
        <v>3.2</v>
      </c>
      <c r="D12">
        <v>4</v>
      </c>
      <c r="E12" t="s">
        <v>135</v>
      </c>
      <c r="F12">
        <v>1.8</v>
      </c>
      <c r="G12">
        <v>5.5</v>
      </c>
      <c r="H12">
        <v>2.75</v>
      </c>
      <c r="I12" t="s">
        <v>216</v>
      </c>
      <c r="J12" t="s">
        <v>208</v>
      </c>
      <c r="K12" t="s">
        <v>191</v>
      </c>
      <c r="L12">
        <v>1</v>
      </c>
      <c r="M12">
        <v>9.5</v>
      </c>
      <c r="O12">
        <v>7.5</v>
      </c>
      <c r="P12" t="s">
        <v>58</v>
      </c>
      <c r="Q12">
        <v>0.8</v>
      </c>
      <c r="R12">
        <v>-0.75</v>
      </c>
      <c r="S12">
        <v>4</v>
      </c>
    </row>
    <row r="13" spans="1:19" x14ac:dyDescent="0.3">
      <c r="A13" t="s">
        <v>152</v>
      </c>
      <c r="B13">
        <v>3.5</v>
      </c>
      <c r="C13">
        <v>5.3</v>
      </c>
      <c r="D13">
        <v>5.75</v>
      </c>
      <c r="E13" t="s">
        <v>194</v>
      </c>
      <c r="F13">
        <v>4</v>
      </c>
      <c r="G13">
        <v>3.8</v>
      </c>
      <c r="H13">
        <v>6.75</v>
      </c>
      <c r="I13" t="s">
        <v>208</v>
      </c>
      <c r="J13" t="s">
        <v>216</v>
      </c>
      <c r="K13" t="s">
        <v>194</v>
      </c>
      <c r="L13">
        <v>0.8</v>
      </c>
      <c r="M13">
        <v>7</v>
      </c>
      <c r="O13">
        <v>7.5</v>
      </c>
      <c r="P13" t="s">
        <v>59</v>
      </c>
      <c r="Q13">
        <v>0.8</v>
      </c>
      <c r="R13">
        <v>0.80000000000000071</v>
      </c>
      <c r="S13">
        <v>6.5</v>
      </c>
    </row>
    <row r="14" spans="1:19" x14ac:dyDescent="0.3">
      <c r="A14" t="s">
        <v>140</v>
      </c>
      <c r="B14">
        <v>7.4</v>
      </c>
      <c r="C14">
        <v>4.4000000000000004</v>
      </c>
      <c r="D14">
        <v>5.7</v>
      </c>
      <c r="E14" t="s">
        <v>139</v>
      </c>
      <c r="F14">
        <v>3.9</v>
      </c>
      <c r="G14">
        <v>4.3</v>
      </c>
      <c r="H14">
        <v>4</v>
      </c>
      <c r="I14" t="s">
        <v>157</v>
      </c>
      <c r="J14" t="s">
        <v>133</v>
      </c>
      <c r="K14" t="s">
        <v>140</v>
      </c>
      <c r="L14">
        <v>0.8</v>
      </c>
      <c r="M14">
        <v>9</v>
      </c>
      <c r="O14">
        <v>9.5</v>
      </c>
      <c r="P14" t="s">
        <v>59</v>
      </c>
      <c r="Q14">
        <v>0.6</v>
      </c>
      <c r="R14">
        <v>0.5</v>
      </c>
      <c r="S14">
        <v>3</v>
      </c>
    </row>
    <row r="15" spans="1:19" x14ac:dyDescent="0.3">
      <c r="A15" t="s">
        <v>188</v>
      </c>
      <c r="B15">
        <v>4</v>
      </c>
      <c r="C15">
        <v>2.4</v>
      </c>
      <c r="D15" t="s">
        <v>203</v>
      </c>
      <c r="E15" t="s">
        <v>201</v>
      </c>
      <c r="F15">
        <v>5.2</v>
      </c>
      <c r="G15">
        <v>3.5</v>
      </c>
      <c r="H15" t="s">
        <v>203</v>
      </c>
      <c r="I15" t="s">
        <v>207</v>
      </c>
      <c r="J15" t="s">
        <v>206</v>
      </c>
      <c r="K15" t="s">
        <v>201</v>
      </c>
      <c r="L15">
        <v>0.6</v>
      </c>
      <c r="M15">
        <v>3.5</v>
      </c>
      <c r="O15">
        <v>8.5</v>
      </c>
      <c r="P15" t="s">
        <v>58</v>
      </c>
      <c r="Q15">
        <v>0.6</v>
      </c>
      <c r="R15">
        <v>-0.95000000000000018</v>
      </c>
      <c r="S15">
        <v>3</v>
      </c>
    </row>
    <row r="16" spans="1:19" x14ac:dyDescent="0.3">
      <c r="A16" t="s">
        <v>170</v>
      </c>
      <c r="B16">
        <v>6</v>
      </c>
      <c r="C16">
        <v>5.7</v>
      </c>
      <c r="D16">
        <v>4.2220000000000004</v>
      </c>
      <c r="E16" t="s">
        <v>143</v>
      </c>
      <c r="F16">
        <v>3.7</v>
      </c>
      <c r="G16">
        <v>3.7</v>
      </c>
      <c r="H16">
        <v>5.6669999999999998</v>
      </c>
      <c r="I16" t="s">
        <v>217</v>
      </c>
      <c r="J16" t="s">
        <v>218</v>
      </c>
      <c r="K16" t="s">
        <v>170</v>
      </c>
      <c r="L16">
        <v>0.6</v>
      </c>
      <c r="M16">
        <v>3.5</v>
      </c>
      <c r="O16">
        <v>7.5</v>
      </c>
      <c r="P16" t="s">
        <v>59</v>
      </c>
      <c r="Q16">
        <v>0.8</v>
      </c>
      <c r="R16">
        <v>2.0500000000000007</v>
      </c>
      <c r="S16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25B42-505B-49FE-9B19-31E774579555}">
  <dimension ref="A1:BF31"/>
  <sheetViews>
    <sheetView topLeftCell="AD1" workbookViewId="0">
      <selection activeCell="BD2" sqref="BD2:BD31"/>
    </sheetView>
  </sheetViews>
  <sheetFormatPr defaultRowHeight="14.4" x14ac:dyDescent="0.3"/>
  <sheetData>
    <row r="1" spans="1:58" x14ac:dyDescent="0.3">
      <c r="A1" s="26" t="s">
        <v>49</v>
      </c>
      <c r="B1" s="26" t="s">
        <v>107</v>
      </c>
      <c r="C1" s="26" t="s">
        <v>65</v>
      </c>
      <c r="D1" s="26" t="s">
        <v>56</v>
      </c>
      <c r="E1" s="26" t="s">
        <v>66</v>
      </c>
      <c r="F1" s="26" t="s">
        <v>67</v>
      </c>
      <c r="G1" s="26" t="s">
        <v>50</v>
      </c>
      <c r="H1" s="26" t="s">
        <v>68</v>
      </c>
      <c r="I1" s="26" t="s">
        <v>69</v>
      </c>
      <c r="J1" s="26" t="s">
        <v>70</v>
      </c>
      <c r="K1" s="26" t="s">
        <v>71</v>
      </c>
      <c r="L1" s="26" t="s">
        <v>72</v>
      </c>
      <c r="M1" s="26" t="s">
        <v>73</v>
      </c>
      <c r="N1" s="26" t="s">
        <v>74</v>
      </c>
      <c r="O1" s="26" t="s">
        <v>75</v>
      </c>
      <c r="P1" s="26" t="s">
        <v>108</v>
      </c>
      <c r="Q1" s="26" t="s">
        <v>76</v>
      </c>
      <c r="R1" s="26" t="s">
        <v>77</v>
      </c>
      <c r="S1" s="26" t="s">
        <v>78</v>
      </c>
      <c r="T1" s="26" t="s">
        <v>79</v>
      </c>
      <c r="U1" s="26" t="s">
        <v>80</v>
      </c>
      <c r="V1" s="26" t="s">
        <v>63</v>
      </c>
      <c r="W1" s="26" t="s">
        <v>81</v>
      </c>
      <c r="X1" s="26" t="s">
        <v>82</v>
      </c>
      <c r="Y1" s="26" t="s">
        <v>83</v>
      </c>
      <c r="Z1" s="26" t="s">
        <v>64</v>
      </c>
      <c r="AA1" s="26" t="s">
        <v>84</v>
      </c>
      <c r="AB1" s="26" t="s">
        <v>85</v>
      </c>
      <c r="AC1" s="26" t="s">
        <v>86</v>
      </c>
      <c r="AD1" s="26" t="s">
        <v>51</v>
      </c>
      <c r="AE1" s="26" t="s">
        <v>87</v>
      </c>
      <c r="AF1" s="26" t="s">
        <v>88</v>
      </c>
      <c r="AG1" s="26" t="s">
        <v>89</v>
      </c>
      <c r="AH1" s="26" t="s">
        <v>90</v>
      </c>
      <c r="AI1" s="26" t="s">
        <v>91</v>
      </c>
      <c r="AJ1" s="26" t="s">
        <v>92</v>
      </c>
      <c r="AK1" s="26" t="s">
        <v>93</v>
      </c>
      <c r="AL1" s="26" t="s">
        <v>94</v>
      </c>
      <c r="AM1" s="26" t="s">
        <v>95</v>
      </c>
      <c r="AN1" s="26" t="s">
        <v>96</v>
      </c>
      <c r="AO1" s="26" t="s">
        <v>97</v>
      </c>
      <c r="AP1" s="26" t="s">
        <v>98</v>
      </c>
      <c r="AQ1" s="26" t="s">
        <v>99</v>
      </c>
      <c r="AR1" s="26" t="s">
        <v>100</v>
      </c>
      <c r="AS1" s="26" t="s">
        <v>101</v>
      </c>
      <c r="AT1" s="26" t="s">
        <v>102</v>
      </c>
      <c r="AU1" s="26" t="s">
        <v>103</v>
      </c>
      <c r="AV1" s="26" t="s">
        <v>104</v>
      </c>
      <c r="AW1" s="26" t="s">
        <v>105</v>
      </c>
      <c r="AX1" s="26" t="s">
        <v>106</v>
      </c>
      <c r="AY1" s="26" t="s">
        <v>109</v>
      </c>
      <c r="AZ1" s="26" t="s">
        <v>110</v>
      </c>
      <c r="BA1" s="26" t="s">
        <v>111</v>
      </c>
      <c r="BB1" s="26" t="s">
        <v>112</v>
      </c>
      <c r="BC1" s="26" t="s">
        <v>113</v>
      </c>
      <c r="BD1" s="26" t="s">
        <v>57</v>
      </c>
      <c r="BE1" s="26" t="s">
        <v>114</v>
      </c>
      <c r="BF1" s="26" t="s">
        <v>115</v>
      </c>
    </row>
    <row r="2" spans="1:58" x14ac:dyDescent="0.3">
      <c r="A2" t="s">
        <v>136</v>
      </c>
      <c r="B2" t="s">
        <v>186</v>
      </c>
      <c r="C2" t="s">
        <v>10</v>
      </c>
      <c r="D2" t="s">
        <v>168</v>
      </c>
      <c r="E2">
        <v>34.299999999999997</v>
      </c>
      <c r="F2">
        <v>31.4</v>
      </c>
      <c r="G2">
        <v>2.1</v>
      </c>
      <c r="H2">
        <v>6.4</v>
      </c>
      <c r="I2">
        <v>4.7</v>
      </c>
      <c r="J2">
        <v>1.1000000000000001</v>
      </c>
      <c r="K2">
        <v>0.1</v>
      </c>
      <c r="L2">
        <v>0.5</v>
      </c>
      <c r="M2">
        <v>2.1</v>
      </c>
      <c r="N2">
        <v>0.7</v>
      </c>
      <c r="O2">
        <v>0</v>
      </c>
      <c r="P2">
        <v>1.8</v>
      </c>
      <c r="Q2">
        <v>8.1999999999999993</v>
      </c>
      <c r="R2">
        <v>0.19420000000000001</v>
      </c>
      <c r="S2">
        <v>0.24729999999999999</v>
      </c>
      <c r="T2">
        <v>0.27879999999999999</v>
      </c>
      <c r="U2">
        <v>0.52629999999999999</v>
      </c>
      <c r="V2">
        <v>9.1999999999999993</v>
      </c>
      <c r="W2">
        <v>0.6</v>
      </c>
      <c r="X2">
        <v>0.6</v>
      </c>
      <c r="Y2">
        <v>0.2</v>
      </c>
      <c r="Z2">
        <v>0.2</v>
      </c>
      <c r="AA2">
        <v>0.1</v>
      </c>
      <c r="AB2">
        <v>36.1</v>
      </c>
      <c r="AC2">
        <v>32.799999999999997</v>
      </c>
      <c r="AD2">
        <v>3.1</v>
      </c>
      <c r="AE2">
        <v>7.3</v>
      </c>
      <c r="AF2">
        <v>4.4000000000000004</v>
      </c>
      <c r="AG2">
        <v>1.8</v>
      </c>
      <c r="AH2">
        <v>0.2</v>
      </c>
      <c r="AI2">
        <v>0.9</v>
      </c>
      <c r="AJ2">
        <v>2.7</v>
      </c>
      <c r="AK2">
        <v>0.8</v>
      </c>
      <c r="AL2">
        <v>0.2</v>
      </c>
      <c r="AM2">
        <v>2.6</v>
      </c>
      <c r="AN2">
        <v>8.5</v>
      </c>
      <c r="AO2">
        <v>0.21640000000000001</v>
      </c>
      <c r="AP2">
        <v>0.27929999999999999</v>
      </c>
      <c r="AQ2">
        <v>0.36340000000000011</v>
      </c>
      <c r="AR2">
        <v>0.64249999999999996</v>
      </c>
      <c r="AS2">
        <v>12.2</v>
      </c>
      <c r="AT2">
        <v>0.5</v>
      </c>
      <c r="AU2">
        <v>0.4</v>
      </c>
      <c r="AV2">
        <v>0</v>
      </c>
      <c r="AW2">
        <v>0.3</v>
      </c>
      <c r="AX2">
        <v>0</v>
      </c>
      <c r="AY2">
        <v>5.3117647058823527</v>
      </c>
      <c r="AZ2">
        <v>2.1764705882352939</v>
      </c>
      <c r="BA2">
        <v>0</v>
      </c>
      <c r="BB2">
        <v>0.88235294117647056</v>
      </c>
      <c r="BC2">
        <v>1.588235294117647</v>
      </c>
      <c r="BD2">
        <v>4.7058823529411766</v>
      </c>
      <c r="BE2">
        <v>22.294117647058819</v>
      </c>
      <c r="BF2">
        <v>6.7058823529411766</v>
      </c>
    </row>
    <row r="3" spans="1:58" x14ac:dyDescent="0.3">
      <c r="A3" t="s">
        <v>186</v>
      </c>
      <c r="B3" t="s">
        <v>136</v>
      </c>
      <c r="C3" t="s">
        <v>11</v>
      </c>
      <c r="D3" t="s">
        <v>185</v>
      </c>
      <c r="E3">
        <v>37.700000000000003</v>
      </c>
      <c r="F3">
        <v>32.9</v>
      </c>
      <c r="G3">
        <v>4.4000000000000004</v>
      </c>
      <c r="H3">
        <v>7.6</v>
      </c>
      <c r="I3">
        <v>4.5999999999999996</v>
      </c>
      <c r="J3">
        <v>1.5</v>
      </c>
      <c r="K3">
        <v>0.1</v>
      </c>
      <c r="L3">
        <v>1.4</v>
      </c>
      <c r="M3">
        <v>4.3</v>
      </c>
      <c r="N3">
        <v>0.8</v>
      </c>
      <c r="O3">
        <v>0.1</v>
      </c>
      <c r="P3">
        <v>3.8</v>
      </c>
      <c r="Q3">
        <v>8.4</v>
      </c>
      <c r="R3">
        <v>0.22520000000000001</v>
      </c>
      <c r="S3">
        <v>0.3044</v>
      </c>
      <c r="T3">
        <v>0.40139999999999998</v>
      </c>
      <c r="U3">
        <v>0.70579999999999998</v>
      </c>
      <c r="V3">
        <v>13.5</v>
      </c>
      <c r="W3">
        <v>0.3</v>
      </c>
      <c r="X3">
        <v>0.4</v>
      </c>
      <c r="Y3">
        <v>0.1</v>
      </c>
      <c r="Z3">
        <v>0.4</v>
      </c>
      <c r="AA3">
        <v>0.2</v>
      </c>
      <c r="AB3">
        <v>38.5</v>
      </c>
      <c r="AC3">
        <v>34</v>
      </c>
      <c r="AD3">
        <v>5.4</v>
      </c>
      <c r="AE3">
        <v>9.1</v>
      </c>
      <c r="AF3">
        <v>5.3</v>
      </c>
      <c r="AG3">
        <v>2.1</v>
      </c>
      <c r="AH3">
        <v>0.2</v>
      </c>
      <c r="AI3">
        <v>1.5</v>
      </c>
      <c r="AJ3">
        <v>5.3</v>
      </c>
      <c r="AK3">
        <v>0.5</v>
      </c>
      <c r="AL3">
        <v>0.2</v>
      </c>
      <c r="AM3">
        <v>3.6</v>
      </c>
      <c r="AN3">
        <v>8.3000000000000007</v>
      </c>
      <c r="AO3">
        <v>0.26219999999999999</v>
      </c>
      <c r="AP3">
        <v>0.33500000000000002</v>
      </c>
      <c r="AQ3">
        <v>0.45629999999999998</v>
      </c>
      <c r="AR3">
        <v>0.7913</v>
      </c>
      <c r="AS3">
        <v>16.100000000000001</v>
      </c>
      <c r="AT3">
        <v>0.6</v>
      </c>
      <c r="AU3">
        <v>0.4</v>
      </c>
      <c r="AV3">
        <v>0.1</v>
      </c>
      <c r="AW3">
        <v>0.4</v>
      </c>
      <c r="AX3">
        <v>0</v>
      </c>
      <c r="AY3">
        <v>5.6631578947368419</v>
      </c>
      <c r="AZ3">
        <v>1.8947368421052631</v>
      </c>
      <c r="BA3">
        <v>0.31578947368421051</v>
      </c>
      <c r="BB3">
        <v>0.15789473684210531</v>
      </c>
      <c r="BC3">
        <v>1.4736842105263159</v>
      </c>
      <c r="BD3">
        <v>4.6842105263157894</v>
      </c>
      <c r="BE3">
        <v>23.421052631578949</v>
      </c>
      <c r="BF3">
        <v>7.4210526315789478</v>
      </c>
    </row>
    <row r="4" spans="1:58" x14ac:dyDescent="0.3">
      <c r="A4" t="s">
        <v>36</v>
      </c>
      <c r="B4" t="s">
        <v>137</v>
      </c>
      <c r="C4" t="s">
        <v>10</v>
      </c>
      <c r="D4" t="s">
        <v>181</v>
      </c>
      <c r="E4">
        <v>38.9</v>
      </c>
      <c r="F4">
        <v>34.200000000000003</v>
      </c>
      <c r="G4">
        <v>3.4</v>
      </c>
      <c r="H4">
        <v>7.4</v>
      </c>
      <c r="I4">
        <v>4.5999999999999996</v>
      </c>
      <c r="J4">
        <v>1.8</v>
      </c>
      <c r="K4">
        <v>0.1</v>
      </c>
      <c r="L4">
        <v>0.9</v>
      </c>
      <c r="M4">
        <v>3</v>
      </c>
      <c r="N4">
        <v>0.3</v>
      </c>
      <c r="O4">
        <v>0.1</v>
      </c>
      <c r="P4">
        <v>3.8</v>
      </c>
      <c r="Q4">
        <v>8.6</v>
      </c>
      <c r="R4">
        <v>0.21390000000000001</v>
      </c>
      <c r="S4">
        <v>0.30280000000000001</v>
      </c>
      <c r="T4">
        <v>0.35060000000000002</v>
      </c>
      <c r="U4">
        <v>0.65349999999999997</v>
      </c>
      <c r="V4">
        <v>12.1</v>
      </c>
      <c r="W4">
        <v>0.5</v>
      </c>
      <c r="X4">
        <v>0.8</v>
      </c>
      <c r="Y4">
        <v>0.1</v>
      </c>
      <c r="Z4">
        <v>0</v>
      </c>
      <c r="AA4">
        <v>0.1</v>
      </c>
      <c r="AB4">
        <v>36.200000000000003</v>
      </c>
      <c r="AC4">
        <v>33</v>
      </c>
      <c r="AD4">
        <v>4.2</v>
      </c>
      <c r="AE4">
        <v>7.4</v>
      </c>
      <c r="AF4">
        <v>4.3</v>
      </c>
      <c r="AG4">
        <v>1.9</v>
      </c>
      <c r="AH4">
        <v>0.4</v>
      </c>
      <c r="AI4">
        <v>0.8</v>
      </c>
      <c r="AJ4">
        <v>4.0999999999999996</v>
      </c>
      <c r="AK4">
        <v>0.7</v>
      </c>
      <c r="AL4">
        <v>0.1</v>
      </c>
      <c r="AM4">
        <v>2.2999999999999998</v>
      </c>
      <c r="AN4">
        <v>8.9</v>
      </c>
      <c r="AO4">
        <v>0.2203</v>
      </c>
      <c r="AP4">
        <v>0.26790000000000003</v>
      </c>
      <c r="AQ4">
        <v>0.37569999999999998</v>
      </c>
      <c r="AR4">
        <v>0.64359999999999995</v>
      </c>
      <c r="AS4">
        <v>12.5</v>
      </c>
      <c r="AT4">
        <v>0.6</v>
      </c>
      <c r="AU4">
        <v>0.1</v>
      </c>
      <c r="AV4">
        <v>0.3</v>
      </c>
      <c r="AW4">
        <v>0.4</v>
      </c>
      <c r="AX4">
        <v>0.1</v>
      </c>
      <c r="AY4">
        <v>5.48</v>
      </c>
      <c r="AZ4">
        <v>3</v>
      </c>
      <c r="BA4">
        <v>0.05</v>
      </c>
      <c r="BB4">
        <v>0.9</v>
      </c>
      <c r="BC4">
        <v>1.2</v>
      </c>
      <c r="BD4">
        <v>6.4</v>
      </c>
      <c r="BE4">
        <v>22.95</v>
      </c>
      <c r="BF4">
        <v>6.65</v>
      </c>
    </row>
    <row r="5" spans="1:58" x14ac:dyDescent="0.3">
      <c r="A5" t="s">
        <v>137</v>
      </c>
      <c r="B5" t="s">
        <v>36</v>
      </c>
      <c r="C5" t="s">
        <v>11</v>
      </c>
      <c r="D5" t="s">
        <v>171</v>
      </c>
      <c r="E5">
        <v>37.6</v>
      </c>
      <c r="F5">
        <v>33.9</v>
      </c>
      <c r="G5">
        <v>5</v>
      </c>
      <c r="H5">
        <v>8.3000000000000007</v>
      </c>
      <c r="I5">
        <v>4.8</v>
      </c>
      <c r="J5">
        <v>1.9</v>
      </c>
      <c r="K5">
        <v>0.3</v>
      </c>
      <c r="L5">
        <v>1.3</v>
      </c>
      <c r="M5">
        <v>4.5999999999999996</v>
      </c>
      <c r="N5">
        <v>0.5</v>
      </c>
      <c r="O5">
        <v>0.1</v>
      </c>
      <c r="P5">
        <v>2.8</v>
      </c>
      <c r="Q5">
        <v>8.4</v>
      </c>
      <c r="R5">
        <v>0.23719999999999999</v>
      </c>
      <c r="S5">
        <v>0.29780000000000001</v>
      </c>
      <c r="T5">
        <v>0.41720000000000002</v>
      </c>
      <c r="U5">
        <v>0.71489999999999998</v>
      </c>
      <c r="V5">
        <v>14.7</v>
      </c>
      <c r="W5">
        <v>0.3</v>
      </c>
      <c r="X5">
        <v>0.3</v>
      </c>
      <c r="Y5">
        <v>0.2</v>
      </c>
      <c r="Z5">
        <v>0.4</v>
      </c>
      <c r="AA5">
        <v>0</v>
      </c>
      <c r="AB5">
        <v>36.799999999999997</v>
      </c>
      <c r="AC5">
        <v>33.299999999999997</v>
      </c>
      <c r="AD5">
        <v>3.7</v>
      </c>
      <c r="AE5">
        <v>8.3000000000000007</v>
      </c>
      <c r="AF5">
        <v>5.6</v>
      </c>
      <c r="AG5">
        <v>1.5</v>
      </c>
      <c r="AH5">
        <v>0.1</v>
      </c>
      <c r="AI5">
        <v>1.1000000000000001</v>
      </c>
      <c r="AJ5">
        <v>3.6</v>
      </c>
      <c r="AK5">
        <v>0.9</v>
      </c>
      <c r="AL5">
        <v>0.4</v>
      </c>
      <c r="AM5">
        <v>2.8</v>
      </c>
      <c r="AN5">
        <v>8.5</v>
      </c>
      <c r="AO5">
        <v>0.24379999999999999</v>
      </c>
      <c r="AP5">
        <v>0.30509999999999998</v>
      </c>
      <c r="AQ5">
        <v>0.39079999999999998</v>
      </c>
      <c r="AR5">
        <v>0.69579999999999997</v>
      </c>
      <c r="AS5">
        <v>13.3</v>
      </c>
      <c r="AT5">
        <v>0.7</v>
      </c>
      <c r="AU5">
        <v>0.4</v>
      </c>
      <c r="AV5">
        <v>0.1</v>
      </c>
      <c r="AW5">
        <v>0.2</v>
      </c>
      <c r="AX5">
        <v>0.3</v>
      </c>
      <c r="AY5">
        <v>5.2799999999999994</v>
      </c>
      <c r="AZ5">
        <v>3.2</v>
      </c>
      <c r="BA5">
        <v>0</v>
      </c>
      <c r="BB5">
        <v>1.2</v>
      </c>
      <c r="BC5">
        <v>1.4</v>
      </c>
      <c r="BD5">
        <v>4</v>
      </c>
      <c r="BE5">
        <v>23</v>
      </c>
      <c r="BF5">
        <v>7.6</v>
      </c>
    </row>
    <row r="6" spans="1:58" x14ac:dyDescent="0.3">
      <c r="A6" t="s">
        <v>167</v>
      </c>
      <c r="B6" t="s">
        <v>138</v>
      </c>
      <c r="C6" t="s">
        <v>10</v>
      </c>
      <c r="D6" t="s">
        <v>166</v>
      </c>
      <c r="E6">
        <v>38.200000000000003</v>
      </c>
      <c r="F6">
        <v>34.5</v>
      </c>
      <c r="G6">
        <v>5.6</v>
      </c>
      <c r="H6">
        <v>9.1</v>
      </c>
      <c r="I6">
        <v>4.7</v>
      </c>
      <c r="J6">
        <v>2.1</v>
      </c>
      <c r="K6">
        <v>0.2</v>
      </c>
      <c r="L6">
        <v>2.1</v>
      </c>
      <c r="M6">
        <v>5.4</v>
      </c>
      <c r="N6">
        <v>1.6</v>
      </c>
      <c r="O6">
        <v>0.1</v>
      </c>
      <c r="P6">
        <v>2.8</v>
      </c>
      <c r="Q6">
        <v>9.1</v>
      </c>
      <c r="R6">
        <v>0.25929999999999997</v>
      </c>
      <c r="S6">
        <v>0.32090000000000002</v>
      </c>
      <c r="T6">
        <v>0.51130000000000009</v>
      </c>
      <c r="U6">
        <v>0.83200000000000007</v>
      </c>
      <c r="V6">
        <v>17.899999999999999</v>
      </c>
      <c r="W6">
        <v>0.1</v>
      </c>
      <c r="X6">
        <v>0.5</v>
      </c>
      <c r="Y6">
        <v>0</v>
      </c>
      <c r="Z6">
        <v>0.4</v>
      </c>
      <c r="AA6">
        <v>0.2</v>
      </c>
      <c r="AB6">
        <v>37.700000000000003</v>
      </c>
      <c r="AC6">
        <v>34</v>
      </c>
      <c r="AD6">
        <v>4.3</v>
      </c>
      <c r="AE6">
        <v>8.8000000000000007</v>
      </c>
      <c r="AF6">
        <v>6.5</v>
      </c>
      <c r="AG6">
        <v>1.3</v>
      </c>
      <c r="AH6">
        <v>0</v>
      </c>
      <c r="AI6">
        <v>1</v>
      </c>
      <c r="AJ6">
        <v>4.0999999999999996</v>
      </c>
      <c r="AK6">
        <v>1.3</v>
      </c>
      <c r="AL6">
        <v>0.4</v>
      </c>
      <c r="AM6">
        <v>3.1</v>
      </c>
      <c r="AN6">
        <v>9.3000000000000007</v>
      </c>
      <c r="AO6">
        <v>0.25040000000000001</v>
      </c>
      <c r="AP6">
        <v>0.32090000000000002</v>
      </c>
      <c r="AQ6">
        <v>0.37469999999999998</v>
      </c>
      <c r="AR6">
        <v>0.6956</v>
      </c>
      <c r="AS6">
        <v>13.1</v>
      </c>
      <c r="AT6">
        <v>0.7</v>
      </c>
      <c r="AU6">
        <v>0.3</v>
      </c>
      <c r="AV6">
        <v>0.1</v>
      </c>
      <c r="AW6">
        <v>0.2</v>
      </c>
      <c r="AX6">
        <v>0.1</v>
      </c>
      <c r="AY6">
        <v>5.4733333333333327</v>
      </c>
      <c r="AZ6">
        <v>2.2000000000000002</v>
      </c>
      <c r="BA6">
        <v>6.6666666666666666E-2</v>
      </c>
      <c r="BB6">
        <v>0.66666666666666663</v>
      </c>
      <c r="BC6">
        <v>1.666666666666667</v>
      </c>
      <c r="BD6">
        <v>5.9333333333333336</v>
      </c>
      <c r="BE6">
        <v>23.666666666666671</v>
      </c>
      <c r="BF6">
        <v>7.4</v>
      </c>
    </row>
    <row r="7" spans="1:58" x14ac:dyDescent="0.3">
      <c r="A7" t="s">
        <v>138</v>
      </c>
      <c r="B7" t="s">
        <v>167</v>
      </c>
      <c r="C7" t="s">
        <v>11</v>
      </c>
      <c r="D7" t="s">
        <v>195</v>
      </c>
      <c r="E7">
        <v>37.1</v>
      </c>
      <c r="F7">
        <v>32.9</v>
      </c>
      <c r="G7">
        <v>4.3</v>
      </c>
      <c r="H7">
        <v>7.4</v>
      </c>
      <c r="I7">
        <v>4.0999999999999996</v>
      </c>
      <c r="J7">
        <v>1.8</v>
      </c>
      <c r="K7">
        <v>0.1</v>
      </c>
      <c r="L7">
        <v>1.4</v>
      </c>
      <c r="M7">
        <v>4</v>
      </c>
      <c r="N7">
        <v>1.4</v>
      </c>
      <c r="O7">
        <v>0.3</v>
      </c>
      <c r="P7">
        <v>3.7</v>
      </c>
      <c r="Q7">
        <v>8.6999999999999993</v>
      </c>
      <c r="R7">
        <v>0.216</v>
      </c>
      <c r="S7">
        <v>0.2994</v>
      </c>
      <c r="T7">
        <v>0.40100000000000002</v>
      </c>
      <c r="U7">
        <v>0.7</v>
      </c>
      <c r="V7">
        <v>13.6</v>
      </c>
      <c r="W7">
        <v>0.6</v>
      </c>
      <c r="X7">
        <v>0.4</v>
      </c>
      <c r="Y7">
        <v>0</v>
      </c>
      <c r="Z7">
        <v>0.1</v>
      </c>
      <c r="AA7">
        <v>0</v>
      </c>
      <c r="AB7">
        <v>35.799999999999997</v>
      </c>
      <c r="AC7">
        <v>32.6</v>
      </c>
      <c r="AD7">
        <v>3.2</v>
      </c>
      <c r="AE7">
        <v>7.3</v>
      </c>
      <c r="AF7">
        <v>5</v>
      </c>
      <c r="AG7">
        <v>1.1000000000000001</v>
      </c>
      <c r="AH7">
        <v>0.1</v>
      </c>
      <c r="AI7">
        <v>1.1000000000000001</v>
      </c>
      <c r="AJ7">
        <v>2.9</v>
      </c>
      <c r="AK7">
        <v>0.7</v>
      </c>
      <c r="AL7">
        <v>0.1</v>
      </c>
      <c r="AM7">
        <v>2.7</v>
      </c>
      <c r="AN7">
        <v>8</v>
      </c>
      <c r="AO7">
        <v>0.21790000000000001</v>
      </c>
      <c r="AP7">
        <v>0.28110000000000002</v>
      </c>
      <c r="AQ7">
        <v>0.35189999999999999</v>
      </c>
      <c r="AR7">
        <v>0.6331</v>
      </c>
      <c r="AS7">
        <v>11.9</v>
      </c>
      <c r="AT7">
        <v>0.9</v>
      </c>
      <c r="AU7">
        <v>0.3</v>
      </c>
      <c r="AV7">
        <v>0.1</v>
      </c>
      <c r="AW7">
        <v>0</v>
      </c>
      <c r="AX7">
        <v>0.1</v>
      </c>
      <c r="AY7">
        <v>4.3999999999999986</v>
      </c>
      <c r="AZ7">
        <v>2</v>
      </c>
      <c r="BA7">
        <v>0</v>
      </c>
      <c r="BB7">
        <v>0.66666666666666663</v>
      </c>
      <c r="BC7">
        <v>2.333333333333333</v>
      </c>
      <c r="BD7">
        <v>4</v>
      </c>
      <c r="BE7">
        <v>21</v>
      </c>
      <c r="BF7">
        <v>8</v>
      </c>
    </row>
    <row r="8" spans="1:58" x14ac:dyDescent="0.3">
      <c r="A8" t="s">
        <v>151</v>
      </c>
      <c r="B8" t="s">
        <v>147</v>
      </c>
      <c r="C8" t="s">
        <v>10</v>
      </c>
      <c r="D8" t="s">
        <v>189</v>
      </c>
      <c r="E8">
        <v>37.5</v>
      </c>
      <c r="F8">
        <v>34.5</v>
      </c>
      <c r="G8">
        <v>3.6</v>
      </c>
      <c r="H8">
        <v>9</v>
      </c>
      <c r="I8">
        <v>6.6</v>
      </c>
      <c r="J8">
        <v>1.5</v>
      </c>
      <c r="K8">
        <v>0.1</v>
      </c>
      <c r="L8">
        <v>0.8</v>
      </c>
      <c r="M8">
        <v>3.6</v>
      </c>
      <c r="N8">
        <v>0.7</v>
      </c>
      <c r="O8">
        <v>0.1</v>
      </c>
      <c r="P8">
        <v>2.6</v>
      </c>
      <c r="Q8">
        <v>6.5</v>
      </c>
      <c r="R8">
        <v>0.25119999999999998</v>
      </c>
      <c r="S8">
        <v>0.30890000000000001</v>
      </c>
      <c r="T8">
        <v>0.36230000000000001</v>
      </c>
      <c r="U8">
        <v>0.67100000000000004</v>
      </c>
      <c r="V8">
        <v>13.1</v>
      </c>
      <c r="W8">
        <v>0.9</v>
      </c>
      <c r="X8">
        <v>0.3</v>
      </c>
      <c r="Y8">
        <v>0.1</v>
      </c>
      <c r="Z8">
        <v>0</v>
      </c>
      <c r="AA8">
        <v>0</v>
      </c>
      <c r="AB8">
        <v>32.9</v>
      </c>
      <c r="AC8">
        <v>30.4</v>
      </c>
      <c r="AD8">
        <v>2.5</v>
      </c>
      <c r="AE8">
        <v>5.2</v>
      </c>
      <c r="AF8">
        <v>3.6</v>
      </c>
      <c r="AG8">
        <v>0.8</v>
      </c>
      <c r="AH8">
        <v>0.2</v>
      </c>
      <c r="AI8">
        <v>0.6</v>
      </c>
      <c r="AJ8">
        <v>2.4</v>
      </c>
      <c r="AK8">
        <v>0.7</v>
      </c>
      <c r="AL8">
        <v>0.2</v>
      </c>
      <c r="AM8">
        <v>1.8</v>
      </c>
      <c r="AN8">
        <v>8.5</v>
      </c>
      <c r="AO8">
        <v>0.16300000000000001</v>
      </c>
      <c r="AP8">
        <v>0.21340000000000001</v>
      </c>
      <c r="AQ8">
        <v>0.25690000000000002</v>
      </c>
      <c r="AR8">
        <v>0.47039999999999998</v>
      </c>
      <c r="AS8">
        <v>8.1999999999999993</v>
      </c>
      <c r="AT8">
        <v>1</v>
      </c>
      <c r="AU8">
        <v>0.2</v>
      </c>
      <c r="AV8">
        <v>0.3</v>
      </c>
      <c r="AW8">
        <v>0.2</v>
      </c>
      <c r="AX8">
        <v>0</v>
      </c>
      <c r="AY8">
        <v>4.2285714285714286</v>
      </c>
      <c r="AZ8">
        <v>3.8571428571428572</v>
      </c>
      <c r="BA8">
        <v>0</v>
      </c>
      <c r="BB8">
        <v>0.7142857142857143</v>
      </c>
      <c r="BC8">
        <v>2.714285714285714</v>
      </c>
      <c r="BD8">
        <v>3</v>
      </c>
      <c r="BE8">
        <v>21</v>
      </c>
      <c r="BF8">
        <v>8.4285714285714288</v>
      </c>
    </row>
    <row r="9" spans="1:58" x14ac:dyDescent="0.3">
      <c r="A9" t="s">
        <v>147</v>
      </c>
      <c r="B9" t="s">
        <v>151</v>
      </c>
      <c r="C9" t="s">
        <v>11</v>
      </c>
      <c r="D9" t="s">
        <v>160</v>
      </c>
      <c r="E9">
        <v>38</v>
      </c>
      <c r="F9">
        <v>34.200000000000003</v>
      </c>
      <c r="G9">
        <v>4</v>
      </c>
      <c r="H9">
        <v>8</v>
      </c>
      <c r="I9">
        <v>5.3</v>
      </c>
      <c r="J9">
        <v>1.1000000000000001</v>
      </c>
      <c r="K9">
        <v>0.3</v>
      </c>
      <c r="L9">
        <v>1.3</v>
      </c>
      <c r="M9">
        <v>3.8</v>
      </c>
      <c r="N9">
        <v>0.6</v>
      </c>
      <c r="O9">
        <v>0.2</v>
      </c>
      <c r="P9">
        <v>3.2</v>
      </c>
      <c r="Q9">
        <v>8.9</v>
      </c>
      <c r="R9">
        <v>0.22889999999999999</v>
      </c>
      <c r="S9">
        <v>0.29980000000000001</v>
      </c>
      <c r="T9">
        <v>0.38500000000000001</v>
      </c>
      <c r="U9">
        <v>0.68469999999999998</v>
      </c>
      <c r="V9">
        <v>13.6</v>
      </c>
      <c r="W9">
        <v>0.6</v>
      </c>
      <c r="X9">
        <v>0.5</v>
      </c>
      <c r="Y9">
        <v>0.1</v>
      </c>
      <c r="Z9">
        <v>0</v>
      </c>
      <c r="AA9">
        <v>0.1</v>
      </c>
      <c r="AB9">
        <v>37.799999999999997</v>
      </c>
      <c r="AC9">
        <v>33</v>
      </c>
      <c r="AD9">
        <v>4.9000000000000004</v>
      </c>
      <c r="AE9">
        <v>7.9</v>
      </c>
      <c r="AF9">
        <v>4.7</v>
      </c>
      <c r="AG9">
        <v>1.9</v>
      </c>
      <c r="AH9">
        <v>0.1</v>
      </c>
      <c r="AI9">
        <v>1.2</v>
      </c>
      <c r="AJ9">
        <v>4.9000000000000004</v>
      </c>
      <c r="AK9">
        <v>0.6</v>
      </c>
      <c r="AL9">
        <v>0.2</v>
      </c>
      <c r="AM9">
        <v>3.9</v>
      </c>
      <c r="AN9">
        <v>8.5</v>
      </c>
      <c r="AO9">
        <v>0.23619999999999999</v>
      </c>
      <c r="AP9">
        <v>0.32100000000000001</v>
      </c>
      <c r="AQ9">
        <v>0.40439999999999998</v>
      </c>
      <c r="AR9">
        <v>0.72550000000000003</v>
      </c>
      <c r="AS9">
        <v>13.6</v>
      </c>
      <c r="AT9">
        <v>0.5</v>
      </c>
      <c r="AU9">
        <v>0.3</v>
      </c>
      <c r="AV9">
        <v>0.3</v>
      </c>
      <c r="AW9">
        <v>0.3</v>
      </c>
      <c r="AX9">
        <v>0</v>
      </c>
      <c r="AY9">
        <v>5.7277777777777779</v>
      </c>
      <c r="AZ9">
        <v>2.5</v>
      </c>
      <c r="BA9">
        <v>5.5555555555555552E-2</v>
      </c>
      <c r="BB9">
        <v>0.72222222222222221</v>
      </c>
      <c r="BC9">
        <v>1.833333333333333</v>
      </c>
      <c r="BD9">
        <v>6.666666666666667</v>
      </c>
      <c r="BE9">
        <v>24.611111111111111</v>
      </c>
      <c r="BF9">
        <v>7.5555555555555554</v>
      </c>
    </row>
    <row r="10" spans="1:58" x14ac:dyDescent="0.3">
      <c r="A10" t="s">
        <v>145</v>
      </c>
      <c r="B10" t="s">
        <v>149</v>
      </c>
      <c r="C10" t="s">
        <v>10</v>
      </c>
      <c r="D10" t="s">
        <v>196</v>
      </c>
      <c r="E10">
        <v>36.700000000000003</v>
      </c>
      <c r="F10">
        <v>31.6</v>
      </c>
      <c r="G10">
        <v>3.6</v>
      </c>
      <c r="H10">
        <v>6.5</v>
      </c>
      <c r="I10">
        <v>4.4000000000000004</v>
      </c>
      <c r="J10">
        <v>0.8</v>
      </c>
      <c r="K10">
        <v>0.1</v>
      </c>
      <c r="L10">
        <v>1.2</v>
      </c>
      <c r="M10">
        <v>3.5</v>
      </c>
      <c r="N10">
        <v>0.8</v>
      </c>
      <c r="O10">
        <v>0.3</v>
      </c>
      <c r="P10">
        <v>4.4000000000000004</v>
      </c>
      <c r="Q10">
        <v>8.1</v>
      </c>
      <c r="R10">
        <v>0.2016</v>
      </c>
      <c r="S10">
        <v>0.30630000000000002</v>
      </c>
      <c r="T10">
        <v>0.34200000000000003</v>
      </c>
      <c r="U10">
        <v>0.6483000000000001</v>
      </c>
      <c r="V10">
        <v>11.1</v>
      </c>
      <c r="W10">
        <v>0.5</v>
      </c>
      <c r="X10">
        <v>0.4</v>
      </c>
      <c r="Y10">
        <v>0.2</v>
      </c>
      <c r="Z10">
        <v>0.1</v>
      </c>
      <c r="AA10">
        <v>0.3</v>
      </c>
      <c r="AB10">
        <v>37.1</v>
      </c>
      <c r="AC10">
        <v>34.1</v>
      </c>
      <c r="AD10">
        <v>3.6</v>
      </c>
      <c r="AE10">
        <v>7.3</v>
      </c>
      <c r="AF10">
        <v>4.7</v>
      </c>
      <c r="AG10">
        <v>1</v>
      </c>
      <c r="AH10">
        <v>0</v>
      </c>
      <c r="AI10">
        <v>1.6</v>
      </c>
      <c r="AJ10">
        <v>3.5</v>
      </c>
      <c r="AK10">
        <v>0.7</v>
      </c>
      <c r="AL10">
        <v>0.2</v>
      </c>
      <c r="AM10">
        <v>2.5</v>
      </c>
      <c r="AN10">
        <v>9.9</v>
      </c>
      <c r="AO10">
        <v>0.20979999999999999</v>
      </c>
      <c r="AP10">
        <v>0.26350000000000001</v>
      </c>
      <c r="AQ10">
        <v>0.37680000000000002</v>
      </c>
      <c r="AR10">
        <v>0.64019999999999988</v>
      </c>
      <c r="AS10">
        <v>13.1</v>
      </c>
      <c r="AT10">
        <v>0.3</v>
      </c>
      <c r="AU10">
        <v>0.4</v>
      </c>
      <c r="AV10">
        <v>0.1</v>
      </c>
      <c r="AW10">
        <v>0</v>
      </c>
      <c r="AX10">
        <v>0.2</v>
      </c>
      <c r="AY10">
        <v>4.9684210526315793</v>
      </c>
      <c r="AZ10">
        <v>2.1052631578947372</v>
      </c>
      <c r="BA10">
        <v>0.31578947368421051</v>
      </c>
      <c r="BB10">
        <v>0.73684210526315785</v>
      </c>
      <c r="BC10">
        <v>1.4736842105263159</v>
      </c>
      <c r="BD10">
        <v>5.2631578947368416</v>
      </c>
      <c r="BE10">
        <v>22.05263157894737</v>
      </c>
      <c r="BF10">
        <v>6.9473684210526319</v>
      </c>
    </row>
    <row r="11" spans="1:58" x14ac:dyDescent="0.3">
      <c r="A11" t="s">
        <v>149</v>
      </c>
      <c r="B11" t="s">
        <v>145</v>
      </c>
      <c r="C11" t="s">
        <v>11</v>
      </c>
      <c r="D11" t="s">
        <v>197</v>
      </c>
      <c r="E11">
        <v>35.1</v>
      </c>
      <c r="F11">
        <v>32.6</v>
      </c>
      <c r="G11">
        <v>3.8</v>
      </c>
      <c r="H11">
        <v>7.7</v>
      </c>
      <c r="I11">
        <v>5.0999999999999996</v>
      </c>
      <c r="J11">
        <v>1</v>
      </c>
      <c r="K11">
        <v>0.4</v>
      </c>
      <c r="L11">
        <v>1.2</v>
      </c>
      <c r="M11">
        <v>3.5</v>
      </c>
      <c r="N11">
        <v>0.4</v>
      </c>
      <c r="O11">
        <v>0.1</v>
      </c>
      <c r="P11">
        <v>1.8</v>
      </c>
      <c r="Q11">
        <v>7.3</v>
      </c>
      <c r="R11">
        <v>0.23050000000000001</v>
      </c>
      <c r="S11">
        <v>0.27250000000000002</v>
      </c>
      <c r="T11">
        <v>0.39069999999999999</v>
      </c>
      <c r="U11">
        <v>0.66339999999999999</v>
      </c>
      <c r="V11">
        <v>13.1</v>
      </c>
      <c r="W11">
        <v>1</v>
      </c>
      <c r="X11">
        <v>0.2</v>
      </c>
      <c r="Y11">
        <v>0</v>
      </c>
      <c r="Z11">
        <v>0.5</v>
      </c>
      <c r="AA11">
        <v>0.1</v>
      </c>
      <c r="AB11">
        <v>39.700000000000003</v>
      </c>
      <c r="AC11">
        <v>34</v>
      </c>
      <c r="AD11">
        <v>6.3</v>
      </c>
      <c r="AE11">
        <v>8.3000000000000007</v>
      </c>
      <c r="AF11">
        <v>5.7</v>
      </c>
      <c r="AG11">
        <v>1.3</v>
      </c>
      <c r="AH11">
        <v>0.1</v>
      </c>
      <c r="AI11">
        <v>1.2</v>
      </c>
      <c r="AJ11">
        <v>6.1</v>
      </c>
      <c r="AK11">
        <v>1.3</v>
      </c>
      <c r="AL11">
        <v>0</v>
      </c>
      <c r="AM11">
        <v>4.5999999999999996</v>
      </c>
      <c r="AN11">
        <v>8.4</v>
      </c>
      <c r="AO11">
        <v>0.2356</v>
      </c>
      <c r="AP11">
        <v>0.32950000000000002</v>
      </c>
      <c r="AQ11">
        <v>0.38219999999999998</v>
      </c>
      <c r="AR11">
        <v>0.71150000000000002</v>
      </c>
      <c r="AS11">
        <v>13.4</v>
      </c>
      <c r="AT11">
        <v>0.2</v>
      </c>
      <c r="AU11">
        <v>0.6</v>
      </c>
      <c r="AV11">
        <v>0.1</v>
      </c>
      <c r="AW11">
        <v>0.4</v>
      </c>
      <c r="AX11">
        <v>0.1</v>
      </c>
      <c r="AY11">
        <v>5.1857142857142859</v>
      </c>
      <c r="AZ11">
        <v>2.666666666666667</v>
      </c>
      <c r="BA11">
        <v>9.5238095238095233E-2</v>
      </c>
      <c r="BB11">
        <v>0.76190476190476186</v>
      </c>
      <c r="BC11">
        <v>1.333333333333333</v>
      </c>
      <c r="BD11">
        <v>5.9523809523809534</v>
      </c>
      <c r="BE11">
        <v>22.523809523809529</v>
      </c>
      <c r="BF11">
        <v>7.0476190476190466</v>
      </c>
    </row>
    <row r="12" spans="1:58" x14ac:dyDescent="0.3">
      <c r="A12" t="s">
        <v>144</v>
      </c>
      <c r="B12" t="s">
        <v>134</v>
      </c>
      <c r="C12" t="s">
        <v>10</v>
      </c>
      <c r="D12" t="s">
        <v>159</v>
      </c>
      <c r="E12">
        <v>36.299999999999997</v>
      </c>
      <c r="F12">
        <v>32.9</v>
      </c>
      <c r="G12">
        <v>2.9</v>
      </c>
      <c r="H12">
        <v>7.2</v>
      </c>
      <c r="I12">
        <v>5</v>
      </c>
      <c r="J12">
        <v>1</v>
      </c>
      <c r="K12">
        <v>0.1</v>
      </c>
      <c r="L12">
        <v>1.1000000000000001</v>
      </c>
      <c r="M12">
        <v>2.9</v>
      </c>
      <c r="N12">
        <v>0.5</v>
      </c>
      <c r="O12">
        <v>0.2</v>
      </c>
      <c r="P12">
        <v>2.5</v>
      </c>
      <c r="Q12">
        <v>9.3000000000000007</v>
      </c>
      <c r="R12">
        <v>0.2157</v>
      </c>
      <c r="S12">
        <v>0.27189999999999998</v>
      </c>
      <c r="T12">
        <v>0.3498</v>
      </c>
      <c r="U12">
        <v>0.62169999999999992</v>
      </c>
      <c r="V12">
        <v>11.7</v>
      </c>
      <c r="W12">
        <v>1</v>
      </c>
      <c r="X12">
        <v>0.1</v>
      </c>
      <c r="Y12">
        <v>0.4</v>
      </c>
      <c r="Z12">
        <v>0.4</v>
      </c>
      <c r="AA12">
        <v>0</v>
      </c>
      <c r="AB12">
        <v>36.9</v>
      </c>
      <c r="AC12">
        <v>34.1</v>
      </c>
      <c r="AD12">
        <v>4.2</v>
      </c>
      <c r="AE12">
        <v>8.8000000000000007</v>
      </c>
      <c r="AF12">
        <v>5.8</v>
      </c>
      <c r="AG12">
        <v>1.2</v>
      </c>
      <c r="AH12">
        <v>0.4</v>
      </c>
      <c r="AI12">
        <v>1.4</v>
      </c>
      <c r="AJ12">
        <v>4</v>
      </c>
      <c r="AK12">
        <v>1.4</v>
      </c>
      <c r="AL12">
        <v>0.1</v>
      </c>
      <c r="AM12">
        <v>2.2000000000000002</v>
      </c>
      <c r="AN12">
        <v>9.4</v>
      </c>
      <c r="AO12">
        <v>0.25259999999999999</v>
      </c>
      <c r="AP12">
        <v>0.30220000000000002</v>
      </c>
      <c r="AQ12">
        <v>0.42880000000000001</v>
      </c>
      <c r="AR12">
        <v>0.73089999999999999</v>
      </c>
      <c r="AS12">
        <v>15</v>
      </c>
      <c r="AT12">
        <v>0.8</v>
      </c>
      <c r="AU12">
        <v>0.3</v>
      </c>
      <c r="AV12">
        <v>0</v>
      </c>
      <c r="AW12">
        <v>0.3</v>
      </c>
      <c r="AX12">
        <v>0.2</v>
      </c>
      <c r="AY12">
        <v>5.572222222222222</v>
      </c>
      <c r="AZ12">
        <v>2.5</v>
      </c>
      <c r="BA12">
        <v>0.22222222222222221</v>
      </c>
      <c r="BB12">
        <v>0.61111111111111116</v>
      </c>
      <c r="BC12">
        <v>2.166666666666667</v>
      </c>
      <c r="BD12">
        <v>5.6111111111111107</v>
      </c>
      <c r="BE12">
        <v>23.722222222222221</v>
      </c>
      <c r="BF12">
        <v>7.7222222222222223</v>
      </c>
    </row>
    <row r="13" spans="1:58" x14ac:dyDescent="0.3">
      <c r="A13" t="s">
        <v>134</v>
      </c>
      <c r="B13" t="s">
        <v>144</v>
      </c>
      <c r="C13" t="s">
        <v>11</v>
      </c>
      <c r="D13" t="s">
        <v>182</v>
      </c>
      <c r="E13">
        <v>39.6</v>
      </c>
      <c r="F13">
        <v>34.200000000000003</v>
      </c>
      <c r="G13">
        <v>5</v>
      </c>
      <c r="H13">
        <v>8.5</v>
      </c>
      <c r="I13">
        <v>5.2</v>
      </c>
      <c r="J13">
        <v>1.3</v>
      </c>
      <c r="K13">
        <v>0.1</v>
      </c>
      <c r="L13">
        <v>1.9</v>
      </c>
      <c r="M13">
        <v>4.8</v>
      </c>
      <c r="N13">
        <v>0.8</v>
      </c>
      <c r="O13">
        <v>0.3</v>
      </c>
      <c r="P13">
        <v>4.4000000000000004</v>
      </c>
      <c r="Q13">
        <v>9.8000000000000007</v>
      </c>
      <c r="R13">
        <v>0.24390000000000001</v>
      </c>
      <c r="S13">
        <v>0.33579999999999999</v>
      </c>
      <c r="T13">
        <v>0.44929999999999998</v>
      </c>
      <c r="U13">
        <v>0.78510000000000002</v>
      </c>
      <c r="V13">
        <v>15.7</v>
      </c>
      <c r="W13">
        <v>0.3</v>
      </c>
      <c r="X13">
        <v>0.6</v>
      </c>
      <c r="Y13">
        <v>0</v>
      </c>
      <c r="Z13">
        <v>0.4</v>
      </c>
      <c r="AA13">
        <v>0.1</v>
      </c>
      <c r="AB13">
        <v>38</v>
      </c>
      <c r="AC13">
        <v>32.799999999999997</v>
      </c>
      <c r="AD13">
        <v>3.8</v>
      </c>
      <c r="AE13">
        <v>7.6</v>
      </c>
      <c r="AF13">
        <v>4.2</v>
      </c>
      <c r="AG13">
        <v>1.4</v>
      </c>
      <c r="AH13">
        <v>0</v>
      </c>
      <c r="AI13">
        <v>2</v>
      </c>
      <c r="AJ13">
        <v>3.8</v>
      </c>
      <c r="AK13">
        <v>0.8</v>
      </c>
      <c r="AL13">
        <v>0.5</v>
      </c>
      <c r="AM13">
        <v>4</v>
      </c>
      <c r="AN13">
        <v>10.1</v>
      </c>
      <c r="AO13">
        <v>0.23089999999999999</v>
      </c>
      <c r="AP13">
        <v>0.32640000000000002</v>
      </c>
      <c r="AQ13">
        <v>0.45029999999999998</v>
      </c>
      <c r="AR13">
        <v>0.77690000000000003</v>
      </c>
      <c r="AS13">
        <v>15</v>
      </c>
      <c r="AT13">
        <v>0.6</v>
      </c>
      <c r="AU13">
        <v>0.7</v>
      </c>
      <c r="AV13">
        <v>0.4</v>
      </c>
      <c r="AW13">
        <v>0.1</v>
      </c>
      <c r="AX13">
        <v>0.1</v>
      </c>
      <c r="AY13">
        <v>4.7864484126984124</v>
      </c>
      <c r="AZ13">
        <v>2.9609126984126979</v>
      </c>
      <c r="BA13">
        <v>0.1161111111111111</v>
      </c>
      <c r="BB13">
        <v>0.67765873015873013</v>
      </c>
      <c r="BC13">
        <v>2.4563888888888892</v>
      </c>
      <c r="BD13">
        <v>4.1744047619047624</v>
      </c>
      <c r="BE13">
        <v>22.008452380952381</v>
      </c>
      <c r="BF13">
        <v>7.8108730158730157</v>
      </c>
    </row>
    <row r="14" spans="1:58" x14ac:dyDescent="0.3">
      <c r="A14" t="s">
        <v>184</v>
      </c>
      <c r="B14" t="s">
        <v>162</v>
      </c>
      <c r="C14" t="s">
        <v>10</v>
      </c>
      <c r="D14" t="s">
        <v>183</v>
      </c>
      <c r="E14">
        <v>39.4</v>
      </c>
      <c r="F14">
        <v>33.200000000000003</v>
      </c>
      <c r="G14">
        <v>4.4000000000000004</v>
      </c>
      <c r="H14">
        <v>8.1</v>
      </c>
      <c r="I14">
        <v>4.5999999999999996</v>
      </c>
      <c r="J14">
        <v>1.7</v>
      </c>
      <c r="K14">
        <v>0.1</v>
      </c>
      <c r="L14">
        <v>1.7</v>
      </c>
      <c r="M14">
        <v>4.3</v>
      </c>
      <c r="N14">
        <v>0.4</v>
      </c>
      <c r="O14">
        <v>0.2</v>
      </c>
      <c r="P14">
        <v>5.3</v>
      </c>
      <c r="Q14">
        <v>9</v>
      </c>
      <c r="R14">
        <v>0.2404</v>
      </c>
      <c r="S14">
        <v>0.35360000000000003</v>
      </c>
      <c r="T14">
        <v>0.44579999999999997</v>
      </c>
      <c r="U14">
        <v>0.79960000000000009</v>
      </c>
      <c r="V14">
        <v>15.1</v>
      </c>
      <c r="W14">
        <v>1.1000000000000001</v>
      </c>
      <c r="X14">
        <v>0.5</v>
      </c>
      <c r="Y14">
        <v>0.3</v>
      </c>
      <c r="Z14">
        <v>0.1</v>
      </c>
      <c r="AA14">
        <v>0.1</v>
      </c>
      <c r="AB14">
        <v>37.1</v>
      </c>
      <c r="AC14">
        <v>34</v>
      </c>
      <c r="AD14">
        <v>4.5</v>
      </c>
      <c r="AE14">
        <v>8.1</v>
      </c>
      <c r="AF14">
        <v>4.3</v>
      </c>
      <c r="AG14">
        <v>1.6</v>
      </c>
      <c r="AH14">
        <v>0.3</v>
      </c>
      <c r="AI14">
        <v>1.9</v>
      </c>
      <c r="AJ14">
        <v>4.3</v>
      </c>
      <c r="AK14">
        <v>0.7</v>
      </c>
      <c r="AL14">
        <v>0.3</v>
      </c>
      <c r="AM14">
        <v>2.5</v>
      </c>
      <c r="AN14">
        <v>9.1999999999999993</v>
      </c>
      <c r="AO14">
        <v>0.23380000000000001</v>
      </c>
      <c r="AP14">
        <v>0.29049999999999998</v>
      </c>
      <c r="AQ14">
        <v>0.45910000000000001</v>
      </c>
      <c r="AR14">
        <v>0.74950000000000006</v>
      </c>
      <c r="AS14">
        <v>16</v>
      </c>
      <c r="AT14">
        <v>0.5</v>
      </c>
      <c r="AU14">
        <v>0.4</v>
      </c>
      <c r="AV14">
        <v>0</v>
      </c>
      <c r="AW14">
        <v>0.2</v>
      </c>
      <c r="AX14">
        <v>0</v>
      </c>
      <c r="AY14">
        <v>5.6095238095238091</v>
      </c>
      <c r="AZ14">
        <v>2.5238095238095242</v>
      </c>
      <c r="BA14">
        <v>4.7619047619047623E-2</v>
      </c>
      <c r="BB14">
        <v>0.90476190476190477</v>
      </c>
      <c r="BC14">
        <v>1.142857142857143</v>
      </c>
      <c r="BD14">
        <v>5.2857142857142856</v>
      </c>
      <c r="BE14">
        <v>23.333333333333329</v>
      </c>
      <c r="BF14">
        <v>6.9047619047619051</v>
      </c>
    </row>
    <row r="15" spans="1:58" x14ac:dyDescent="0.3">
      <c r="A15" t="s">
        <v>162</v>
      </c>
      <c r="B15" t="s">
        <v>184</v>
      </c>
      <c r="C15" t="s">
        <v>11</v>
      </c>
      <c r="D15" t="s">
        <v>161</v>
      </c>
      <c r="E15">
        <v>39.299999999999997</v>
      </c>
      <c r="F15">
        <v>36</v>
      </c>
      <c r="G15">
        <v>5.2</v>
      </c>
      <c r="H15">
        <v>10.4</v>
      </c>
      <c r="I15">
        <v>5.8</v>
      </c>
      <c r="J15">
        <v>2.9</v>
      </c>
      <c r="K15">
        <v>0.2</v>
      </c>
      <c r="L15">
        <v>1.5</v>
      </c>
      <c r="M15">
        <v>5.0999999999999996</v>
      </c>
      <c r="N15">
        <v>0.6</v>
      </c>
      <c r="O15">
        <v>0.4</v>
      </c>
      <c r="P15">
        <v>2.7</v>
      </c>
      <c r="Q15">
        <v>9.6</v>
      </c>
      <c r="R15">
        <v>0.28810000000000002</v>
      </c>
      <c r="S15">
        <v>0.34060000000000001</v>
      </c>
      <c r="T15">
        <v>0.50229999999999997</v>
      </c>
      <c r="U15">
        <v>0.84289999999999998</v>
      </c>
      <c r="V15">
        <v>18.2</v>
      </c>
      <c r="W15">
        <v>1.3</v>
      </c>
      <c r="X15">
        <v>0.4</v>
      </c>
      <c r="Y15">
        <v>0</v>
      </c>
      <c r="Z15">
        <v>0.2</v>
      </c>
      <c r="AA15">
        <v>0.1</v>
      </c>
      <c r="AB15">
        <v>39.4</v>
      </c>
      <c r="AC15">
        <v>35.299999999999997</v>
      </c>
      <c r="AD15">
        <v>5.9</v>
      </c>
      <c r="AE15">
        <v>9.6</v>
      </c>
      <c r="AF15">
        <v>5.8</v>
      </c>
      <c r="AG15">
        <v>1.9</v>
      </c>
      <c r="AH15">
        <v>0</v>
      </c>
      <c r="AI15">
        <v>1.9</v>
      </c>
      <c r="AJ15">
        <v>5.9</v>
      </c>
      <c r="AK15">
        <v>0.3</v>
      </c>
      <c r="AL15">
        <v>0.1</v>
      </c>
      <c r="AM15">
        <v>2.9</v>
      </c>
      <c r="AN15">
        <v>7.7</v>
      </c>
      <c r="AO15">
        <v>0.2581</v>
      </c>
      <c r="AP15">
        <v>0.31490000000000001</v>
      </c>
      <c r="AQ15">
        <v>0.46300000000000002</v>
      </c>
      <c r="AR15">
        <v>0.77810000000000001</v>
      </c>
      <c r="AS15">
        <v>17.2</v>
      </c>
      <c r="AT15">
        <v>0.6</v>
      </c>
      <c r="AU15">
        <v>0.4</v>
      </c>
      <c r="AV15">
        <v>0.3</v>
      </c>
      <c r="AW15">
        <v>0.5</v>
      </c>
      <c r="AX15">
        <v>0.7</v>
      </c>
      <c r="AY15">
        <v>5.1333333333333337</v>
      </c>
      <c r="AZ15">
        <v>3.1111111111111112</v>
      </c>
      <c r="BA15">
        <v>0.16666666666666671</v>
      </c>
      <c r="BB15">
        <v>0.83333333333333337</v>
      </c>
      <c r="BC15">
        <v>1.8888888888888891</v>
      </c>
      <c r="BD15">
        <v>5.1111111111111107</v>
      </c>
      <c r="BE15">
        <v>23.388888888888889</v>
      </c>
      <c r="BF15">
        <v>8.3333333333333339</v>
      </c>
    </row>
    <row r="16" spans="1:58" x14ac:dyDescent="0.3">
      <c r="A16" t="s">
        <v>164</v>
      </c>
      <c r="B16" t="s">
        <v>200</v>
      </c>
      <c r="C16" t="s">
        <v>10</v>
      </c>
      <c r="D16" t="s">
        <v>163</v>
      </c>
      <c r="E16">
        <v>37</v>
      </c>
      <c r="F16">
        <v>33.700000000000003</v>
      </c>
      <c r="G16">
        <v>2.9</v>
      </c>
      <c r="H16">
        <v>8</v>
      </c>
      <c r="I16">
        <v>5.5</v>
      </c>
      <c r="J16">
        <v>1.4</v>
      </c>
      <c r="K16">
        <v>0</v>
      </c>
      <c r="L16">
        <v>1.1000000000000001</v>
      </c>
      <c r="M16">
        <v>2.8</v>
      </c>
      <c r="N16">
        <v>0.7</v>
      </c>
      <c r="O16">
        <v>0.1</v>
      </c>
      <c r="P16">
        <v>2.8</v>
      </c>
      <c r="Q16">
        <v>7.9</v>
      </c>
      <c r="R16">
        <v>0.2334</v>
      </c>
      <c r="S16">
        <v>0.29170000000000001</v>
      </c>
      <c r="T16">
        <v>0.36870000000000003</v>
      </c>
      <c r="U16">
        <v>0.66039999999999999</v>
      </c>
      <c r="V16">
        <v>12.7</v>
      </c>
      <c r="W16">
        <v>0.6</v>
      </c>
      <c r="X16">
        <v>0</v>
      </c>
      <c r="Y16">
        <v>0.2</v>
      </c>
      <c r="Z16">
        <v>0.3</v>
      </c>
      <c r="AA16">
        <v>0.1</v>
      </c>
      <c r="AB16">
        <v>37.1</v>
      </c>
      <c r="AC16">
        <v>33.1</v>
      </c>
      <c r="AD16">
        <v>3.4</v>
      </c>
      <c r="AE16">
        <v>8</v>
      </c>
      <c r="AF16">
        <v>6</v>
      </c>
      <c r="AG16">
        <v>1.2</v>
      </c>
      <c r="AH16">
        <v>0</v>
      </c>
      <c r="AI16">
        <v>0.8</v>
      </c>
      <c r="AJ16">
        <v>3.3</v>
      </c>
      <c r="AK16">
        <v>0.6</v>
      </c>
      <c r="AL16">
        <v>0.2</v>
      </c>
      <c r="AM16">
        <v>3.2</v>
      </c>
      <c r="AN16">
        <v>8.1</v>
      </c>
      <c r="AO16">
        <v>0.2387</v>
      </c>
      <c r="AP16">
        <v>0.31169999999999998</v>
      </c>
      <c r="AQ16">
        <v>0.34689999999999999</v>
      </c>
      <c r="AR16">
        <v>0.65860000000000007</v>
      </c>
      <c r="AS16">
        <v>11.6</v>
      </c>
      <c r="AT16">
        <v>0.7</v>
      </c>
      <c r="AU16">
        <v>0.4</v>
      </c>
      <c r="AV16">
        <v>0.2</v>
      </c>
      <c r="AW16">
        <v>0.2</v>
      </c>
      <c r="AX16">
        <v>0</v>
      </c>
      <c r="AY16">
        <v>4.5307692307692307</v>
      </c>
      <c r="AZ16">
        <v>3.9230769230769229</v>
      </c>
      <c r="BA16">
        <v>7.6923076923076927E-2</v>
      </c>
      <c r="BB16">
        <v>1.0769230769230771</v>
      </c>
      <c r="BC16">
        <v>1.538461538461539</v>
      </c>
      <c r="BD16">
        <v>3.5384615384615379</v>
      </c>
      <c r="BE16">
        <v>21</v>
      </c>
      <c r="BF16">
        <v>7.615384615384615</v>
      </c>
    </row>
    <row r="17" spans="1:58" x14ac:dyDescent="0.3">
      <c r="A17" t="s">
        <v>200</v>
      </c>
      <c r="B17" t="s">
        <v>164</v>
      </c>
      <c r="C17" t="s">
        <v>11</v>
      </c>
      <c r="D17" t="s">
        <v>174</v>
      </c>
      <c r="E17">
        <v>37</v>
      </c>
      <c r="F17">
        <v>33.1</v>
      </c>
      <c r="G17">
        <v>5.3</v>
      </c>
      <c r="H17">
        <v>9.6</v>
      </c>
      <c r="I17">
        <v>7</v>
      </c>
      <c r="J17">
        <v>1.2</v>
      </c>
      <c r="K17">
        <v>0.3</v>
      </c>
      <c r="L17">
        <v>1.1000000000000001</v>
      </c>
      <c r="M17">
        <v>5.2</v>
      </c>
      <c r="N17">
        <v>0.5</v>
      </c>
      <c r="O17">
        <v>0.3</v>
      </c>
      <c r="P17">
        <v>2.2999999999999998</v>
      </c>
      <c r="Q17">
        <v>5.8</v>
      </c>
      <c r="R17">
        <v>0.28599999999999998</v>
      </c>
      <c r="S17">
        <v>0.3387</v>
      </c>
      <c r="T17">
        <v>0.434</v>
      </c>
      <c r="U17">
        <v>0.77259999999999995</v>
      </c>
      <c r="V17">
        <v>14.7</v>
      </c>
      <c r="W17">
        <v>0.9</v>
      </c>
      <c r="X17">
        <v>0.6</v>
      </c>
      <c r="Y17">
        <v>0.4</v>
      </c>
      <c r="Z17">
        <v>0.6</v>
      </c>
      <c r="AA17">
        <v>0.2</v>
      </c>
      <c r="AB17">
        <v>36.1</v>
      </c>
      <c r="AC17">
        <v>33.4</v>
      </c>
      <c r="AD17">
        <v>3.7</v>
      </c>
      <c r="AE17">
        <v>8.4</v>
      </c>
      <c r="AF17">
        <v>5</v>
      </c>
      <c r="AG17">
        <v>2.2000000000000002</v>
      </c>
      <c r="AH17">
        <v>0.1</v>
      </c>
      <c r="AI17">
        <v>1.1000000000000001</v>
      </c>
      <c r="AJ17">
        <v>3.6</v>
      </c>
      <c r="AK17">
        <v>0.4</v>
      </c>
      <c r="AL17">
        <v>0.4</v>
      </c>
      <c r="AM17">
        <v>2.1</v>
      </c>
      <c r="AN17">
        <v>7.9</v>
      </c>
      <c r="AO17">
        <v>0.247</v>
      </c>
      <c r="AP17">
        <v>0.2944</v>
      </c>
      <c r="AQ17">
        <v>0.4123</v>
      </c>
      <c r="AR17">
        <v>0.70700000000000007</v>
      </c>
      <c r="AS17">
        <v>14.1</v>
      </c>
      <c r="AT17">
        <v>0.7</v>
      </c>
      <c r="AU17">
        <v>0.3</v>
      </c>
      <c r="AV17">
        <v>0.1</v>
      </c>
      <c r="AW17">
        <v>0.2</v>
      </c>
      <c r="AX17">
        <v>0.2</v>
      </c>
      <c r="AY17">
        <v>5.4450000000000003</v>
      </c>
      <c r="AZ17">
        <v>1.85</v>
      </c>
      <c r="BA17">
        <v>0.15</v>
      </c>
      <c r="BB17">
        <v>0.65</v>
      </c>
      <c r="BC17">
        <v>1.7</v>
      </c>
      <c r="BD17">
        <v>5.3</v>
      </c>
      <c r="BE17">
        <v>23.3</v>
      </c>
      <c r="BF17">
        <v>7.25</v>
      </c>
    </row>
    <row r="18" spans="1:58" x14ac:dyDescent="0.3">
      <c r="A18" t="s">
        <v>141</v>
      </c>
      <c r="B18" t="s">
        <v>173</v>
      </c>
      <c r="C18" t="s">
        <v>10</v>
      </c>
      <c r="D18" t="s">
        <v>177</v>
      </c>
      <c r="E18">
        <v>38.200000000000003</v>
      </c>
      <c r="F18">
        <v>33.5</v>
      </c>
      <c r="G18">
        <v>5.3</v>
      </c>
      <c r="H18">
        <v>8.8000000000000007</v>
      </c>
      <c r="I18">
        <v>5.2</v>
      </c>
      <c r="J18">
        <v>2</v>
      </c>
      <c r="K18">
        <v>0.1</v>
      </c>
      <c r="L18">
        <v>1.5</v>
      </c>
      <c r="M18">
        <v>5.0999999999999996</v>
      </c>
      <c r="N18">
        <v>0.5</v>
      </c>
      <c r="O18">
        <v>0.4</v>
      </c>
      <c r="P18">
        <v>3.8</v>
      </c>
      <c r="Q18">
        <v>9</v>
      </c>
      <c r="R18">
        <v>0.25700000000000001</v>
      </c>
      <c r="S18">
        <v>0.33850000000000002</v>
      </c>
      <c r="T18">
        <v>0.45169999999999988</v>
      </c>
      <c r="U18">
        <v>0.79020000000000001</v>
      </c>
      <c r="V18">
        <v>15.5</v>
      </c>
      <c r="W18">
        <v>0.5</v>
      </c>
      <c r="X18">
        <v>0.6</v>
      </c>
      <c r="Y18">
        <v>0.1</v>
      </c>
      <c r="Z18">
        <v>0.2</v>
      </c>
      <c r="AA18">
        <v>0.5</v>
      </c>
      <c r="AB18">
        <v>40.6</v>
      </c>
      <c r="AC18">
        <v>35.200000000000003</v>
      </c>
      <c r="AD18">
        <v>4.7</v>
      </c>
      <c r="AE18">
        <v>9.1</v>
      </c>
      <c r="AF18">
        <v>5.6</v>
      </c>
      <c r="AG18">
        <v>2.1</v>
      </c>
      <c r="AH18">
        <v>0.3</v>
      </c>
      <c r="AI18">
        <v>1.1000000000000001</v>
      </c>
      <c r="AJ18">
        <v>4.5</v>
      </c>
      <c r="AK18">
        <v>1.2</v>
      </c>
      <c r="AL18">
        <v>0.1</v>
      </c>
      <c r="AM18">
        <v>4.7</v>
      </c>
      <c r="AN18">
        <v>9.9</v>
      </c>
      <c r="AO18">
        <v>0.25390000000000001</v>
      </c>
      <c r="AP18">
        <v>0.34739999999999999</v>
      </c>
      <c r="AQ18">
        <v>0.41510000000000002</v>
      </c>
      <c r="AR18">
        <v>0.76240000000000008</v>
      </c>
      <c r="AS18">
        <v>15.1</v>
      </c>
      <c r="AT18">
        <v>0.9</v>
      </c>
      <c r="AU18">
        <v>0.4</v>
      </c>
      <c r="AV18">
        <v>0.2</v>
      </c>
      <c r="AW18">
        <v>0.1</v>
      </c>
      <c r="AX18">
        <v>0.2</v>
      </c>
      <c r="AY18">
        <v>5.5444444444444443</v>
      </c>
      <c r="AZ18">
        <v>2</v>
      </c>
      <c r="BA18">
        <v>0</v>
      </c>
      <c r="BB18">
        <v>0.5</v>
      </c>
      <c r="BC18">
        <v>1.555555555555556</v>
      </c>
      <c r="BD18">
        <v>4.3888888888888893</v>
      </c>
      <c r="BE18">
        <v>23.333333333333329</v>
      </c>
      <c r="BF18">
        <v>7</v>
      </c>
    </row>
    <row r="19" spans="1:58" x14ac:dyDescent="0.3">
      <c r="A19" t="s">
        <v>173</v>
      </c>
      <c r="B19" t="s">
        <v>141</v>
      </c>
      <c r="C19" t="s">
        <v>11</v>
      </c>
      <c r="D19" t="s">
        <v>172</v>
      </c>
      <c r="E19">
        <v>36.299999999999997</v>
      </c>
      <c r="F19">
        <v>33.6</v>
      </c>
      <c r="G19">
        <v>3.6</v>
      </c>
      <c r="H19">
        <v>7.9</v>
      </c>
      <c r="I19">
        <v>5.0999999999999996</v>
      </c>
      <c r="J19">
        <v>1.6</v>
      </c>
      <c r="K19">
        <v>0.1</v>
      </c>
      <c r="L19">
        <v>1.1000000000000001</v>
      </c>
      <c r="M19">
        <v>3.5</v>
      </c>
      <c r="N19">
        <v>0.3</v>
      </c>
      <c r="O19">
        <v>0.2</v>
      </c>
      <c r="P19">
        <v>1.5</v>
      </c>
      <c r="Q19">
        <v>8.3000000000000007</v>
      </c>
      <c r="R19">
        <v>0.2336</v>
      </c>
      <c r="S19">
        <v>0.27789999999999998</v>
      </c>
      <c r="T19">
        <v>0.38490000000000002</v>
      </c>
      <c r="U19">
        <v>0.66280000000000006</v>
      </c>
      <c r="V19">
        <v>13</v>
      </c>
      <c r="W19">
        <v>0.9</v>
      </c>
      <c r="X19">
        <v>0.7</v>
      </c>
      <c r="Y19">
        <v>0.1</v>
      </c>
      <c r="Z19">
        <v>0.4</v>
      </c>
      <c r="AA19">
        <v>0.2</v>
      </c>
      <c r="AB19">
        <v>36.200000000000003</v>
      </c>
      <c r="AC19">
        <v>32.5</v>
      </c>
      <c r="AD19">
        <v>3.3</v>
      </c>
      <c r="AE19">
        <v>7.1</v>
      </c>
      <c r="AF19">
        <v>4.3</v>
      </c>
      <c r="AG19">
        <v>1.2</v>
      </c>
      <c r="AH19">
        <v>0.2</v>
      </c>
      <c r="AI19">
        <v>1.4</v>
      </c>
      <c r="AJ19">
        <v>3.2</v>
      </c>
      <c r="AK19">
        <v>1</v>
      </c>
      <c r="AL19">
        <v>0.2</v>
      </c>
      <c r="AM19">
        <v>3.3</v>
      </c>
      <c r="AN19">
        <v>8.8000000000000007</v>
      </c>
      <c r="AO19">
        <v>0.2132</v>
      </c>
      <c r="AP19">
        <v>0.29420000000000002</v>
      </c>
      <c r="AQ19">
        <v>0.38719999999999999</v>
      </c>
      <c r="AR19">
        <v>0.68110000000000004</v>
      </c>
      <c r="AS19">
        <v>12.9</v>
      </c>
      <c r="AT19">
        <v>0.8</v>
      </c>
      <c r="AU19">
        <v>0.3</v>
      </c>
      <c r="AV19">
        <v>0</v>
      </c>
      <c r="AW19">
        <v>0</v>
      </c>
      <c r="AX19">
        <v>0</v>
      </c>
      <c r="AY19">
        <v>5.9941176470588244</v>
      </c>
      <c r="AZ19">
        <v>2.6470588235294121</v>
      </c>
      <c r="BA19">
        <v>0</v>
      </c>
      <c r="BB19">
        <v>0.52941176470588236</v>
      </c>
      <c r="BC19">
        <v>2.117647058823529</v>
      </c>
      <c r="BD19">
        <v>5.1764705882352944</v>
      </c>
      <c r="BE19">
        <v>25.117647058823529</v>
      </c>
      <c r="BF19">
        <v>8.2941176470588243</v>
      </c>
    </row>
    <row r="20" spans="1:58" x14ac:dyDescent="0.3">
      <c r="A20" t="s">
        <v>142</v>
      </c>
      <c r="B20" t="s">
        <v>180</v>
      </c>
      <c r="C20" t="s">
        <v>10</v>
      </c>
      <c r="D20" t="s">
        <v>178</v>
      </c>
      <c r="E20">
        <v>38.6</v>
      </c>
      <c r="F20">
        <v>34</v>
      </c>
      <c r="G20">
        <v>4.5</v>
      </c>
      <c r="H20">
        <v>9.5</v>
      </c>
      <c r="I20">
        <v>6.9</v>
      </c>
      <c r="J20">
        <v>1.5</v>
      </c>
      <c r="K20">
        <v>0</v>
      </c>
      <c r="L20">
        <v>1.1000000000000001</v>
      </c>
      <c r="M20">
        <v>4.5</v>
      </c>
      <c r="N20">
        <v>1.4</v>
      </c>
      <c r="O20">
        <v>0.2</v>
      </c>
      <c r="P20">
        <v>3.4</v>
      </c>
      <c r="Q20">
        <v>8.8000000000000007</v>
      </c>
      <c r="R20">
        <v>0.27779999999999999</v>
      </c>
      <c r="S20">
        <v>0.34570000000000001</v>
      </c>
      <c r="T20">
        <v>0.41770000000000013</v>
      </c>
      <c r="U20">
        <v>0.76349999999999996</v>
      </c>
      <c r="V20">
        <v>14.3</v>
      </c>
      <c r="W20">
        <v>0.5</v>
      </c>
      <c r="X20">
        <v>0.3</v>
      </c>
      <c r="Y20">
        <v>0.5</v>
      </c>
      <c r="Z20">
        <v>0.4</v>
      </c>
      <c r="AA20">
        <v>0</v>
      </c>
      <c r="AB20">
        <v>38.200000000000003</v>
      </c>
      <c r="AC20">
        <v>33.4</v>
      </c>
      <c r="AD20">
        <v>4.5</v>
      </c>
      <c r="AE20">
        <v>8.3000000000000007</v>
      </c>
      <c r="AF20">
        <v>5.7</v>
      </c>
      <c r="AG20">
        <v>0.7</v>
      </c>
      <c r="AH20">
        <v>0.1</v>
      </c>
      <c r="AI20">
        <v>1.8</v>
      </c>
      <c r="AJ20">
        <v>4.4000000000000004</v>
      </c>
      <c r="AK20">
        <v>0.7</v>
      </c>
      <c r="AL20">
        <v>0.4</v>
      </c>
      <c r="AM20">
        <v>4</v>
      </c>
      <c r="AN20">
        <v>8.8000000000000007</v>
      </c>
      <c r="AO20">
        <v>0.24460000000000001</v>
      </c>
      <c r="AP20">
        <v>0.33279999999999998</v>
      </c>
      <c r="AQ20">
        <v>0.42880000000000001</v>
      </c>
      <c r="AR20">
        <v>0.76139999999999997</v>
      </c>
      <c r="AS20">
        <v>14.6</v>
      </c>
      <c r="AT20">
        <v>0.5</v>
      </c>
      <c r="AU20">
        <v>0.5</v>
      </c>
      <c r="AV20">
        <v>0</v>
      </c>
      <c r="AW20">
        <v>0.3</v>
      </c>
      <c r="AX20">
        <v>0.2</v>
      </c>
      <c r="AY20">
        <v>4.8250000000000002</v>
      </c>
      <c r="AZ20">
        <v>2.5499999999999998</v>
      </c>
      <c r="BA20">
        <v>0.25</v>
      </c>
      <c r="BB20">
        <v>0.55000000000000004</v>
      </c>
      <c r="BC20">
        <v>2.2999999999999998</v>
      </c>
      <c r="BD20">
        <v>4.2</v>
      </c>
      <c r="BE20">
        <v>22.6</v>
      </c>
      <c r="BF20">
        <v>8.0500000000000007</v>
      </c>
    </row>
    <row r="21" spans="1:58" x14ac:dyDescent="0.3">
      <c r="A21" t="s">
        <v>180</v>
      </c>
      <c r="B21" t="s">
        <v>142</v>
      </c>
      <c r="C21" t="s">
        <v>11</v>
      </c>
      <c r="D21" t="s">
        <v>179</v>
      </c>
      <c r="E21">
        <v>39</v>
      </c>
      <c r="F21">
        <v>34.1</v>
      </c>
      <c r="G21">
        <v>4.5999999999999996</v>
      </c>
      <c r="H21">
        <v>8.1999999999999993</v>
      </c>
      <c r="I21">
        <v>5.2</v>
      </c>
      <c r="J21">
        <v>1.9</v>
      </c>
      <c r="K21">
        <v>0.1</v>
      </c>
      <c r="L21">
        <v>1</v>
      </c>
      <c r="M21">
        <v>4.5</v>
      </c>
      <c r="N21">
        <v>1.3</v>
      </c>
      <c r="O21">
        <v>0.4</v>
      </c>
      <c r="P21">
        <v>4.2</v>
      </c>
      <c r="Q21">
        <v>9.6</v>
      </c>
      <c r="R21">
        <v>0.23350000000000001</v>
      </c>
      <c r="S21">
        <v>0.32100000000000001</v>
      </c>
      <c r="T21">
        <v>0.378</v>
      </c>
      <c r="U21">
        <v>0.69900000000000007</v>
      </c>
      <c r="V21">
        <v>13.3</v>
      </c>
      <c r="W21">
        <v>0.4</v>
      </c>
      <c r="X21">
        <v>0.2</v>
      </c>
      <c r="Y21">
        <v>0.3</v>
      </c>
      <c r="Z21">
        <v>0.1</v>
      </c>
      <c r="AA21">
        <v>0.1</v>
      </c>
      <c r="AB21">
        <v>37.299999999999997</v>
      </c>
      <c r="AC21">
        <v>34.4</v>
      </c>
      <c r="AD21">
        <v>3.1</v>
      </c>
      <c r="AE21">
        <v>7.8</v>
      </c>
      <c r="AF21">
        <v>5.4</v>
      </c>
      <c r="AG21">
        <v>1.4</v>
      </c>
      <c r="AH21">
        <v>0.1</v>
      </c>
      <c r="AI21">
        <v>0.9</v>
      </c>
      <c r="AJ21">
        <v>2.9</v>
      </c>
      <c r="AK21">
        <v>1</v>
      </c>
      <c r="AL21">
        <v>0.1</v>
      </c>
      <c r="AM21">
        <v>2.6</v>
      </c>
      <c r="AN21">
        <v>8.6999999999999993</v>
      </c>
      <c r="AO21">
        <v>0.2261</v>
      </c>
      <c r="AP21">
        <v>0.27950000000000003</v>
      </c>
      <c r="AQ21">
        <v>0.34820000000000001</v>
      </c>
      <c r="AR21">
        <v>0.62790000000000001</v>
      </c>
      <c r="AS21">
        <v>12.1</v>
      </c>
      <c r="AT21">
        <v>0.8</v>
      </c>
      <c r="AU21">
        <v>0.1</v>
      </c>
      <c r="AV21">
        <v>0.2</v>
      </c>
      <c r="AW21">
        <v>0</v>
      </c>
      <c r="AX21">
        <v>0.1</v>
      </c>
      <c r="AY21">
        <v>5.3450000000000006</v>
      </c>
      <c r="AZ21">
        <v>2.35</v>
      </c>
      <c r="BA21">
        <v>0.05</v>
      </c>
      <c r="BB21">
        <v>0.7</v>
      </c>
      <c r="BC21">
        <v>1.9</v>
      </c>
      <c r="BD21">
        <v>6.9</v>
      </c>
      <c r="BE21">
        <v>22.7</v>
      </c>
      <c r="BF21">
        <v>6.8</v>
      </c>
    </row>
    <row r="22" spans="1:58" x14ac:dyDescent="0.3">
      <c r="A22" t="s">
        <v>191</v>
      </c>
      <c r="B22" t="s">
        <v>135</v>
      </c>
      <c r="C22" t="s">
        <v>10</v>
      </c>
      <c r="D22" t="s">
        <v>190</v>
      </c>
      <c r="E22">
        <v>36.200000000000003</v>
      </c>
      <c r="F22">
        <v>32</v>
      </c>
      <c r="G22">
        <v>3</v>
      </c>
      <c r="H22">
        <v>6.4</v>
      </c>
      <c r="I22">
        <v>4.2</v>
      </c>
      <c r="J22">
        <v>1.1000000000000001</v>
      </c>
      <c r="K22">
        <v>0.1</v>
      </c>
      <c r="L22">
        <v>1</v>
      </c>
      <c r="M22">
        <v>2.8</v>
      </c>
      <c r="N22">
        <v>0.9</v>
      </c>
      <c r="O22">
        <v>0.3</v>
      </c>
      <c r="P22">
        <v>3.2</v>
      </c>
      <c r="Q22">
        <v>9.1999999999999993</v>
      </c>
      <c r="R22">
        <v>0.1928</v>
      </c>
      <c r="S22">
        <v>0.28820000000000001</v>
      </c>
      <c r="T22">
        <v>0.32019999999999998</v>
      </c>
      <c r="U22">
        <v>0.60830000000000006</v>
      </c>
      <c r="V22">
        <v>10.7</v>
      </c>
      <c r="W22">
        <v>1</v>
      </c>
      <c r="X22">
        <v>1</v>
      </c>
      <c r="Y22">
        <v>0</v>
      </c>
      <c r="Z22">
        <v>0</v>
      </c>
      <c r="AA22">
        <v>0.1</v>
      </c>
      <c r="AB22">
        <v>34.799999999999997</v>
      </c>
      <c r="AC22">
        <v>31.4</v>
      </c>
      <c r="AD22">
        <v>3.2</v>
      </c>
      <c r="AE22">
        <v>6.3</v>
      </c>
      <c r="AF22">
        <v>4.3</v>
      </c>
      <c r="AG22">
        <v>1.2</v>
      </c>
      <c r="AH22">
        <v>0.1</v>
      </c>
      <c r="AI22">
        <v>0.7</v>
      </c>
      <c r="AJ22">
        <v>2.8</v>
      </c>
      <c r="AK22">
        <v>0.7</v>
      </c>
      <c r="AL22">
        <v>0.3</v>
      </c>
      <c r="AM22">
        <v>2.5</v>
      </c>
      <c r="AN22">
        <v>9.6999999999999993</v>
      </c>
      <c r="AO22">
        <v>0.1963</v>
      </c>
      <c r="AP22">
        <v>0.26879999999999998</v>
      </c>
      <c r="AQ22">
        <v>0.30499999999999999</v>
      </c>
      <c r="AR22">
        <v>0.57369999999999999</v>
      </c>
      <c r="AS22">
        <v>9.8000000000000007</v>
      </c>
      <c r="AT22">
        <v>0.8</v>
      </c>
      <c r="AU22">
        <v>0.7</v>
      </c>
      <c r="AV22">
        <v>0.1</v>
      </c>
      <c r="AW22">
        <v>0.1</v>
      </c>
      <c r="AX22">
        <v>0.1</v>
      </c>
      <c r="AY22">
        <v>5.833333333333333</v>
      </c>
      <c r="AZ22">
        <v>2.0952380952380949</v>
      </c>
      <c r="BA22">
        <v>9.5238095238095233E-2</v>
      </c>
      <c r="BB22">
        <v>0.52380952380952384</v>
      </c>
      <c r="BC22">
        <v>0.61904761904761907</v>
      </c>
      <c r="BD22">
        <v>5.8095238095238093</v>
      </c>
      <c r="BE22">
        <v>23.476190476190471</v>
      </c>
      <c r="BF22">
        <v>6.0952380952380949</v>
      </c>
    </row>
    <row r="23" spans="1:58" x14ac:dyDescent="0.3">
      <c r="A23" t="s">
        <v>135</v>
      </c>
      <c r="B23" t="s">
        <v>191</v>
      </c>
      <c r="C23" t="s">
        <v>11</v>
      </c>
      <c r="D23" t="s">
        <v>165</v>
      </c>
      <c r="E23">
        <v>34.1</v>
      </c>
      <c r="F23">
        <v>32.200000000000003</v>
      </c>
      <c r="G23">
        <v>1.8</v>
      </c>
      <c r="H23">
        <v>6.1</v>
      </c>
      <c r="I23">
        <v>4.4000000000000004</v>
      </c>
      <c r="J23">
        <v>1</v>
      </c>
      <c r="K23">
        <v>0.1</v>
      </c>
      <c r="L23">
        <v>0.6</v>
      </c>
      <c r="M23">
        <v>1.7</v>
      </c>
      <c r="N23">
        <v>0.7</v>
      </c>
      <c r="O23">
        <v>0.4</v>
      </c>
      <c r="P23">
        <v>1.7</v>
      </c>
      <c r="Q23">
        <v>9.6999999999999993</v>
      </c>
      <c r="R23">
        <v>0.18720000000000001</v>
      </c>
      <c r="S23">
        <v>0.22770000000000001</v>
      </c>
      <c r="T23">
        <v>0.27789999999999998</v>
      </c>
      <c r="U23">
        <v>0.50569999999999993</v>
      </c>
      <c r="V23">
        <v>9.1</v>
      </c>
      <c r="W23">
        <v>0.8</v>
      </c>
      <c r="X23">
        <v>0.2</v>
      </c>
      <c r="Y23">
        <v>0</v>
      </c>
      <c r="Z23">
        <v>0</v>
      </c>
      <c r="AA23">
        <v>0</v>
      </c>
      <c r="AB23">
        <v>37.799999999999997</v>
      </c>
      <c r="AC23">
        <v>32.6</v>
      </c>
      <c r="AD23">
        <v>5.5</v>
      </c>
      <c r="AE23">
        <v>9.1999999999999993</v>
      </c>
      <c r="AF23">
        <v>6.4</v>
      </c>
      <c r="AG23">
        <v>1.6</v>
      </c>
      <c r="AH23">
        <v>0.3</v>
      </c>
      <c r="AI23">
        <v>0.9</v>
      </c>
      <c r="AJ23">
        <v>5.4</v>
      </c>
      <c r="AK23">
        <v>0.7</v>
      </c>
      <c r="AL23">
        <v>0.5</v>
      </c>
      <c r="AM23">
        <v>3.7</v>
      </c>
      <c r="AN23">
        <v>7.3</v>
      </c>
      <c r="AO23">
        <v>0.27939999999999998</v>
      </c>
      <c r="AP23">
        <v>0.35770000000000002</v>
      </c>
      <c r="AQ23">
        <v>0.42299999999999999</v>
      </c>
      <c r="AR23">
        <v>0.78059999999999996</v>
      </c>
      <c r="AS23">
        <v>14.1</v>
      </c>
      <c r="AT23">
        <v>0.7</v>
      </c>
      <c r="AU23">
        <v>0.5</v>
      </c>
      <c r="AV23">
        <v>0.5</v>
      </c>
      <c r="AW23">
        <v>0.5</v>
      </c>
      <c r="AX23">
        <v>0.5</v>
      </c>
      <c r="AY23">
        <v>5.4571428571428573</v>
      </c>
      <c r="AZ23">
        <v>1.857142857142857</v>
      </c>
      <c r="BA23">
        <v>0.2857142857142857</v>
      </c>
      <c r="BB23">
        <v>0.5714285714285714</v>
      </c>
      <c r="BC23">
        <v>2.4285714285714279</v>
      </c>
      <c r="BD23">
        <v>3.4285714285714279</v>
      </c>
      <c r="BE23">
        <v>22.285714285714281</v>
      </c>
      <c r="BF23">
        <v>6</v>
      </c>
    </row>
    <row r="24" spans="1:58" x14ac:dyDescent="0.3">
      <c r="A24" t="s">
        <v>152</v>
      </c>
      <c r="B24" t="s">
        <v>194</v>
      </c>
      <c r="C24" t="s">
        <v>10</v>
      </c>
      <c r="D24" t="s">
        <v>198</v>
      </c>
      <c r="E24">
        <v>34.9</v>
      </c>
      <c r="F24">
        <v>32</v>
      </c>
      <c r="G24">
        <v>3.5</v>
      </c>
      <c r="H24">
        <v>7.3</v>
      </c>
      <c r="I24">
        <v>4.9000000000000004</v>
      </c>
      <c r="J24">
        <v>1.4</v>
      </c>
      <c r="K24">
        <v>0.2</v>
      </c>
      <c r="L24">
        <v>0.8</v>
      </c>
      <c r="M24">
        <v>3.3</v>
      </c>
      <c r="N24">
        <v>1.6</v>
      </c>
      <c r="O24">
        <v>0.4</v>
      </c>
      <c r="P24">
        <v>2.2000000000000002</v>
      </c>
      <c r="Q24">
        <v>7.6</v>
      </c>
      <c r="R24">
        <v>0.22</v>
      </c>
      <c r="S24">
        <v>0.28050000000000003</v>
      </c>
      <c r="T24">
        <v>0.3473</v>
      </c>
      <c r="U24">
        <v>0.62779999999999991</v>
      </c>
      <c r="V24">
        <v>11.5</v>
      </c>
      <c r="W24">
        <v>1</v>
      </c>
      <c r="X24">
        <v>0.5</v>
      </c>
      <c r="Y24">
        <v>0.2</v>
      </c>
      <c r="Z24">
        <v>0</v>
      </c>
      <c r="AA24">
        <v>0.1</v>
      </c>
      <c r="AB24">
        <v>38.299999999999997</v>
      </c>
      <c r="AC24">
        <v>34</v>
      </c>
      <c r="AD24">
        <v>5.3</v>
      </c>
      <c r="AE24">
        <v>8.5</v>
      </c>
      <c r="AF24">
        <v>5.2</v>
      </c>
      <c r="AG24">
        <v>2.2000000000000002</v>
      </c>
      <c r="AH24">
        <v>0.1</v>
      </c>
      <c r="AI24">
        <v>1</v>
      </c>
      <c r="AJ24">
        <v>5.2</v>
      </c>
      <c r="AK24">
        <v>1.1000000000000001</v>
      </c>
      <c r="AL24">
        <v>0.1</v>
      </c>
      <c r="AM24">
        <v>4</v>
      </c>
      <c r="AN24">
        <v>9.1999999999999993</v>
      </c>
      <c r="AO24">
        <v>0.2414</v>
      </c>
      <c r="AP24">
        <v>0.32129999999999997</v>
      </c>
      <c r="AQ24">
        <v>0.39560000000000001</v>
      </c>
      <c r="AR24">
        <v>0.71690000000000009</v>
      </c>
      <c r="AS24">
        <v>13.9</v>
      </c>
      <c r="AT24">
        <v>0.5</v>
      </c>
      <c r="AU24">
        <v>0.1</v>
      </c>
      <c r="AV24">
        <v>0.1</v>
      </c>
      <c r="AW24">
        <v>0.1</v>
      </c>
      <c r="AX24">
        <v>0</v>
      </c>
      <c r="AY24">
        <v>4.9049999999999994</v>
      </c>
      <c r="AZ24">
        <v>2.5</v>
      </c>
      <c r="BA24">
        <v>0.3</v>
      </c>
      <c r="BB24">
        <v>0.35</v>
      </c>
      <c r="BC24">
        <v>2.0499999999999998</v>
      </c>
      <c r="BD24">
        <v>5.9</v>
      </c>
      <c r="BE24">
        <v>22.35</v>
      </c>
      <c r="BF24">
        <v>7.9</v>
      </c>
    </row>
    <row r="25" spans="1:58" x14ac:dyDescent="0.3">
      <c r="A25" t="s">
        <v>194</v>
      </c>
      <c r="B25" t="s">
        <v>152</v>
      </c>
      <c r="C25" t="s">
        <v>11</v>
      </c>
      <c r="D25" t="s">
        <v>193</v>
      </c>
      <c r="E25">
        <v>36.700000000000003</v>
      </c>
      <c r="F25">
        <v>33.6</v>
      </c>
      <c r="G25">
        <v>4</v>
      </c>
      <c r="H25">
        <v>8.6999999999999993</v>
      </c>
      <c r="I25">
        <v>6.3</v>
      </c>
      <c r="J25">
        <v>0.9</v>
      </c>
      <c r="K25">
        <v>0.2</v>
      </c>
      <c r="L25">
        <v>1.3</v>
      </c>
      <c r="M25">
        <v>3.8</v>
      </c>
      <c r="N25">
        <v>0.5</v>
      </c>
      <c r="O25">
        <v>0.3</v>
      </c>
      <c r="P25">
        <v>2.8</v>
      </c>
      <c r="Q25">
        <v>7.8</v>
      </c>
      <c r="R25">
        <v>0.25459999999999999</v>
      </c>
      <c r="S25">
        <v>0.31080000000000002</v>
      </c>
      <c r="T25">
        <v>0.40469999999999989</v>
      </c>
      <c r="U25">
        <v>0.71550000000000002</v>
      </c>
      <c r="V25">
        <v>13.9</v>
      </c>
      <c r="W25">
        <v>0.9</v>
      </c>
      <c r="X25">
        <v>0.1</v>
      </c>
      <c r="Y25">
        <v>0</v>
      </c>
      <c r="Z25">
        <v>0.2</v>
      </c>
      <c r="AA25">
        <v>0</v>
      </c>
      <c r="AB25">
        <v>36.200000000000003</v>
      </c>
      <c r="AC25">
        <v>33.4</v>
      </c>
      <c r="AD25">
        <v>3.8</v>
      </c>
      <c r="AE25">
        <v>8.6999999999999993</v>
      </c>
      <c r="AF25">
        <v>5.4</v>
      </c>
      <c r="AG25">
        <v>1.6</v>
      </c>
      <c r="AH25">
        <v>0.1</v>
      </c>
      <c r="AI25">
        <v>1.6</v>
      </c>
      <c r="AJ25">
        <v>3.8</v>
      </c>
      <c r="AK25">
        <v>0.5</v>
      </c>
      <c r="AL25">
        <v>0.1</v>
      </c>
      <c r="AM25">
        <v>2.1</v>
      </c>
      <c r="AN25">
        <v>7</v>
      </c>
      <c r="AO25">
        <v>0.25659999999999999</v>
      </c>
      <c r="AP25">
        <v>0.30220000000000002</v>
      </c>
      <c r="AQ25">
        <v>0.44890000000000002</v>
      </c>
      <c r="AR25">
        <v>0.75119999999999998</v>
      </c>
      <c r="AS25">
        <v>15.3</v>
      </c>
      <c r="AT25">
        <v>1.2</v>
      </c>
      <c r="AU25">
        <v>0.1</v>
      </c>
      <c r="AV25">
        <v>0.3</v>
      </c>
      <c r="AW25">
        <v>0.3</v>
      </c>
      <c r="AX25">
        <v>0</v>
      </c>
      <c r="AY25">
        <v>5.822222222222222</v>
      </c>
      <c r="AZ25">
        <v>2.333333333333333</v>
      </c>
      <c r="BA25">
        <v>0.44444444444444442</v>
      </c>
      <c r="BB25">
        <v>0.66666666666666663</v>
      </c>
      <c r="BC25">
        <v>1.333333333333333</v>
      </c>
      <c r="BD25">
        <v>7.2777777777777777</v>
      </c>
      <c r="BE25">
        <v>23.722222222222221</v>
      </c>
      <c r="BF25">
        <v>6.5555555555555554</v>
      </c>
    </row>
    <row r="26" spans="1:58" x14ac:dyDescent="0.3">
      <c r="A26" t="s">
        <v>140</v>
      </c>
      <c r="B26" t="s">
        <v>139</v>
      </c>
      <c r="C26" t="s">
        <v>10</v>
      </c>
      <c r="D26" t="s">
        <v>199</v>
      </c>
      <c r="E26">
        <v>39</v>
      </c>
      <c r="F26">
        <v>35.200000000000003</v>
      </c>
      <c r="G26">
        <v>7.4</v>
      </c>
      <c r="H26">
        <v>10.5</v>
      </c>
      <c r="I26">
        <v>5.3</v>
      </c>
      <c r="J26">
        <v>2.5</v>
      </c>
      <c r="K26">
        <v>0.3</v>
      </c>
      <c r="L26">
        <v>2.4</v>
      </c>
      <c r="M26">
        <v>7</v>
      </c>
      <c r="N26">
        <v>0.5</v>
      </c>
      <c r="O26">
        <v>0.3</v>
      </c>
      <c r="P26">
        <v>3.4</v>
      </c>
      <c r="Q26">
        <v>6.8</v>
      </c>
      <c r="R26">
        <v>0.29649999999999999</v>
      </c>
      <c r="S26">
        <v>0.36159999999999998</v>
      </c>
      <c r="T26">
        <v>0.57850000000000001</v>
      </c>
      <c r="U26">
        <v>0.93989999999999996</v>
      </c>
      <c r="V26">
        <v>20.8</v>
      </c>
      <c r="W26">
        <v>0.8</v>
      </c>
      <c r="X26">
        <v>0.3</v>
      </c>
      <c r="Y26">
        <v>0</v>
      </c>
      <c r="Z26">
        <v>0.1</v>
      </c>
      <c r="AA26">
        <v>0.1</v>
      </c>
      <c r="AB26">
        <v>37.6</v>
      </c>
      <c r="AC26">
        <v>33</v>
      </c>
      <c r="AD26">
        <v>4.4000000000000004</v>
      </c>
      <c r="AE26">
        <v>8.4</v>
      </c>
      <c r="AF26">
        <v>5.3</v>
      </c>
      <c r="AG26">
        <v>2</v>
      </c>
      <c r="AH26">
        <v>0</v>
      </c>
      <c r="AI26">
        <v>1.1000000000000001</v>
      </c>
      <c r="AJ26">
        <v>4.2</v>
      </c>
      <c r="AK26">
        <v>1</v>
      </c>
      <c r="AL26">
        <v>0.3</v>
      </c>
      <c r="AM26">
        <v>3.2</v>
      </c>
      <c r="AN26">
        <v>8</v>
      </c>
      <c r="AO26">
        <v>0.24979999999999999</v>
      </c>
      <c r="AP26">
        <v>0.32050000000000001</v>
      </c>
      <c r="AQ26">
        <v>0.40780000000000011</v>
      </c>
      <c r="AR26">
        <v>0.72819999999999996</v>
      </c>
      <c r="AS26">
        <v>13.7</v>
      </c>
      <c r="AT26">
        <v>1</v>
      </c>
      <c r="AU26">
        <v>0.7</v>
      </c>
      <c r="AV26">
        <v>0.1</v>
      </c>
      <c r="AW26">
        <v>0.6</v>
      </c>
      <c r="AX26">
        <v>0.1</v>
      </c>
      <c r="AY26">
        <v>5.6624999999999996</v>
      </c>
      <c r="AZ26">
        <v>2.625</v>
      </c>
      <c r="BA26">
        <v>0</v>
      </c>
      <c r="BB26">
        <v>0.75</v>
      </c>
      <c r="BC26">
        <v>1.625</v>
      </c>
      <c r="BD26">
        <v>4.5</v>
      </c>
      <c r="BE26">
        <v>23.5</v>
      </c>
      <c r="BF26">
        <v>7</v>
      </c>
    </row>
    <row r="27" spans="1:58" x14ac:dyDescent="0.3">
      <c r="A27" t="s">
        <v>139</v>
      </c>
      <c r="B27" t="s">
        <v>140</v>
      </c>
      <c r="C27" t="s">
        <v>11</v>
      </c>
      <c r="D27" t="s">
        <v>176</v>
      </c>
      <c r="E27">
        <v>35.9</v>
      </c>
      <c r="F27">
        <v>31.9</v>
      </c>
      <c r="G27">
        <v>3.9</v>
      </c>
      <c r="H27">
        <v>7.3</v>
      </c>
      <c r="I27">
        <v>5.4</v>
      </c>
      <c r="J27">
        <v>1.3</v>
      </c>
      <c r="K27">
        <v>0</v>
      </c>
      <c r="L27">
        <v>0.6</v>
      </c>
      <c r="M27">
        <v>3.5</v>
      </c>
      <c r="N27">
        <v>1.3</v>
      </c>
      <c r="O27">
        <v>0.3</v>
      </c>
      <c r="P27">
        <v>2.9</v>
      </c>
      <c r="Q27">
        <v>9</v>
      </c>
      <c r="R27">
        <v>0.22090000000000001</v>
      </c>
      <c r="S27">
        <v>0.29160000000000003</v>
      </c>
      <c r="T27">
        <v>0.31709999999999999</v>
      </c>
      <c r="U27">
        <v>0.60859999999999992</v>
      </c>
      <c r="V27">
        <v>10.4</v>
      </c>
      <c r="W27">
        <v>0.9</v>
      </c>
      <c r="X27">
        <v>0.6</v>
      </c>
      <c r="Y27">
        <v>0.1</v>
      </c>
      <c r="Z27">
        <v>0.4</v>
      </c>
      <c r="AA27">
        <v>0</v>
      </c>
      <c r="AB27">
        <v>37.4</v>
      </c>
      <c r="AC27">
        <v>32.9</v>
      </c>
      <c r="AD27">
        <v>4.3</v>
      </c>
      <c r="AE27">
        <v>7.5</v>
      </c>
      <c r="AF27">
        <v>4.5</v>
      </c>
      <c r="AG27">
        <v>1.7</v>
      </c>
      <c r="AH27">
        <v>0.1</v>
      </c>
      <c r="AI27">
        <v>1.2</v>
      </c>
      <c r="AJ27">
        <v>3.8</v>
      </c>
      <c r="AK27">
        <v>0.8</v>
      </c>
      <c r="AL27">
        <v>0.4</v>
      </c>
      <c r="AM27">
        <v>3.5</v>
      </c>
      <c r="AN27">
        <v>8.4</v>
      </c>
      <c r="AO27">
        <v>0.22289999999999999</v>
      </c>
      <c r="AP27">
        <v>0.31769999999999998</v>
      </c>
      <c r="AQ27">
        <v>0.38129999999999997</v>
      </c>
      <c r="AR27">
        <v>0.69879999999999998</v>
      </c>
      <c r="AS27">
        <v>13</v>
      </c>
      <c r="AT27">
        <v>0.8</v>
      </c>
      <c r="AU27">
        <v>1</v>
      </c>
      <c r="AV27">
        <v>0</v>
      </c>
      <c r="AW27">
        <v>0</v>
      </c>
      <c r="AX27">
        <v>0.2</v>
      </c>
      <c r="AY27">
        <v>4.2</v>
      </c>
      <c r="AZ27">
        <v>1.5</v>
      </c>
      <c r="BA27">
        <v>0</v>
      </c>
      <c r="BB27">
        <v>0.5</v>
      </c>
      <c r="BC27">
        <v>1.5</v>
      </c>
      <c r="BD27">
        <v>5</v>
      </c>
      <c r="BE27">
        <v>18.5</v>
      </c>
      <c r="BF27">
        <v>5</v>
      </c>
    </row>
    <row r="28" spans="1:58" x14ac:dyDescent="0.3">
      <c r="A28" t="s">
        <v>188</v>
      </c>
      <c r="B28" t="s">
        <v>201</v>
      </c>
      <c r="C28" t="s">
        <v>10</v>
      </c>
      <c r="D28" t="s">
        <v>187</v>
      </c>
      <c r="E28">
        <v>36.5</v>
      </c>
      <c r="F28">
        <v>32.799999999999997</v>
      </c>
      <c r="G28">
        <v>4</v>
      </c>
      <c r="H28">
        <v>8.4</v>
      </c>
      <c r="I28">
        <v>5.7</v>
      </c>
      <c r="J28">
        <v>2.1</v>
      </c>
      <c r="K28">
        <v>0.1</v>
      </c>
      <c r="L28">
        <v>0.5</v>
      </c>
      <c r="M28">
        <v>4</v>
      </c>
      <c r="N28">
        <v>0.6</v>
      </c>
      <c r="O28">
        <v>0.2</v>
      </c>
      <c r="P28">
        <v>2.7</v>
      </c>
      <c r="Q28">
        <v>6.7</v>
      </c>
      <c r="R28">
        <v>0.25359999999999999</v>
      </c>
      <c r="S28">
        <v>0.31119999999999998</v>
      </c>
      <c r="T28">
        <v>0.36820000000000003</v>
      </c>
      <c r="U28">
        <v>0.67930000000000001</v>
      </c>
      <c r="V28">
        <v>12.2</v>
      </c>
      <c r="W28">
        <v>0.9</v>
      </c>
      <c r="X28">
        <v>0.4</v>
      </c>
      <c r="Y28">
        <v>0</v>
      </c>
      <c r="Z28">
        <v>0.6</v>
      </c>
      <c r="AA28">
        <v>0</v>
      </c>
      <c r="AB28">
        <v>36.299999999999997</v>
      </c>
      <c r="AC28">
        <v>32.799999999999997</v>
      </c>
      <c r="AD28">
        <v>2.4</v>
      </c>
      <c r="AE28">
        <v>7</v>
      </c>
      <c r="AF28">
        <v>5.4</v>
      </c>
      <c r="AG28">
        <v>0.8</v>
      </c>
      <c r="AH28">
        <v>0.1</v>
      </c>
      <c r="AI28">
        <v>0.7</v>
      </c>
      <c r="AJ28">
        <v>2.2999999999999998</v>
      </c>
      <c r="AK28">
        <v>0.5</v>
      </c>
      <c r="AL28">
        <v>0.2</v>
      </c>
      <c r="AM28">
        <v>2.9</v>
      </c>
      <c r="AN28">
        <v>8.1</v>
      </c>
      <c r="AO28">
        <v>0.20660000000000001</v>
      </c>
      <c r="AP28">
        <v>0.27179999999999999</v>
      </c>
      <c r="AQ28">
        <v>0.29770000000000002</v>
      </c>
      <c r="AR28">
        <v>0.56950000000000001</v>
      </c>
      <c r="AS28">
        <v>10.1</v>
      </c>
      <c r="AT28">
        <v>1</v>
      </c>
      <c r="AU28">
        <v>0.4</v>
      </c>
      <c r="AV28">
        <v>0</v>
      </c>
      <c r="AW28">
        <v>0.2</v>
      </c>
      <c r="AX28">
        <v>0</v>
      </c>
      <c r="AY28">
        <v>6.05</v>
      </c>
      <c r="AZ28">
        <v>0.5</v>
      </c>
      <c r="BA28">
        <v>0</v>
      </c>
      <c r="BB28">
        <v>0</v>
      </c>
      <c r="BC28">
        <v>0.75</v>
      </c>
      <c r="BD28">
        <v>4.75</v>
      </c>
      <c r="BE28">
        <v>22.25</v>
      </c>
      <c r="BF28">
        <v>4.75</v>
      </c>
    </row>
    <row r="29" spans="1:58" x14ac:dyDescent="0.3">
      <c r="A29" t="s">
        <v>201</v>
      </c>
      <c r="B29" t="s">
        <v>188</v>
      </c>
      <c r="C29" t="s">
        <v>11</v>
      </c>
      <c r="D29" t="s">
        <v>202</v>
      </c>
      <c r="E29">
        <v>39.1</v>
      </c>
      <c r="F29">
        <v>33.299999999999997</v>
      </c>
      <c r="G29">
        <v>5.2</v>
      </c>
      <c r="H29">
        <v>8.1999999999999993</v>
      </c>
      <c r="I29">
        <v>5.5</v>
      </c>
      <c r="J29">
        <v>1.1000000000000001</v>
      </c>
      <c r="K29">
        <v>0.2</v>
      </c>
      <c r="L29">
        <v>1.4</v>
      </c>
      <c r="M29">
        <v>5.0999999999999996</v>
      </c>
      <c r="N29">
        <v>1</v>
      </c>
      <c r="O29">
        <v>0.1</v>
      </c>
      <c r="P29">
        <v>4.2</v>
      </c>
      <c r="Q29">
        <v>8.5</v>
      </c>
      <c r="R29">
        <v>0.2417</v>
      </c>
      <c r="S29">
        <v>0.33100000000000002</v>
      </c>
      <c r="T29">
        <v>0.40920000000000012</v>
      </c>
      <c r="U29">
        <v>0.74019999999999997</v>
      </c>
      <c r="V29">
        <v>13.9</v>
      </c>
      <c r="W29">
        <v>0.5</v>
      </c>
      <c r="X29">
        <v>0.7</v>
      </c>
      <c r="Y29">
        <v>0.3</v>
      </c>
      <c r="Z29">
        <v>0.6</v>
      </c>
      <c r="AA29">
        <v>0.4</v>
      </c>
      <c r="AB29">
        <v>37.1</v>
      </c>
      <c r="AC29">
        <v>33.299999999999997</v>
      </c>
      <c r="AD29">
        <v>3.5</v>
      </c>
      <c r="AE29">
        <v>8.1999999999999993</v>
      </c>
      <c r="AF29">
        <v>5.4</v>
      </c>
      <c r="AG29">
        <v>1.7</v>
      </c>
      <c r="AH29">
        <v>0.6</v>
      </c>
      <c r="AI29">
        <v>0.5</v>
      </c>
      <c r="AJ29">
        <v>3.3</v>
      </c>
      <c r="AK29">
        <v>0.2</v>
      </c>
      <c r="AL29">
        <v>0.1</v>
      </c>
      <c r="AM29">
        <v>2.9</v>
      </c>
      <c r="AN29">
        <v>6.4</v>
      </c>
      <c r="AO29">
        <v>0.2384</v>
      </c>
      <c r="AP29">
        <v>0.3029</v>
      </c>
      <c r="AQ29">
        <v>0.3629</v>
      </c>
      <c r="AR29">
        <v>0.66580000000000006</v>
      </c>
      <c r="AS29">
        <v>12.6</v>
      </c>
      <c r="AT29">
        <v>1</v>
      </c>
      <c r="AU29">
        <v>0.3</v>
      </c>
      <c r="AV29">
        <v>0</v>
      </c>
      <c r="AW29">
        <v>0.6</v>
      </c>
      <c r="AX29">
        <v>0.1</v>
      </c>
      <c r="AY29">
        <v>5.03125</v>
      </c>
      <c r="AZ29">
        <v>2.0625</v>
      </c>
      <c r="BA29">
        <v>0.125</v>
      </c>
      <c r="BB29">
        <v>0.5</v>
      </c>
      <c r="BC29">
        <v>1.6875</v>
      </c>
      <c r="BD29">
        <v>5</v>
      </c>
      <c r="BE29">
        <v>21.1875</v>
      </c>
      <c r="BF29">
        <v>6.5625</v>
      </c>
    </row>
    <row r="30" spans="1:58" x14ac:dyDescent="0.3">
      <c r="A30" t="s">
        <v>170</v>
      </c>
      <c r="B30" t="s">
        <v>143</v>
      </c>
      <c r="C30" t="s">
        <v>10</v>
      </c>
      <c r="D30" t="s">
        <v>169</v>
      </c>
      <c r="E30">
        <v>38.9</v>
      </c>
      <c r="F30">
        <v>34.700000000000003</v>
      </c>
      <c r="G30">
        <v>6</v>
      </c>
      <c r="H30">
        <v>9.1</v>
      </c>
      <c r="I30">
        <v>5</v>
      </c>
      <c r="J30">
        <v>1.7</v>
      </c>
      <c r="K30">
        <v>0</v>
      </c>
      <c r="L30">
        <v>2.4</v>
      </c>
      <c r="M30">
        <v>5.9</v>
      </c>
      <c r="N30">
        <v>0.3</v>
      </c>
      <c r="O30">
        <v>0.5</v>
      </c>
      <c r="P30">
        <v>3.5</v>
      </c>
      <c r="Q30">
        <v>10.7</v>
      </c>
      <c r="R30">
        <v>0.24929999999999999</v>
      </c>
      <c r="S30">
        <v>0.32240000000000002</v>
      </c>
      <c r="T30">
        <v>0.49590000000000001</v>
      </c>
      <c r="U30">
        <v>0.81830000000000003</v>
      </c>
      <c r="V30">
        <v>18</v>
      </c>
      <c r="W30">
        <v>1</v>
      </c>
      <c r="X30">
        <v>0.4</v>
      </c>
      <c r="Y30">
        <v>0.1</v>
      </c>
      <c r="Z30">
        <v>0.2</v>
      </c>
      <c r="AA30">
        <v>0.5</v>
      </c>
      <c r="AB30">
        <v>39.5</v>
      </c>
      <c r="AC30">
        <v>35.5</v>
      </c>
      <c r="AD30">
        <v>5.7</v>
      </c>
      <c r="AE30">
        <v>9.5</v>
      </c>
      <c r="AF30">
        <v>4.8</v>
      </c>
      <c r="AG30">
        <v>2.5</v>
      </c>
      <c r="AH30">
        <v>0.4</v>
      </c>
      <c r="AI30">
        <v>1.8</v>
      </c>
      <c r="AJ30">
        <v>5.4</v>
      </c>
      <c r="AK30">
        <v>0.7</v>
      </c>
      <c r="AL30">
        <v>0.3</v>
      </c>
      <c r="AM30">
        <v>3.2</v>
      </c>
      <c r="AN30">
        <v>8.3000000000000007</v>
      </c>
      <c r="AO30">
        <v>0.26369999999999999</v>
      </c>
      <c r="AP30">
        <v>0.33139999999999997</v>
      </c>
      <c r="AQ30">
        <v>0.50819999999999999</v>
      </c>
      <c r="AR30">
        <v>0.8397</v>
      </c>
      <c r="AS30">
        <v>18.2</v>
      </c>
      <c r="AT30">
        <v>0.6</v>
      </c>
      <c r="AU30">
        <v>0.6</v>
      </c>
      <c r="AV30">
        <v>0</v>
      </c>
      <c r="AW30">
        <v>0.2</v>
      </c>
      <c r="AX30">
        <v>0</v>
      </c>
      <c r="AY30">
        <v>5.177777777777778</v>
      </c>
      <c r="AZ30">
        <v>3.333333333333333</v>
      </c>
      <c r="BA30">
        <v>0.44444444444444442</v>
      </c>
      <c r="BB30">
        <v>0.66666666666666663</v>
      </c>
      <c r="BC30">
        <v>1.555555555555556</v>
      </c>
      <c r="BD30">
        <v>3.7777777777777781</v>
      </c>
      <c r="BE30">
        <v>23.777777777777779</v>
      </c>
      <c r="BF30">
        <v>8.6666666666666661</v>
      </c>
    </row>
    <row r="31" spans="1:58" x14ac:dyDescent="0.3">
      <c r="A31" t="s">
        <v>143</v>
      </c>
      <c r="B31" t="s">
        <v>170</v>
      </c>
      <c r="C31" t="s">
        <v>11</v>
      </c>
      <c r="D31" t="s">
        <v>192</v>
      </c>
      <c r="E31">
        <v>37</v>
      </c>
      <c r="F31">
        <v>32.799999999999997</v>
      </c>
      <c r="G31">
        <v>3.7</v>
      </c>
      <c r="H31">
        <v>7.4</v>
      </c>
      <c r="I31">
        <v>4.4000000000000004</v>
      </c>
      <c r="J31">
        <v>1.7</v>
      </c>
      <c r="K31">
        <v>0.7</v>
      </c>
      <c r="L31">
        <v>0.6</v>
      </c>
      <c r="M31">
        <v>3.4</v>
      </c>
      <c r="N31">
        <v>0.6</v>
      </c>
      <c r="O31">
        <v>0.1</v>
      </c>
      <c r="P31">
        <v>3.8</v>
      </c>
      <c r="Q31">
        <v>9.6999999999999993</v>
      </c>
      <c r="R31">
        <v>0.22450000000000001</v>
      </c>
      <c r="S31">
        <v>0.30499999999999999</v>
      </c>
      <c r="T31">
        <v>0.37480000000000002</v>
      </c>
      <c r="U31">
        <v>0.67990000000000006</v>
      </c>
      <c r="V31">
        <v>12.3</v>
      </c>
      <c r="W31">
        <v>0.8</v>
      </c>
      <c r="X31">
        <v>0.3</v>
      </c>
      <c r="Y31">
        <v>0</v>
      </c>
      <c r="Z31">
        <v>0.1</v>
      </c>
      <c r="AA31">
        <v>0.1</v>
      </c>
      <c r="AB31">
        <v>36.200000000000003</v>
      </c>
      <c r="AC31">
        <v>31.7</v>
      </c>
      <c r="AD31">
        <v>3.7</v>
      </c>
      <c r="AE31">
        <v>7.7</v>
      </c>
      <c r="AF31">
        <v>5.2</v>
      </c>
      <c r="AG31">
        <v>1.6</v>
      </c>
      <c r="AH31">
        <v>0</v>
      </c>
      <c r="AI31">
        <v>0.9</v>
      </c>
      <c r="AJ31">
        <v>3.3</v>
      </c>
      <c r="AK31">
        <v>0.3</v>
      </c>
      <c r="AL31">
        <v>0.3</v>
      </c>
      <c r="AM31">
        <v>3.5</v>
      </c>
      <c r="AN31">
        <v>9</v>
      </c>
      <c r="AO31">
        <v>0.23849999999999999</v>
      </c>
      <c r="AP31">
        <v>0.32829999999999998</v>
      </c>
      <c r="AQ31">
        <v>0.37319999999999998</v>
      </c>
      <c r="AR31">
        <v>0.70150000000000001</v>
      </c>
      <c r="AS31">
        <v>12</v>
      </c>
      <c r="AT31">
        <v>1.1000000000000001</v>
      </c>
      <c r="AU31">
        <v>1</v>
      </c>
      <c r="AV31">
        <v>0</v>
      </c>
      <c r="AW31">
        <v>0</v>
      </c>
      <c r="AX31">
        <v>0.1</v>
      </c>
      <c r="AY31">
        <v>5.3117647058823527</v>
      </c>
      <c r="AZ31">
        <v>2.2941176470588229</v>
      </c>
      <c r="BA31">
        <v>0.1176470588235294</v>
      </c>
      <c r="BB31">
        <v>0.58823529411764708</v>
      </c>
      <c r="BC31">
        <v>1.8235294117647061</v>
      </c>
      <c r="BD31">
        <v>4.6470588235294121</v>
      </c>
      <c r="BE31">
        <v>22.882352941176471</v>
      </c>
      <c r="BF31">
        <v>7.7058823529411766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E8E24-A71C-4775-BF95-368FB7548AC5}">
  <dimension ref="A1:AY17"/>
  <sheetViews>
    <sheetView workbookViewId="0">
      <selection activeCell="H2" sqref="H2:H17"/>
    </sheetView>
  </sheetViews>
  <sheetFormatPr defaultRowHeight="14.4" x14ac:dyDescent="0.3"/>
  <sheetData>
    <row r="1" spans="1:51" x14ac:dyDescent="0.3">
      <c r="A1" s="26" t="s">
        <v>49</v>
      </c>
      <c r="B1" s="26" t="s">
        <v>107</v>
      </c>
      <c r="C1" s="26" t="s">
        <v>125</v>
      </c>
      <c r="D1" s="26" t="s">
        <v>56</v>
      </c>
      <c r="E1" s="26" t="s">
        <v>132</v>
      </c>
      <c r="F1" s="26" t="s">
        <v>66</v>
      </c>
      <c r="G1" s="26" t="s">
        <v>67</v>
      </c>
      <c r="H1" s="26" t="s">
        <v>50</v>
      </c>
      <c r="I1" s="26" t="s">
        <v>68</v>
      </c>
      <c r="J1" s="26" t="s">
        <v>69</v>
      </c>
      <c r="K1" s="26" t="s">
        <v>70</v>
      </c>
      <c r="L1" s="26" t="s">
        <v>71</v>
      </c>
      <c r="M1" s="26" t="s">
        <v>72</v>
      </c>
      <c r="N1" s="26" t="s">
        <v>73</v>
      </c>
      <c r="O1" s="26" t="s">
        <v>74</v>
      </c>
      <c r="P1" s="26" t="s">
        <v>75</v>
      </c>
      <c r="Q1" s="26" t="s">
        <v>126</v>
      </c>
      <c r="R1" s="26" t="s">
        <v>76</v>
      </c>
      <c r="S1" s="26" t="s">
        <v>77</v>
      </c>
      <c r="T1" s="26" t="s">
        <v>78</v>
      </c>
      <c r="U1" s="26" t="s">
        <v>79</v>
      </c>
      <c r="V1" s="26" t="s">
        <v>80</v>
      </c>
      <c r="W1" s="26" t="s">
        <v>63</v>
      </c>
      <c r="X1" s="26" t="s">
        <v>81</v>
      </c>
      <c r="Y1" s="26" t="s">
        <v>82</v>
      </c>
      <c r="Z1" s="26" t="s">
        <v>83</v>
      </c>
      <c r="AA1" s="26" t="s">
        <v>64</v>
      </c>
      <c r="AB1" s="26" t="s">
        <v>84</v>
      </c>
      <c r="AC1" s="26" t="s">
        <v>85</v>
      </c>
      <c r="AD1" s="26" t="s">
        <v>86</v>
      </c>
      <c r="AE1" s="26" t="s">
        <v>51</v>
      </c>
      <c r="AF1" s="26" t="s">
        <v>87</v>
      </c>
      <c r="AG1" s="26" t="s">
        <v>88</v>
      </c>
      <c r="AH1" s="26" t="s">
        <v>89</v>
      </c>
      <c r="AI1" s="26" t="s">
        <v>90</v>
      </c>
      <c r="AJ1" s="26" t="s">
        <v>91</v>
      </c>
      <c r="AK1" s="26" t="s">
        <v>92</v>
      </c>
      <c r="AL1" s="26" t="s">
        <v>93</v>
      </c>
      <c r="AM1" s="26" t="s">
        <v>94</v>
      </c>
      <c r="AN1" s="26" t="s">
        <v>95</v>
      </c>
      <c r="AO1" s="26" t="s">
        <v>96</v>
      </c>
      <c r="AP1" s="26" t="s">
        <v>97</v>
      </c>
      <c r="AQ1" s="26" t="s">
        <v>98</v>
      </c>
      <c r="AR1" s="26" t="s">
        <v>99</v>
      </c>
      <c r="AS1" s="26" t="s">
        <v>100</v>
      </c>
      <c r="AT1" s="26" t="s">
        <v>101</v>
      </c>
      <c r="AU1" s="26" t="s">
        <v>102</v>
      </c>
      <c r="AV1" s="26" t="s">
        <v>103</v>
      </c>
      <c r="AW1" s="26" t="s">
        <v>104</v>
      </c>
      <c r="AX1" s="26" t="s">
        <v>105</v>
      </c>
      <c r="AY1" s="26" t="s">
        <v>106</v>
      </c>
    </row>
    <row r="2" spans="1:51" x14ac:dyDescent="0.3">
      <c r="A2" t="s">
        <v>36</v>
      </c>
      <c r="B2" t="s">
        <v>137</v>
      </c>
      <c r="C2" t="s">
        <v>10</v>
      </c>
      <c r="D2" t="s">
        <v>181</v>
      </c>
      <c r="E2">
        <v>0</v>
      </c>
      <c r="F2">
        <v>38.6</v>
      </c>
      <c r="G2">
        <v>33.4</v>
      </c>
      <c r="H2">
        <v>4.8</v>
      </c>
      <c r="I2">
        <v>7.5</v>
      </c>
      <c r="J2">
        <v>4.5</v>
      </c>
      <c r="K2">
        <v>1.9</v>
      </c>
      <c r="L2">
        <v>0</v>
      </c>
      <c r="M2">
        <v>1.1000000000000001</v>
      </c>
      <c r="N2">
        <v>4.3</v>
      </c>
      <c r="O2">
        <v>0.2</v>
      </c>
      <c r="P2">
        <v>0.1</v>
      </c>
      <c r="Q2">
        <v>3.7</v>
      </c>
      <c r="R2">
        <v>8.3000000000000007</v>
      </c>
      <c r="S2">
        <v>0.22639999999999999</v>
      </c>
      <c r="T2">
        <v>0.31130000000000002</v>
      </c>
      <c r="U2">
        <v>0.38030000000000003</v>
      </c>
      <c r="V2">
        <v>0.69190000000000007</v>
      </c>
      <c r="W2">
        <v>12.7</v>
      </c>
      <c r="X2">
        <v>0.3</v>
      </c>
      <c r="Y2">
        <v>0.8</v>
      </c>
      <c r="Z2">
        <v>0.2</v>
      </c>
      <c r="AA2">
        <v>0.5</v>
      </c>
      <c r="AB2">
        <v>0</v>
      </c>
      <c r="AC2">
        <v>36.9</v>
      </c>
      <c r="AD2">
        <v>33.9</v>
      </c>
      <c r="AE2">
        <v>4.7</v>
      </c>
      <c r="AF2">
        <v>7.7</v>
      </c>
      <c r="AG2">
        <v>4.9000000000000004</v>
      </c>
      <c r="AH2">
        <v>1.2</v>
      </c>
      <c r="AI2">
        <v>0.5</v>
      </c>
      <c r="AJ2">
        <v>1.1000000000000001</v>
      </c>
      <c r="AK2">
        <v>4.7</v>
      </c>
      <c r="AL2">
        <v>0.6</v>
      </c>
      <c r="AM2">
        <v>0</v>
      </c>
      <c r="AN2">
        <v>2.4</v>
      </c>
      <c r="AO2">
        <v>10.4</v>
      </c>
      <c r="AP2">
        <v>0.22509999999999999</v>
      </c>
      <c r="AQ2">
        <v>0.2752</v>
      </c>
      <c r="AR2">
        <v>0.38490000000000002</v>
      </c>
      <c r="AS2">
        <v>0.66020000000000001</v>
      </c>
      <c r="AT2">
        <v>13.2</v>
      </c>
      <c r="AU2">
        <v>0.4</v>
      </c>
      <c r="AV2">
        <v>0.2</v>
      </c>
      <c r="AW2">
        <v>0</v>
      </c>
      <c r="AX2">
        <v>0.3</v>
      </c>
      <c r="AY2">
        <v>0.2</v>
      </c>
    </row>
    <row r="3" spans="1:51" x14ac:dyDescent="0.3">
      <c r="A3" t="s">
        <v>137</v>
      </c>
      <c r="B3" t="s">
        <v>36</v>
      </c>
      <c r="C3" t="s">
        <v>11</v>
      </c>
      <c r="D3" t="s">
        <v>171</v>
      </c>
      <c r="E3">
        <v>0</v>
      </c>
      <c r="F3">
        <v>36.9</v>
      </c>
      <c r="G3">
        <v>33.9</v>
      </c>
      <c r="H3">
        <v>4.7</v>
      </c>
      <c r="I3">
        <v>7.7</v>
      </c>
      <c r="J3">
        <v>4.9000000000000004</v>
      </c>
      <c r="K3">
        <v>1.2</v>
      </c>
      <c r="L3">
        <v>0.5</v>
      </c>
      <c r="M3">
        <v>1.1000000000000001</v>
      </c>
      <c r="N3">
        <v>4.7</v>
      </c>
      <c r="O3">
        <v>0.6</v>
      </c>
      <c r="P3">
        <v>0</v>
      </c>
      <c r="Q3">
        <v>2.4</v>
      </c>
      <c r="R3">
        <v>10.4</v>
      </c>
      <c r="S3">
        <v>0.22509999999999999</v>
      </c>
      <c r="T3">
        <v>0.2752</v>
      </c>
      <c r="U3">
        <v>0.38490000000000002</v>
      </c>
      <c r="V3">
        <v>0.66020000000000001</v>
      </c>
      <c r="W3">
        <v>13.2</v>
      </c>
      <c r="X3">
        <v>0.4</v>
      </c>
      <c r="Y3">
        <v>0.2</v>
      </c>
      <c r="Z3">
        <v>0</v>
      </c>
      <c r="AA3">
        <v>0.3</v>
      </c>
      <c r="AB3">
        <v>0.2</v>
      </c>
      <c r="AC3">
        <v>38.6</v>
      </c>
      <c r="AD3">
        <v>33.4</v>
      </c>
      <c r="AE3">
        <v>4.8</v>
      </c>
      <c r="AF3">
        <v>7.5</v>
      </c>
      <c r="AG3">
        <v>4.5</v>
      </c>
      <c r="AH3">
        <v>1.9</v>
      </c>
      <c r="AI3">
        <v>0</v>
      </c>
      <c r="AJ3">
        <v>1.1000000000000001</v>
      </c>
      <c r="AK3">
        <v>4.3</v>
      </c>
      <c r="AL3">
        <v>0.2</v>
      </c>
      <c r="AM3">
        <v>0.1</v>
      </c>
      <c r="AN3">
        <v>3.7</v>
      </c>
      <c r="AO3">
        <v>8.3000000000000007</v>
      </c>
      <c r="AP3">
        <v>0.22639999999999999</v>
      </c>
      <c r="AQ3">
        <v>0.31130000000000002</v>
      </c>
      <c r="AR3">
        <v>0.38030000000000003</v>
      </c>
      <c r="AS3">
        <v>0.69190000000000007</v>
      </c>
      <c r="AT3">
        <v>12.7</v>
      </c>
      <c r="AU3">
        <v>0.3</v>
      </c>
      <c r="AV3">
        <v>0.8</v>
      </c>
      <c r="AW3">
        <v>0.2</v>
      </c>
      <c r="AX3">
        <v>0.5</v>
      </c>
      <c r="AY3">
        <v>0</v>
      </c>
    </row>
    <row r="4" spans="1:51" x14ac:dyDescent="0.3">
      <c r="A4" t="s">
        <v>144</v>
      </c>
      <c r="B4" t="s">
        <v>134</v>
      </c>
      <c r="C4" t="s">
        <v>10</v>
      </c>
      <c r="D4" t="s">
        <v>159</v>
      </c>
      <c r="E4">
        <v>0</v>
      </c>
      <c r="F4">
        <v>38.714285714285722</v>
      </c>
      <c r="G4">
        <v>33.857142857142847</v>
      </c>
      <c r="H4">
        <v>4.2857142857142856</v>
      </c>
      <c r="I4">
        <v>8.5714285714285712</v>
      </c>
      <c r="J4">
        <v>6.4285714285714288</v>
      </c>
      <c r="K4">
        <v>1.142857142857143</v>
      </c>
      <c r="L4">
        <v>0.14285714285714279</v>
      </c>
      <c r="M4">
        <v>0.8571428571428571</v>
      </c>
      <c r="N4">
        <v>4.1428571428571432</v>
      </c>
      <c r="O4">
        <v>1</v>
      </c>
      <c r="P4">
        <v>0.2857142857142857</v>
      </c>
      <c r="Q4">
        <v>4.1428571428571432</v>
      </c>
      <c r="R4">
        <v>8.5714285714285712</v>
      </c>
      <c r="S4">
        <v>0.251</v>
      </c>
      <c r="T4">
        <v>0.34214285714285708</v>
      </c>
      <c r="U4">
        <v>0.36828571428571433</v>
      </c>
      <c r="V4">
        <v>0.71042857142857141</v>
      </c>
      <c r="W4">
        <v>12.571428571428569</v>
      </c>
      <c r="X4">
        <v>1</v>
      </c>
      <c r="Y4">
        <v>0.5714285714285714</v>
      </c>
      <c r="Z4">
        <v>0.14285714285714279</v>
      </c>
      <c r="AA4">
        <v>0</v>
      </c>
      <c r="AB4">
        <v>0</v>
      </c>
      <c r="AC4">
        <v>38.142857142857153</v>
      </c>
      <c r="AD4">
        <v>34.142857142857153</v>
      </c>
      <c r="AE4">
        <v>5.5714285714285712</v>
      </c>
      <c r="AF4">
        <v>8.2857142857142865</v>
      </c>
      <c r="AG4">
        <v>5.5714285714285712</v>
      </c>
      <c r="AH4">
        <v>1.142857142857143</v>
      </c>
      <c r="AI4">
        <v>0.14285714285714279</v>
      </c>
      <c r="AJ4">
        <v>1.428571428571429</v>
      </c>
      <c r="AK4">
        <v>5.2857142857142856</v>
      </c>
      <c r="AL4">
        <v>0.14285714285714279</v>
      </c>
      <c r="AM4">
        <v>0.14285714285714279</v>
      </c>
      <c r="AN4">
        <v>3.714285714285714</v>
      </c>
      <c r="AO4">
        <v>8.5714285714285712</v>
      </c>
      <c r="AP4">
        <v>0.22828571428571429</v>
      </c>
      <c r="AQ4">
        <v>0.30757142857142861</v>
      </c>
      <c r="AR4">
        <v>0.38914285714285718</v>
      </c>
      <c r="AS4">
        <v>0.69657142857142851</v>
      </c>
      <c r="AT4">
        <v>14</v>
      </c>
      <c r="AU4">
        <v>1</v>
      </c>
      <c r="AV4">
        <v>0.14285714285714279</v>
      </c>
      <c r="AW4">
        <v>0.14285714285714279</v>
      </c>
      <c r="AX4">
        <v>0</v>
      </c>
      <c r="AY4">
        <v>0.14285714285714279</v>
      </c>
    </row>
    <row r="5" spans="1:51" x14ac:dyDescent="0.3">
      <c r="A5" t="s">
        <v>134</v>
      </c>
      <c r="B5" t="s">
        <v>144</v>
      </c>
      <c r="C5" t="s">
        <v>11</v>
      </c>
      <c r="D5" t="s">
        <v>182</v>
      </c>
      <c r="E5">
        <v>0</v>
      </c>
      <c r="F5">
        <v>38.142857142857153</v>
      </c>
      <c r="G5">
        <v>34.142857142857153</v>
      </c>
      <c r="H5">
        <v>5.5714285714285712</v>
      </c>
      <c r="I5">
        <v>8.2857142857142865</v>
      </c>
      <c r="J5">
        <v>5.5714285714285712</v>
      </c>
      <c r="K5">
        <v>1.142857142857143</v>
      </c>
      <c r="L5">
        <v>0.14285714285714279</v>
      </c>
      <c r="M5">
        <v>1.428571428571429</v>
      </c>
      <c r="N5">
        <v>5.2857142857142856</v>
      </c>
      <c r="O5">
        <v>0.14285714285714279</v>
      </c>
      <c r="P5">
        <v>0.14285714285714279</v>
      </c>
      <c r="Q5">
        <v>3.714285714285714</v>
      </c>
      <c r="R5">
        <v>8.5714285714285712</v>
      </c>
      <c r="S5">
        <v>0.22828571428571429</v>
      </c>
      <c r="T5">
        <v>0.30757142857142861</v>
      </c>
      <c r="U5">
        <v>0.38914285714285718</v>
      </c>
      <c r="V5">
        <v>0.69657142857142851</v>
      </c>
      <c r="W5">
        <v>14</v>
      </c>
      <c r="X5">
        <v>1</v>
      </c>
      <c r="Y5">
        <v>0.14285714285714279</v>
      </c>
      <c r="Z5">
        <v>0.14285714285714279</v>
      </c>
      <c r="AA5">
        <v>0</v>
      </c>
      <c r="AB5">
        <v>0.14285714285714279</v>
      </c>
      <c r="AC5">
        <v>38.714285714285722</v>
      </c>
      <c r="AD5">
        <v>33.857142857142847</v>
      </c>
      <c r="AE5">
        <v>4.2857142857142856</v>
      </c>
      <c r="AF5">
        <v>8.5714285714285712</v>
      </c>
      <c r="AG5">
        <v>6.4285714285714288</v>
      </c>
      <c r="AH5">
        <v>1.142857142857143</v>
      </c>
      <c r="AI5">
        <v>0.14285714285714279</v>
      </c>
      <c r="AJ5">
        <v>0.8571428571428571</v>
      </c>
      <c r="AK5">
        <v>4.1428571428571432</v>
      </c>
      <c r="AL5">
        <v>1</v>
      </c>
      <c r="AM5">
        <v>0.2857142857142857</v>
      </c>
      <c r="AN5">
        <v>4.1428571428571432</v>
      </c>
      <c r="AO5">
        <v>8.5714285714285712</v>
      </c>
      <c r="AP5">
        <v>0.251</v>
      </c>
      <c r="AQ5">
        <v>0.34214285714285708</v>
      </c>
      <c r="AR5">
        <v>0.36828571428571433</v>
      </c>
      <c r="AS5">
        <v>0.71042857142857141</v>
      </c>
      <c r="AT5">
        <v>12.571428571428569</v>
      </c>
      <c r="AU5">
        <v>1</v>
      </c>
      <c r="AV5">
        <v>0.5714285714285714</v>
      </c>
      <c r="AW5">
        <v>0.14285714285714279</v>
      </c>
      <c r="AX5">
        <v>0</v>
      </c>
      <c r="AY5">
        <v>0</v>
      </c>
    </row>
    <row r="6" spans="1:51" x14ac:dyDescent="0.3">
      <c r="A6" t="s">
        <v>184</v>
      </c>
      <c r="B6" t="s">
        <v>162</v>
      </c>
      <c r="C6" t="s">
        <v>10</v>
      </c>
      <c r="D6" t="s">
        <v>183</v>
      </c>
      <c r="E6">
        <v>0</v>
      </c>
      <c r="F6">
        <v>38.166666666666657</v>
      </c>
      <c r="G6">
        <v>34.166666666666657</v>
      </c>
      <c r="H6">
        <v>5.333333333333333</v>
      </c>
      <c r="I6">
        <v>7.666666666666667</v>
      </c>
      <c r="J6">
        <v>4.833333333333333</v>
      </c>
      <c r="K6">
        <v>1.333333333333333</v>
      </c>
      <c r="L6">
        <v>0</v>
      </c>
      <c r="M6">
        <v>1.5</v>
      </c>
      <c r="N6">
        <v>5</v>
      </c>
      <c r="O6">
        <v>0.33333333333333331</v>
      </c>
      <c r="P6">
        <v>0</v>
      </c>
      <c r="Q6">
        <v>3.666666666666667</v>
      </c>
      <c r="R6">
        <v>9</v>
      </c>
      <c r="S6">
        <v>0.22033333333333341</v>
      </c>
      <c r="T6">
        <v>0.29066666666666668</v>
      </c>
      <c r="U6">
        <v>0.38716666666666671</v>
      </c>
      <c r="V6">
        <v>0.67766666666666664</v>
      </c>
      <c r="W6">
        <v>13.5</v>
      </c>
      <c r="X6">
        <v>0.66666666666666663</v>
      </c>
      <c r="Y6">
        <v>0</v>
      </c>
      <c r="Z6">
        <v>0.16666666666666671</v>
      </c>
      <c r="AA6">
        <v>0.16666666666666671</v>
      </c>
      <c r="AB6">
        <v>0.16666666666666671</v>
      </c>
      <c r="AC6">
        <v>38.833333333333343</v>
      </c>
      <c r="AD6">
        <v>34.666666666666657</v>
      </c>
      <c r="AE6">
        <v>5</v>
      </c>
      <c r="AF6">
        <v>8.8333333333333339</v>
      </c>
      <c r="AG6">
        <v>5.666666666666667</v>
      </c>
      <c r="AH6">
        <v>1.833333333333333</v>
      </c>
      <c r="AI6">
        <v>0.16666666666666671</v>
      </c>
      <c r="AJ6">
        <v>1.166666666666667</v>
      </c>
      <c r="AK6">
        <v>4.666666666666667</v>
      </c>
      <c r="AL6">
        <v>1.833333333333333</v>
      </c>
      <c r="AM6">
        <v>0.33333333333333331</v>
      </c>
      <c r="AN6">
        <v>3.833333333333333</v>
      </c>
      <c r="AO6">
        <v>11.33333333333333</v>
      </c>
      <c r="AP6">
        <v>0.25433333333333341</v>
      </c>
      <c r="AQ6">
        <v>0.32533333333333331</v>
      </c>
      <c r="AR6">
        <v>0.41549999999999998</v>
      </c>
      <c r="AS6">
        <v>0.7406666666666667</v>
      </c>
      <c r="AT6">
        <v>14.5</v>
      </c>
      <c r="AU6">
        <v>0.33333333333333331</v>
      </c>
      <c r="AV6">
        <v>0.16666666666666671</v>
      </c>
      <c r="AW6">
        <v>0</v>
      </c>
      <c r="AX6">
        <v>0.16666666666666671</v>
      </c>
      <c r="AY6">
        <v>0.16666666666666671</v>
      </c>
    </row>
    <row r="7" spans="1:51" x14ac:dyDescent="0.3">
      <c r="A7" t="s">
        <v>162</v>
      </c>
      <c r="B7" t="s">
        <v>184</v>
      </c>
      <c r="C7" t="s">
        <v>11</v>
      </c>
      <c r="D7" t="s">
        <v>161</v>
      </c>
      <c r="E7">
        <v>0</v>
      </c>
      <c r="F7">
        <v>38.833333333333343</v>
      </c>
      <c r="G7">
        <v>34.666666666666657</v>
      </c>
      <c r="H7">
        <v>5</v>
      </c>
      <c r="I7">
        <v>8.8333333333333339</v>
      </c>
      <c r="J7">
        <v>5.666666666666667</v>
      </c>
      <c r="K7">
        <v>1.833333333333333</v>
      </c>
      <c r="L7">
        <v>0.16666666666666671</v>
      </c>
      <c r="M7">
        <v>1.166666666666667</v>
      </c>
      <c r="N7">
        <v>4.666666666666667</v>
      </c>
      <c r="O7">
        <v>1.833333333333333</v>
      </c>
      <c r="P7">
        <v>0.33333333333333331</v>
      </c>
      <c r="Q7">
        <v>3.833333333333333</v>
      </c>
      <c r="R7">
        <v>11.33333333333333</v>
      </c>
      <c r="S7">
        <v>0.25433333333333341</v>
      </c>
      <c r="T7">
        <v>0.32533333333333331</v>
      </c>
      <c r="U7">
        <v>0.41549999999999998</v>
      </c>
      <c r="V7">
        <v>0.7406666666666667</v>
      </c>
      <c r="W7">
        <v>14.5</v>
      </c>
      <c r="X7">
        <v>0.33333333333333331</v>
      </c>
      <c r="Y7">
        <v>0.16666666666666671</v>
      </c>
      <c r="Z7">
        <v>0</v>
      </c>
      <c r="AA7">
        <v>0.16666666666666671</v>
      </c>
      <c r="AB7">
        <v>0.16666666666666671</v>
      </c>
      <c r="AC7">
        <v>38.166666666666657</v>
      </c>
      <c r="AD7">
        <v>34.166666666666657</v>
      </c>
      <c r="AE7">
        <v>5.333333333333333</v>
      </c>
      <c r="AF7">
        <v>7.666666666666667</v>
      </c>
      <c r="AG7">
        <v>4.833333333333333</v>
      </c>
      <c r="AH7">
        <v>1.333333333333333</v>
      </c>
      <c r="AI7">
        <v>0</v>
      </c>
      <c r="AJ7">
        <v>1.5</v>
      </c>
      <c r="AK7">
        <v>5</v>
      </c>
      <c r="AL7">
        <v>0.33333333333333331</v>
      </c>
      <c r="AM7">
        <v>0</v>
      </c>
      <c r="AN7">
        <v>3.666666666666667</v>
      </c>
      <c r="AO7">
        <v>9</v>
      </c>
      <c r="AP7">
        <v>0.22033333333333341</v>
      </c>
      <c r="AQ7">
        <v>0.29066666666666668</v>
      </c>
      <c r="AR7">
        <v>0.38716666666666671</v>
      </c>
      <c r="AS7">
        <v>0.67766666666666664</v>
      </c>
      <c r="AT7">
        <v>13.5</v>
      </c>
      <c r="AU7">
        <v>0.66666666666666663</v>
      </c>
      <c r="AV7">
        <v>0</v>
      </c>
      <c r="AW7">
        <v>0.16666666666666671</v>
      </c>
      <c r="AX7">
        <v>0.16666666666666671</v>
      </c>
      <c r="AY7">
        <v>0.16666666666666671</v>
      </c>
    </row>
    <row r="8" spans="1:51" x14ac:dyDescent="0.3">
      <c r="A8" t="s">
        <v>142</v>
      </c>
      <c r="B8" t="s">
        <v>180</v>
      </c>
      <c r="C8" t="s">
        <v>10</v>
      </c>
      <c r="D8" t="s">
        <v>178</v>
      </c>
      <c r="E8">
        <v>0</v>
      </c>
      <c r="F8">
        <v>35.666666666666657</v>
      </c>
      <c r="G8">
        <v>30.666666666666671</v>
      </c>
      <c r="H8">
        <v>3</v>
      </c>
      <c r="I8">
        <v>7.666666666666667</v>
      </c>
      <c r="J8">
        <v>7</v>
      </c>
      <c r="K8">
        <v>0.33333333333333331</v>
      </c>
      <c r="L8">
        <v>0</v>
      </c>
      <c r="M8">
        <v>0.33333333333333331</v>
      </c>
      <c r="N8">
        <v>3</v>
      </c>
      <c r="O8">
        <v>1.333333333333333</v>
      </c>
      <c r="P8">
        <v>0.33333333333333331</v>
      </c>
      <c r="Q8">
        <v>2.333333333333333</v>
      </c>
      <c r="R8">
        <v>6</v>
      </c>
      <c r="S8">
        <v>0.2413333333333334</v>
      </c>
      <c r="T8">
        <v>0.30533333333333329</v>
      </c>
      <c r="U8">
        <v>0.28766666666666668</v>
      </c>
      <c r="V8">
        <v>0.59333333333333327</v>
      </c>
      <c r="W8">
        <v>9</v>
      </c>
      <c r="X8">
        <v>1.333333333333333</v>
      </c>
      <c r="Y8">
        <v>1</v>
      </c>
      <c r="Z8">
        <v>1</v>
      </c>
      <c r="AA8">
        <v>0.66666666666666663</v>
      </c>
      <c r="AB8">
        <v>0.66666666666666663</v>
      </c>
      <c r="AC8">
        <v>38.333333333333343</v>
      </c>
      <c r="AD8">
        <v>33.666666666666657</v>
      </c>
      <c r="AE8">
        <v>3</v>
      </c>
      <c r="AF8">
        <v>6.333333333333333</v>
      </c>
      <c r="AG8">
        <v>3.666666666666667</v>
      </c>
      <c r="AH8">
        <v>2</v>
      </c>
      <c r="AI8">
        <v>0.33333333333333331</v>
      </c>
      <c r="AJ8">
        <v>0.33333333333333331</v>
      </c>
      <c r="AK8">
        <v>2.666666666666667</v>
      </c>
      <c r="AL8">
        <v>1.333333333333333</v>
      </c>
      <c r="AM8">
        <v>0.33333333333333331</v>
      </c>
      <c r="AN8">
        <v>4</v>
      </c>
      <c r="AO8">
        <v>8.3333333333333339</v>
      </c>
      <c r="AP8">
        <v>0.18099999999999999</v>
      </c>
      <c r="AQ8">
        <v>0.26466666666666672</v>
      </c>
      <c r="AR8">
        <v>0.28433333333333333</v>
      </c>
      <c r="AS8">
        <v>0.54966666666666664</v>
      </c>
      <c r="AT8">
        <v>10</v>
      </c>
      <c r="AU8">
        <v>0</v>
      </c>
      <c r="AV8">
        <v>0.33333333333333331</v>
      </c>
      <c r="AW8">
        <v>0.33333333333333331</v>
      </c>
      <c r="AX8">
        <v>0</v>
      </c>
      <c r="AY8">
        <v>0</v>
      </c>
    </row>
    <row r="9" spans="1:51" x14ac:dyDescent="0.3">
      <c r="A9" t="s">
        <v>180</v>
      </c>
      <c r="B9" t="s">
        <v>142</v>
      </c>
      <c r="C9" t="s">
        <v>11</v>
      </c>
      <c r="D9" t="s">
        <v>179</v>
      </c>
      <c r="E9">
        <v>0</v>
      </c>
      <c r="F9">
        <v>38.333333333333343</v>
      </c>
      <c r="G9">
        <v>33.666666666666657</v>
      </c>
      <c r="H9">
        <v>3</v>
      </c>
      <c r="I9">
        <v>6.333333333333333</v>
      </c>
      <c r="J9">
        <v>3.666666666666667</v>
      </c>
      <c r="K9">
        <v>2</v>
      </c>
      <c r="L9">
        <v>0.33333333333333331</v>
      </c>
      <c r="M9">
        <v>0.33333333333333331</v>
      </c>
      <c r="N9">
        <v>2.666666666666667</v>
      </c>
      <c r="O9">
        <v>1.333333333333333</v>
      </c>
      <c r="P9">
        <v>0.33333333333333331</v>
      </c>
      <c r="Q9">
        <v>4</v>
      </c>
      <c r="R9">
        <v>8.3333333333333339</v>
      </c>
      <c r="S9">
        <v>0.18099999999999999</v>
      </c>
      <c r="T9">
        <v>0.26466666666666672</v>
      </c>
      <c r="U9">
        <v>0.28433333333333333</v>
      </c>
      <c r="V9">
        <v>0.54966666666666664</v>
      </c>
      <c r="W9">
        <v>10</v>
      </c>
      <c r="X9">
        <v>0</v>
      </c>
      <c r="Y9">
        <v>0.33333333333333331</v>
      </c>
      <c r="Z9">
        <v>0.33333333333333331</v>
      </c>
      <c r="AA9">
        <v>0</v>
      </c>
      <c r="AB9">
        <v>0</v>
      </c>
      <c r="AC9">
        <v>35.666666666666657</v>
      </c>
      <c r="AD9">
        <v>30.666666666666671</v>
      </c>
      <c r="AE9">
        <v>3</v>
      </c>
      <c r="AF9">
        <v>7.666666666666667</v>
      </c>
      <c r="AG9">
        <v>7</v>
      </c>
      <c r="AH9">
        <v>0.33333333333333331</v>
      </c>
      <c r="AI9">
        <v>0</v>
      </c>
      <c r="AJ9">
        <v>0.33333333333333331</v>
      </c>
      <c r="AK9">
        <v>3</v>
      </c>
      <c r="AL9">
        <v>1.333333333333333</v>
      </c>
      <c r="AM9">
        <v>0.33333333333333331</v>
      </c>
      <c r="AN9">
        <v>2.333333333333333</v>
      </c>
      <c r="AO9">
        <v>6</v>
      </c>
      <c r="AP9">
        <v>0.2413333333333334</v>
      </c>
      <c r="AQ9">
        <v>0.30533333333333329</v>
      </c>
      <c r="AR9">
        <v>0.28766666666666668</v>
      </c>
      <c r="AS9">
        <v>0.59333333333333327</v>
      </c>
      <c r="AT9">
        <v>9</v>
      </c>
      <c r="AU9">
        <v>1.333333333333333</v>
      </c>
      <c r="AV9">
        <v>1</v>
      </c>
      <c r="AW9">
        <v>1</v>
      </c>
      <c r="AX9">
        <v>0.66666666666666663</v>
      </c>
      <c r="AY9">
        <v>0.66666666666666663</v>
      </c>
    </row>
    <row r="10" spans="1:51" x14ac:dyDescent="0.3">
      <c r="A10" t="s">
        <v>191</v>
      </c>
      <c r="B10" t="s">
        <v>135</v>
      </c>
      <c r="C10" t="s">
        <v>10</v>
      </c>
      <c r="D10" t="s">
        <v>190</v>
      </c>
      <c r="E10">
        <v>0</v>
      </c>
      <c r="F10">
        <v>36.25</v>
      </c>
      <c r="G10">
        <v>32.5</v>
      </c>
      <c r="H10">
        <v>4</v>
      </c>
      <c r="I10">
        <v>6.25</v>
      </c>
      <c r="J10">
        <v>3.25</v>
      </c>
      <c r="K10">
        <v>1.75</v>
      </c>
      <c r="L10">
        <v>0</v>
      </c>
      <c r="M10">
        <v>1.25</v>
      </c>
      <c r="N10">
        <v>4</v>
      </c>
      <c r="O10">
        <v>0.5</v>
      </c>
      <c r="P10">
        <v>0.25</v>
      </c>
      <c r="Q10">
        <v>3.25</v>
      </c>
      <c r="R10">
        <v>10.5</v>
      </c>
      <c r="S10">
        <v>0.19</v>
      </c>
      <c r="T10">
        <v>0.26624999999999999</v>
      </c>
      <c r="U10">
        <v>0.35749999999999998</v>
      </c>
      <c r="V10">
        <v>0.62349999999999994</v>
      </c>
      <c r="W10">
        <v>11.75</v>
      </c>
      <c r="X10">
        <v>0.25</v>
      </c>
      <c r="Y10">
        <v>0.25</v>
      </c>
      <c r="Z10">
        <v>0.25</v>
      </c>
      <c r="AA10">
        <v>0</v>
      </c>
      <c r="AB10">
        <v>0.25</v>
      </c>
      <c r="AC10">
        <v>37.75</v>
      </c>
      <c r="AD10">
        <v>35.25</v>
      </c>
      <c r="AE10">
        <v>2.75</v>
      </c>
      <c r="AF10">
        <v>7.5</v>
      </c>
      <c r="AG10">
        <v>5</v>
      </c>
      <c r="AH10">
        <v>0.75</v>
      </c>
      <c r="AI10">
        <v>0</v>
      </c>
      <c r="AJ10">
        <v>1.75</v>
      </c>
      <c r="AK10">
        <v>2.75</v>
      </c>
      <c r="AL10">
        <v>0.75</v>
      </c>
      <c r="AM10">
        <v>0.5</v>
      </c>
      <c r="AN10">
        <v>2.5</v>
      </c>
      <c r="AO10">
        <v>9</v>
      </c>
      <c r="AP10">
        <v>0.20949999999999999</v>
      </c>
      <c r="AQ10">
        <v>0.26274999999999998</v>
      </c>
      <c r="AR10">
        <v>0.37824999999999998</v>
      </c>
      <c r="AS10">
        <v>0.64124999999999999</v>
      </c>
      <c r="AT10">
        <v>13.5</v>
      </c>
      <c r="AU10">
        <v>0.25</v>
      </c>
      <c r="AV10">
        <v>0</v>
      </c>
      <c r="AW10">
        <v>0</v>
      </c>
      <c r="AX10">
        <v>0</v>
      </c>
      <c r="AY10">
        <v>0.25</v>
      </c>
    </row>
    <row r="11" spans="1:51" x14ac:dyDescent="0.3">
      <c r="A11" t="s">
        <v>135</v>
      </c>
      <c r="B11" t="s">
        <v>191</v>
      </c>
      <c r="C11" t="s">
        <v>11</v>
      </c>
      <c r="D11" t="s">
        <v>165</v>
      </c>
      <c r="E11">
        <v>0</v>
      </c>
      <c r="F11">
        <v>37.75</v>
      </c>
      <c r="G11">
        <v>35.25</v>
      </c>
      <c r="H11">
        <v>2.75</v>
      </c>
      <c r="I11">
        <v>7.5</v>
      </c>
      <c r="J11">
        <v>5</v>
      </c>
      <c r="K11">
        <v>0.75</v>
      </c>
      <c r="L11">
        <v>0</v>
      </c>
      <c r="M11">
        <v>1.75</v>
      </c>
      <c r="N11">
        <v>2.75</v>
      </c>
      <c r="O11">
        <v>0.75</v>
      </c>
      <c r="P11">
        <v>0.5</v>
      </c>
      <c r="Q11">
        <v>2.5</v>
      </c>
      <c r="R11">
        <v>9</v>
      </c>
      <c r="S11">
        <v>0.20949999999999999</v>
      </c>
      <c r="T11">
        <v>0.26274999999999998</v>
      </c>
      <c r="U11">
        <v>0.37824999999999998</v>
      </c>
      <c r="V11">
        <v>0.64124999999999999</v>
      </c>
      <c r="W11">
        <v>13.5</v>
      </c>
      <c r="X11">
        <v>0.25</v>
      </c>
      <c r="Y11">
        <v>0</v>
      </c>
      <c r="Z11">
        <v>0</v>
      </c>
      <c r="AA11">
        <v>0</v>
      </c>
      <c r="AB11">
        <v>0.25</v>
      </c>
      <c r="AC11">
        <v>36.25</v>
      </c>
      <c r="AD11">
        <v>32.5</v>
      </c>
      <c r="AE11">
        <v>4</v>
      </c>
      <c r="AF11">
        <v>6.25</v>
      </c>
      <c r="AG11">
        <v>3.25</v>
      </c>
      <c r="AH11">
        <v>1.75</v>
      </c>
      <c r="AI11">
        <v>0</v>
      </c>
      <c r="AJ11">
        <v>1.25</v>
      </c>
      <c r="AK11">
        <v>4</v>
      </c>
      <c r="AL11">
        <v>0.5</v>
      </c>
      <c r="AM11">
        <v>0.25</v>
      </c>
      <c r="AN11">
        <v>3.25</v>
      </c>
      <c r="AO11">
        <v>10.5</v>
      </c>
      <c r="AP11">
        <v>0.19</v>
      </c>
      <c r="AQ11">
        <v>0.26624999999999999</v>
      </c>
      <c r="AR11">
        <v>0.35749999999999998</v>
      </c>
      <c r="AS11">
        <v>0.62349999999999994</v>
      </c>
      <c r="AT11">
        <v>11.75</v>
      </c>
      <c r="AU11">
        <v>0.25</v>
      </c>
      <c r="AV11">
        <v>0.25</v>
      </c>
      <c r="AW11">
        <v>0.25</v>
      </c>
      <c r="AX11">
        <v>0</v>
      </c>
      <c r="AY11">
        <v>0.25</v>
      </c>
    </row>
    <row r="12" spans="1:51" x14ac:dyDescent="0.3">
      <c r="A12" t="s">
        <v>152</v>
      </c>
      <c r="B12" t="s">
        <v>194</v>
      </c>
      <c r="C12" t="s">
        <v>10</v>
      </c>
      <c r="D12" t="s">
        <v>198</v>
      </c>
      <c r="E12">
        <v>0</v>
      </c>
      <c r="F12">
        <v>41.25</v>
      </c>
      <c r="G12">
        <v>37.5</v>
      </c>
      <c r="H12">
        <v>5.75</v>
      </c>
      <c r="I12">
        <v>12</v>
      </c>
      <c r="J12">
        <v>8</v>
      </c>
      <c r="K12">
        <v>3</v>
      </c>
      <c r="L12">
        <v>0</v>
      </c>
      <c r="M12">
        <v>1</v>
      </c>
      <c r="N12">
        <v>5.5</v>
      </c>
      <c r="O12">
        <v>1.25</v>
      </c>
      <c r="P12">
        <v>0.5</v>
      </c>
      <c r="Q12">
        <v>3.25</v>
      </c>
      <c r="R12">
        <v>7.25</v>
      </c>
      <c r="S12">
        <v>0.3175</v>
      </c>
      <c r="T12">
        <v>0.37275000000000003</v>
      </c>
      <c r="U12">
        <v>0.47075</v>
      </c>
      <c r="V12">
        <v>0.84350000000000003</v>
      </c>
      <c r="W12">
        <v>18</v>
      </c>
      <c r="X12">
        <v>1.25</v>
      </c>
      <c r="Y12">
        <v>0.5</v>
      </c>
      <c r="Z12">
        <v>0</v>
      </c>
      <c r="AA12">
        <v>0</v>
      </c>
      <c r="AB12">
        <v>0.25</v>
      </c>
      <c r="AC12">
        <v>44.5</v>
      </c>
      <c r="AD12">
        <v>40</v>
      </c>
      <c r="AE12">
        <v>6.75</v>
      </c>
      <c r="AF12">
        <v>12.25</v>
      </c>
      <c r="AG12">
        <v>9.5</v>
      </c>
      <c r="AH12">
        <v>1.75</v>
      </c>
      <c r="AI12">
        <v>0</v>
      </c>
      <c r="AJ12">
        <v>1</v>
      </c>
      <c r="AK12">
        <v>6</v>
      </c>
      <c r="AL12">
        <v>1.25</v>
      </c>
      <c r="AM12">
        <v>0</v>
      </c>
      <c r="AN12">
        <v>3.5</v>
      </c>
      <c r="AO12">
        <v>7.5</v>
      </c>
      <c r="AP12">
        <v>0.30525000000000002</v>
      </c>
      <c r="AQ12">
        <v>0.36275000000000002</v>
      </c>
      <c r="AR12">
        <v>0.42449999999999999</v>
      </c>
      <c r="AS12">
        <v>0.78725000000000001</v>
      </c>
      <c r="AT12">
        <v>17</v>
      </c>
      <c r="AU12">
        <v>1</v>
      </c>
      <c r="AV12">
        <v>0.25</v>
      </c>
      <c r="AW12">
        <v>0.25</v>
      </c>
      <c r="AX12">
        <v>0.25</v>
      </c>
      <c r="AY12">
        <v>0</v>
      </c>
    </row>
    <row r="13" spans="1:51" x14ac:dyDescent="0.3">
      <c r="A13" t="s">
        <v>194</v>
      </c>
      <c r="B13" t="s">
        <v>152</v>
      </c>
      <c r="C13" t="s">
        <v>11</v>
      </c>
      <c r="D13" t="s">
        <v>193</v>
      </c>
      <c r="E13">
        <v>0</v>
      </c>
      <c r="F13">
        <v>44.5</v>
      </c>
      <c r="G13">
        <v>40</v>
      </c>
      <c r="H13">
        <v>6.75</v>
      </c>
      <c r="I13">
        <v>12.25</v>
      </c>
      <c r="J13">
        <v>9.5</v>
      </c>
      <c r="K13">
        <v>1.75</v>
      </c>
      <c r="L13">
        <v>0</v>
      </c>
      <c r="M13">
        <v>1</v>
      </c>
      <c r="N13">
        <v>6</v>
      </c>
      <c r="O13">
        <v>1.25</v>
      </c>
      <c r="P13">
        <v>0</v>
      </c>
      <c r="Q13">
        <v>3.5</v>
      </c>
      <c r="R13">
        <v>7.5</v>
      </c>
      <c r="S13">
        <v>0.30525000000000002</v>
      </c>
      <c r="T13">
        <v>0.36275000000000002</v>
      </c>
      <c r="U13">
        <v>0.42449999999999999</v>
      </c>
      <c r="V13">
        <v>0.78725000000000001</v>
      </c>
      <c r="W13">
        <v>17</v>
      </c>
      <c r="X13">
        <v>1</v>
      </c>
      <c r="Y13">
        <v>0.25</v>
      </c>
      <c r="Z13">
        <v>0.25</v>
      </c>
      <c r="AA13">
        <v>0.25</v>
      </c>
      <c r="AB13">
        <v>0</v>
      </c>
      <c r="AC13">
        <v>41.25</v>
      </c>
      <c r="AD13">
        <v>37.5</v>
      </c>
      <c r="AE13">
        <v>5.75</v>
      </c>
      <c r="AF13">
        <v>12</v>
      </c>
      <c r="AG13">
        <v>8</v>
      </c>
      <c r="AH13">
        <v>3</v>
      </c>
      <c r="AI13">
        <v>0</v>
      </c>
      <c r="AJ13">
        <v>1</v>
      </c>
      <c r="AK13">
        <v>5.5</v>
      </c>
      <c r="AL13">
        <v>1.25</v>
      </c>
      <c r="AM13">
        <v>0.5</v>
      </c>
      <c r="AN13">
        <v>3.25</v>
      </c>
      <c r="AO13">
        <v>7.25</v>
      </c>
      <c r="AP13">
        <v>0.3175</v>
      </c>
      <c r="AQ13">
        <v>0.37275000000000003</v>
      </c>
      <c r="AR13">
        <v>0.47075</v>
      </c>
      <c r="AS13">
        <v>0.84350000000000003</v>
      </c>
      <c r="AT13">
        <v>18</v>
      </c>
      <c r="AU13">
        <v>1.25</v>
      </c>
      <c r="AV13">
        <v>0.5</v>
      </c>
      <c r="AW13">
        <v>0</v>
      </c>
      <c r="AX13">
        <v>0</v>
      </c>
      <c r="AY13">
        <v>0.25</v>
      </c>
    </row>
    <row r="14" spans="1:51" x14ac:dyDescent="0.3">
      <c r="A14" t="s">
        <v>140</v>
      </c>
      <c r="B14" t="s">
        <v>139</v>
      </c>
      <c r="C14" t="s">
        <v>10</v>
      </c>
      <c r="D14" t="s">
        <v>199</v>
      </c>
      <c r="E14">
        <v>0</v>
      </c>
      <c r="F14">
        <v>37.6</v>
      </c>
      <c r="G14">
        <v>32.1</v>
      </c>
      <c r="H14">
        <v>5.7</v>
      </c>
      <c r="I14">
        <v>8.5</v>
      </c>
      <c r="J14">
        <v>4.9000000000000004</v>
      </c>
      <c r="K14">
        <v>2</v>
      </c>
      <c r="L14">
        <v>0.1</v>
      </c>
      <c r="M14">
        <v>1.5</v>
      </c>
      <c r="N14">
        <v>5.3</v>
      </c>
      <c r="O14">
        <v>0.8</v>
      </c>
      <c r="P14">
        <v>0.3</v>
      </c>
      <c r="Q14">
        <v>4.4000000000000004</v>
      </c>
      <c r="R14">
        <v>5.9</v>
      </c>
      <c r="S14">
        <v>0.2601</v>
      </c>
      <c r="T14">
        <v>0.3609</v>
      </c>
      <c r="U14">
        <v>0.46210000000000012</v>
      </c>
      <c r="V14">
        <v>0.82289999999999996</v>
      </c>
      <c r="W14">
        <v>15.2</v>
      </c>
      <c r="X14">
        <v>0.8</v>
      </c>
      <c r="Y14">
        <v>0.7</v>
      </c>
      <c r="Z14">
        <v>0.1</v>
      </c>
      <c r="AA14">
        <v>0.3</v>
      </c>
      <c r="AB14">
        <v>0.1</v>
      </c>
      <c r="AC14">
        <v>36.700000000000003</v>
      </c>
      <c r="AD14">
        <v>32.4</v>
      </c>
      <c r="AE14">
        <v>4</v>
      </c>
      <c r="AF14">
        <v>8.1</v>
      </c>
      <c r="AG14">
        <v>5.7</v>
      </c>
      <c r="AH14">
        <v>1.8</v>
      </c>
      <c r="AI14">
        <v>0</v>
      </c>
      <c r="AJ14">
        <v>0.6</v>
      </c>
      <c r="AK14">
        <v>3.8</v>
      </c>
      <c r="AL14">
        <v>1.1000000000000001</v>
      </c>
      <c r="AM14">
        <v>0.3</v>
      </c>
      <c r="AN14">
        <v>2.9</v>
      </c>
      <c r="AO14">
        <v>8</v>
      </c>
      <c r="AP14">
        <v>0.24529999999999999</v>
      </c>
      <c r="AQ14">
        <v>0.31790000000000002</v>
      </c>
      <c r="AR14">
        <v>0.35580000000000001</v>
      </c>
      <c r="AS14">
        <v>0.67359999999999998</v>
      </c>
      <c r="AT14">
        <v>11.7</v>
      </c>
      <c r="AU14">
        <v>1.1000000000000001</v>
      </c>
      <c r="AV14">
        <v>0.9</v>
      </c>
      <c r="AW14">
        <v>0</v>
      </c>
      <c r="AX14">
        <v>0.5</v>
      </c>
      <c r="AY14">
        <v>0.2</v>
      </c>
    </row>
    <row r="15" spans="1:51" x14ac:dyDescent="0.3">
      <c r="A15" t="s">
        <v>139</v>
      </c>
      <c r="B15" t="s">
        <v>140</v>
      </c>
      <c r="C15" t="s">
        <v>11</v>
      </c>
      <c r="D15" t="s">
        <v>176</v>
      </c>
      <c r="E15">
        <v>0</v>
      </c>
      <c r="F15">
        <v>36.700000000000003</v>
      </c>
      <c r="G15">
        <v>32.4</v>
      </c>
      <c r="H15">
        <v>4</v>
      </c>
      <c r="I15">
        <v>8.1</v>
      </c>
      <c r="J15">
        <v>5.7</v>
      </c>
      <c r="K15">
        <v>1.8</v>
      </c>
      <c r="L15">
        <v>0</v>
      </c>
      <c r="M15">
        <v>0.6</v>
      </c>
      <c r="N15">
        <v>3.8</v>
      </c>
      <c r="O15">
        <v>1.1000000000000001</v>
      </c>
      <c r="P15">
        <v>0.3</v>
      </c>
      <c r="Q15">
        <v>2.9</v>
      </c>
      <c r="R15">
        <v>8</v>
      </c>
      <c r="S15">
        <v>0.24529999999999999</v>
      </c>
      <c r="T15">
        <v>0.31790000000000002</v>
      </c>
      <c r="U15">
        <v>0.35580000000000001</v>
      </c>
      <c r="V15">
        <v>0.67359999999999998</v>
      </c>
      <c r="W15">
        <v>11.7</v>
      </c>
      <c r="X15">
        <v>1.1000000000000001</v>
      </c>
      <c r="Y15">
        <v>0.9</v>
      </c>
      <c r="Z15">
        <v>0</v>
      </c>
      <c r="AA15">
        <v>0.5</v>
      </c>
      <c r="AB15">
        <v>0.2</v>
      </c>
      <c r="AC15">
        <v>37.6</v>
      </c>
      <c r="AD15">
        <v>32.1</v>
      </c>
      <c r="AE15">
        <v>5.7</v>
      </c>
      <c r="AF15">
        <v>8.5</v>
      </c>
      <c r="AG15">
        <v>4.9000000000000004</v>
      </c>
      <c r="AH15">
        <v>2</v>
      </c>
      <c r="AI15">
        <v>0.1</v>
      </c>
      <c r="AJ15">
        <v>1.5</v>
      </c>
      <c r="AK15">
        <v>5.3</v>
      </c>
      <c r="AL15">
        <v>0.8</v>
      </c>
      <c r="AM15">
        <v>0.3</v>
      </c>
      <c r="AN15">
        <v>4.4000000000000004</v>
      </c>
      <c r="AO15">
        <v>5.9</v>
      </c>
      <c r="AP15">
        <v>0.2601</v>
      </c>
      <c r="AQ15">
        <v>0.3609</v>
      </c>
      <c r="AR15">
        <v>0.46210000000000012</v>
      </c>
      <c r="AS15">
        <v>0.82289999999999996</v>
      </c>
      <c r="AT15">
        <v>15.2</v>
      </c>
      <c r="AU15">
        <v>0.8</v>
      </c>
      <c r="AV15">
        <v>0.7</v>
      </c>
      <c r="AW15">
        <v>0.1</v>
      </c>
      <c r="AX15">
        <v>0.3</v>
      </c>
      <c r="AY15">
        <v>0.1</v>
      </c>
    </row>
    <row r="16" spans="1:51" x14ac:dyDescent="0.3">
      <c r="A16" t="s">
        <v>170</v>
      </c>
      <c r="B16" t="s">
        <v>143</v>
      </c>
      <c r="C16" t="s">
        <v>10</v>
      </c>
      <c r="D16" t="s">
        <v>169</v>
      </c>
      <c r="E16">
        <v>0</v>
      </c>
      <c r="F16">
        <v>37.444444444444443</v>
      </c>
      <c r="G16">
        <v>33.555555555555557</v>
      </c>
      <c r="H16">
        <v>4.2222222222222223</v>
      </c>
      <c r="I16">
        <v>8.2222222222222214</v>
      </c>
      <c r="J16">
        <v>4.8888888888888893</v>
      </c>
      <c r="K16">
        <v>2</v>
      </c>
      <c r="L16">
        <v>0.33333333333333331</v>
      </c>
      <c r="M16">
        <v>1</v>
      </c>
      <c r="N16">
        <v>4</v>
      </c>
      <c r="O16">
        <v>0.33333333333333331</v>
      </c>
      <c r="P16">
        <v>0.1111111111111111</v>
      </c>
      <c r="Q16">
        <v>3.4444444444444451</v>
      </c>
      <c r="R16">
        <v>8.6666666666666661</v>
      </c>
      <c r="S16">
        <v>0.23811111111111111</v>
      </c>
      <c r="T16">
        <v>0.31788888888888889</v>
      </c>
      <c r="U16">
        <v>0.40377777777777779</v>
      </c>
      <c r="V16">
        <v>0.72166666666666657</v>
      </c>
      <c r="W16">
        <v>13.888888888888889</v>
      </c>
      <c r="X16">
        <v>0.88888888888888884</v>
      </c>
      <c r="Y16">
        <v>0.44444444444444442</v>
      </c>
      <c r="Z16">
        <v>0</v>
      </c>
      <c r="AA16">
        <v>0</v>
      </c>
      <c r="AB16">
        <v>0.1111111111111111</v>
      </c>
      <c r="AC16">
        <v>38.555555555555557</v>
      </c>
      <c r="AD16">
        <v>34.555555555555557</v>
      </c>
      <c r="AE16">
        <v>5.666666666666667</v>
      </c>
      <c r="AF16">
        <v>10</v>
      </c>
      <c r="AG16">
        <v>6.333333333333333</v>
      </c>
      <c r="AH16">
        <v>2.4444444444444451</v>
      </c>
      <c r="AI16">
        <v>0.33333333333333331</v>
      </c>
      <c r="AJ16">
        <v>0.88888888888888884</v>
      </c>
      <c r="AK16">
        <v>5.333333333333333</v>
      </c>
      <c r="AL16">
        <v>0.33333333333333331</v>
      </c>
      <c r="AM16">
        <v>0.22222222222222221</v>
      </c>
      <c r="AN16">
        <v>3.333333333333333</v>
      </c>
      <c r="AO16">
        <v>7</v>
      </c>
      <c r="AP16">
        <v>0.28355555555555562</v>
      </c>
      <c r="AQ16">
        <v>0.34622222222222221</v>
      </c>
      <c r="AR16">
        <v>0.44822222222222219</v>
      </c>
      <c r="AS16">
        <v>0.79466666666666663</v>
      </c>
      <c r="AT16">
        <v>15.77777777777778</v>
      </c>
      <c r="AU16">
        <v>0.88888888888888884</v>
      </c>
      <c r="AV16">
        <v>0.33333333333333331</v>
      </c>
      <c r="AW16">
        <v>0.22222222222222221</v>
      </c>
      <c r="AX16">
        <v>0.1111111111111111</v>
      </c>
      <c r="AY16">
        <v>0.1111111111111111</v>
      </c>
    </row>
    <row r="17" spans="1:51" x14ac:dyDescent="0.3">
      <c r="A17" t="s">
        <v>143</v>
      </c>
      <c r="B17" t="s">
        <v>170</v>
      </c>
      <c r="C17" t="s">
        <v>11</v>
      </c>
      <c r="D17" t="s">
        <v>192</v>
      </c>
      <c r="E17">
        <v>0</v>
      </c>
      <c r="F17">
        <v>38.555555555555557</v>
      </c>
      <c r="G17">
        <v>34.555555555555557</v>
      </c>
      <c r="H17">
        <v>5.666666666666667</v>
      </c>
      <c r="I17">
        <v>10</v>
      </c>
      <c r="J17">
        <v>6.333333333333333</v>
      </c>
      <c r="K17">
        <v>2.4444444444444451</v>
      </c>
      <c r="L17">
        <v>0.33333333333333331</v>
      </c>
      <c r="M17">
        <v>0.88888888888888884</v>
      </c>
      <c r="N17">
        <v>5.333333333333333</v>
      </c>
      <c r="O17">
        <v>0.33333333333333331</v>
      </c>
      <c r="P17">
        <v>0.22222222222222221</v>
      </c>
      <c r="Q17">
        <v>3.333333333333333</v>
      </c>
      <c r="R17">
        <v>7</v>
      </c>
      <c r="S17">
        <v>0.28355555555555562</v>
      </c>
      <c r="T17">
        <v>0.34622222222222221</v>
      </c>
      <c r="U17">
        <v>0.44822222222222219</v>
      </c>
      <c r="V17">
        <v>0.79466666666666663</v>
      </c>
      <c r="W17">
        <v>15.77777777777778</v>
      </c>
      <c r="X17">
        <v>0.88888888888888884</v>
      </c>
      <c r="Y17">
        <v>0.33333333333333331</v>
      </c>
      <c r="Z17">
        <v>0.22222222222222221</v>
      </c>
      <c r="AA17">
        <v>0.1111111111111111</v>
      </c>
      <c r="AB17">
        <v>0.1111111111111111</v>
      </c>
      <c r="AC17">
        <v>37.444444444444443</v>
      </c>
      <c r="AD17">
        <v>33.555555555555557</v>
      </c>
      <c r="AE17">
        <v>4.2222222222222223</v>
      </c>
      <c r="AF17">
        <v>8.2222222222222214</v>
      </c>
      <c r="AG17">
        <v>4.8888888888888893</v>
      </c>
      <c r="AH17">
        <v>2</v>
      </c>
      <c r="AI17">
        <v>0.33333333333333331</v>
      </c>
      <c r="AJ17">
        <v>1</v>
      </c>
      <c r="AK17">
        <v>4</v>
      </c>
      <c r="AL17">
        <v>0.33333333333333331</v>
      </c>
      <c r="AM17">
        <v>0.1111111111111111</v>
      </c>
      <c r="AN17">
        <v>3.4444444444444451</v>
      </c>
      <c r="AO17">
        <v>8.6666666666666661</v>
      </c>
      <c r="AP17">
        <v>0.23811111111111111</v>
      </c>
      <c r="AQ17">
        <v>0.31788888888888889</v>
      </c>
      <c r="AR17">
        <v>0.40377777777777779</v>
      </c>
      <c r="AS17">
        <v>0.72166666666666657</v>
      </c>
      <c r="AT17">
        <v>13.888888888888889</v>
      </c>
      <c r="AU17">
        <v>0.88888888888888884</v>
      </c>
      <c r="AV17">
        <v>0.44444444444444442</v>
      </c>
      <c r="AW17">
        <v>0</v>
      </c>
      <c r="AX17">
        <v>0</v>
      </c>
      <c r="AY17">
        <v>0.1111111111111111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18D9B-F9BC-4EE0-A7AC-F019CD8F2B4C}">
  <dimension ref="A1:R33"/>
  <sheetViews>
    <sheetView workbookViewId="0">
      <selection activeCell="A2" sqref="A2:N29"/>
    </sheetView>
  </sheetViews>
  <sheetFormatPr defaultRowHeight="14.4" x14ac:dyDescent="0.3"/>
  <cols>
    <col min="1" max="1" width="17.21875" bestFit="1" customWidth="1"/>
  </cols>
  <sheetData>
    <row r="1" spans="1:18" x14ac:dyDescent="0.3">
      <c r="A1" t="s">
        <v>146</v>
      </c>
      <c r="B1" t="s">
        <v>49</v>
      </c>
      <c r="C1" t="s">
        <v>61</v>
      </c>
      <c r="D1" t="s">
        <v>58</v>
      </c>
      <c r="E1" t="s">
        <v>59</v>
      </c>
      <c r="F1" t="s">
        <v>61</v>
      </c>
      <c r="G1" t="s">
        <v>58</v>
      </c>
      <c r="H1" t="s">
        <v>59</v>
      </c>
      <c r="I1" t="s">
        <v>61</v>
      </c>
      <c r="J1" t="s">
        <v>58</v>
      </c>
      <c r="K1" t="s">
        <v>59</v>
      </c>
      <c r="L1" t="s">
        <v>61</v>
      </c>
      <c r="M1" t="s">
        <v>58</v>
      </c>
      <c r="N1" t="s">
        <v>59</v>
      </c>
      <c r="R1" s="18" t="s">
        <v>62</v>
      </c>
    </row>
    <row r="2" spans="1:18" x14ac:dyDescent="0.3">
      <c r="A2" t="s">
        <v>159</v>
      </c>
      <c r="B2" t="s">
        <v>144</v>
      </c>
      <c r="C2">
        <v>5.5</v>
      </c>
      <c r="D2">
        <v>-150</v>
      </c>
      <c r="E2">
        <v>105</v>
      </c>
      <c r="F2">
        <v>5.5</v>
      </c>
      <c r="G2">
        <v>-142</v>
      </c>
      <c r="H2">
        <v>112</v>
      </c>
      <c r="I2">
        <v>5.5</v>
      </c>
      <c r="J2">
        <v>-150</v>
      </c>
      <c r="K2">
        <v>115</v>
      </c>
      <c r="L2">
        <v>5.5</v>
      </c>
      <c r="M2">
        <v>138</v>
      </c>
      <c r="N2">
        <v>114</v>
      </c>
      <c r="R2" s="12">
        <f t="shared" ref="R2:R28" si="0">MIN(C2,F2,I2,L2,O2)</f>
        <v>5.5</v>
      </c>
    </row>
    <row r="3" spans="1:18" x14ac:dyDescent="0.3">
      <c r="A3" t="s">
        <v>160</v>
      </c>
      <c r="B3" t="s">
        <v>147</v>
      </c>
      <c r="C3">
        <v>5.5</v>
      </c>
      <c r="D3">
        <v>-140</v>
      </c>
      <c r="E3">
        <v>105</v>
      </c>
      <c r="F3">
        <v>5.5</v>
      </c>
      <c r="G3">
        <v>-140</v>
      </c>
      <c r="H3">
        <v>110</v>
      </c>
      <c r="I3">
        <v>5.5</v>
      </c>
      <c r="J3">
        <v>-155</v>
      </c>
      <c r="K3">
        <v>120</v>
      </c>
      <c r="L3">
        <v>5.5</v>
      </c>
      <c r="M3">
        <v>128</v>
      </c>
      <c r="N3">
        <v>123</v>
      </c>
      <c r="R3" s="12">
        <f t="shared" si="0"/>
        <v>5.5</v>
      </c>
    </row>
    <row r="4" spans="1:18" x14ac:dyDescent="0.3">
      <c r="A4" t="s">
        <v>161</v>
      </c>
      <c r="B4" t="s">
        <v>162</v>
      </c>
      <c r="C4">
        <v>4.5</v>
      </c>
      <c r="D4">
        <v>-105</v>
      </c>
      <c r="E4">
        <v>-125</v>
      </c>
      <c r="F4">
        <v>4.5</v>
      </c>
      <c r="G4">
        <v>-106</v>
      </c>
      <c r="H4">
        <v>-122</v>
      </c>
      <c r="I4">
        <v>4.5</v>
      </c>
      <c r="J4">
        <v>-105</v>
      </c>
      <c r="K4">
        <v>-125</v>
      </c>
      <c r="L4">
        <v>4.5</v>
      </c>
      <c r="M4">
        <v>-105</v>
      </c>
      <c r="N4">
        <v>-130</v>
      </c>
      <c r="R4" s="12">
        <f t="shared" si="0"/>
        <v>4.5</v>
      </c>
    </row>
    <row r="5" spans="1:18" x14ac:dyDescent="0.3">
      <c r="A5" t="s">
        <v>163</v>
      </c>
      <c r="B5" t="s">
        <v>164</v>
      </c>
      <c r="C5">
        <v>2.5</v>
      </c>
      <c r="D5">
        <v>110</v>
      </c>
      <c r="E5">
        <v>-145</v>
      </c>
      <c r="F5">
        <v>2.5</v>
      </c>
      <c r="G5">
        <v>106</v>
      </c>
      <c r="H5">
        <v>-136</v>
      </c>
      <c r="I5">
        <v>2.5</v>
      </c>
      <c r="J5">
        <v>105</v>
      </c>
      <c r="K5">
        <v>-135</v>
      </c>
      <c r="L5">
        <v>3.5</v>
      </c>
      <c r="M5">
        <v>-278</v>
      </c>
      <c r="N5">
        <v>190</v>
      </c>
      <c r="R5" s="12">
        <f t="shared" si="0"/>
        <v>2.5</v>
      </c>
    </row>
    <row r="6" spans="1:18" x14ac:dyDescent="0.3">
      <c r="A6" t="s">
        <v>165</v>
      </c>
      <c r="B6" t="s">
        <v>135</v>
      </c>
      <c r="C6">
        <v>5.5</v>
      </c>
      <c r="D6">
        <v>-135</v>
      </c>
      <c r="E6">
        <v>105</v>
      </c>
      <c r="F6">
        <v>5.5</v>
      </c>
      <c r="G6">
        <v>-156</v>
      </c>
      <c r="H6">
        <v>122</v>
      </c>
      <c r="I6">
        <v>5.5</v>
      </c>
      <c r="J6">
        <v>-140</v>
      </c>
      <c r="K6">
        <v>110</v>
      </c>
      <c r="L6">
        <v>5.5</v>
      </c>
      <c r="M6">
        <v>-148</v>
      </c>
      <c r="N6">
        <v>108</v>
      </c>
      <c r="R6" s="12">
        <f t="shared" si="0"/>
        <v>5.5</v>
      </c>
    </row>
    <row r="7" spans="1:18" x14ac:dyDescent="0.3">
      <c r="A7" t="s">
        <v>166</v>
      </c>
      <c r="B7" t="s">
        <v>167</v>
      </c>
      <c r="C7">
        <v>6.5</v>
      </c>
      <c r="D7">
        <v>-130</v>
      </c>
      <c r="E7">
        <v>100</v>
      </c>
      <c r="F7">
        <v>6.5</v>
      </c>
      <c r="G7">
        <v>-115</v>
      </c>
      <c r="H7">
        <v>-111</v>
      </c>
      <c r="I7">
        <v>6.5</v>
      </c>
      <c r="J7">
        <v>-130</v>
      </c>
      <c r="K7">
        <v>100</v>
      </c>
      <c r="L7">
        <v>6.5</v>
      </c>
      <c r="M7">
        <v>-110</v>
      </c>
      <c r="N7">
        <v>-124</v>
      </c>
      <c r="R7" s="12">
        <f t="shared" si="0"/>
        <v>6.5</v>
      </c>
    </row>
    <row r="8" spans="1:18" x14ac:dyDescent="0.3">
      <c r="A8" t="s">
        <v>168</v>
      </c>
      <c r="B8" t="s">
        <v>136</v>
      </c>
      <c r="C8">
        <v>4.5</v>
      </c>
      <c r="D8">
        <v>-150</v>
      </c>
      <c r="E8">
        <v>115</v>
      </c>
      <c r="F8">
        <v>4.5</v>
      </c>
      <c r="G8">
        <v>-148</v>
      </c>
      <c r="H8">
        <v>116</v>
      </c>
      <c r="I8">
        <v>4.5</v>
      </c>
      <c r="J8">
        <v>-155</v>
      </c>
      <c r="K8">
        <v>115</v>
      </c>
      <c r="L8">
        <v>4.5</v>
      </c>
      <c r="M8">
        <v>145</v>
      </c>
      <c r="N8">
        <v>112</v>
      </c>
      <c r="R8" s="12">
        <f t="shared" si="0"/>
        <v>4.5</v>
      </c>
    </row>
    <row r="9" spans="1:18" x14ac:dyDescent="0.3">
      <c r="A9" t="s">
        <v>169</v>
      </c>
      <c r="B9" t="s">
        <v>170</v>
      </c>
      <c r="C9">
        <v>4.5</v>
      </c>
      <c r="D9">
        <v>-150</v>
      </c>
      <c r="E9">
        <v>115</v>
      </c>
      <c r="F9">
        <v>4.5</v>
      </c>
      <c r="G9">
        <v>-142</v>
      </c>
      <c r="H9">
        <v>112</v>
      </c>
      <c r="I9">
        <v>4.5</v>
      </c>
      <c r="J9">
        <v>-160</v>
      </c>
      <c r="K9">
        <v>125</v>
      </c>
      <c r="L9">
        <v>4.5</v>
      </c>
      <c r="M9">
        <v>148</v>
      </c>
      <c r="N9">
        <v>110</v>
      </c>
      <c r="R9" s="12">
        <f t="shared" si="0"/>
        <v>4.5</v>
      </c>
    </row>
    <row r="10" spans="1:18" x14ac:dyDescent="0.3">
      <c r="A10" t="s">
        <v>171</v>
      </c>
      <c r="B10" t="s">
        <v>137</v>
      </c>
      <c r="C10">
        <v>4.5</v>
      </c>
      <c r="D10">
        <v>-110</v>
      </c>
      <c r="E10">
        <v>-120</v>
      </c>
      <c r="F10">
        <v>4.5</v>
      </c>
      <c r="G10">
        <v>-108</v>
      </c>
      <c r="H10">
        <v>-118</v>
      </c>
      <c r="I10">
        <v>4.5</v>
      </c>
      <c r="J10">
        <v>-110</v>
      </c>
      <c r="K10">
        <v>-115</v>
      </c>
      <c r="L10">
        <v>4.5</v>
      </c>
      <c r="M10">
        <v>-124</v>
      </c>
      <c r="N10">
        <v>-110</v>
      </c>
      <c r="R10" s="12">
        <f t="shared" si="0"/>
        <v>4.5</v>
      </c>
    </row>
    <row r="11" spans="1:18" x14ac:dyDescent="0.3">
      <c r="A11" t="s">
        <v>172</v>
      </c>
      <c r="B11" t="s">
        <v>173</v>
      </c>
      <c r="C11">
        <v>5.5</v>
      </c>
      <c r="D11">
        <v>-125</v>
      </c>
      <c r="E11">
        <v>-105</v>
      </c>
      <c r="F11">
        <v>5.5</v>
      </c>
      <c r="G11">
        <v>-120</v>
      </c>
      <c r="H11">
        <v>-106</v>
      </c>
      <c r="I11">
        <v>5.5</v>
      </c>
      <c r="J11">
        <v>-125</v>
      </c>
      <c r="K11">
        <v>-105</v>
      </c>
      <c r="L11" t="s">
        <v>122</v>
      </c>
      <c r="M11" t="s">
        <v>122</v>
      </c>
      <c r="N11" t="s">
        <v>122</v>
      </c>
      <c r="R11" s="12">
        <f t="shared" si="0"/>
        <v>5.5</v>
      </c>
    </row>
    <row r="12" spans="1:18" x14ac:dyDescent="0.3">
      <c r="A12" t="s">
        <v>174</v>
      </c>
      <c r="B12" t="s">
        <v>175</v>
      </c>
      <c r="C12">
        <v>4.5</v>
      </c>
      <c r="D12">
        <v>120</v>
      </c>
      <c r="E12">
        <v>-160</v>
      </c>
      <c r="F12">
        <v>4.5</v>
      </c>
      <c r="G12">
        <v>130</v>
      </c>
      <c r="H12">
        <v>-166</v>
      </c>
      <c r="I12">
        <v>4.5</v>
      </c>
      <c r="J12">
        <v>110</v>
      </c>
      <c r="K12">
        <v>-145</v>
      </c>
      <c r="L12">
        <v>4.5</v>
      </c>
      <c r="M12">
        <v>106</v>
      </c>
      <c r="N12">
        <v>-143</v>
      </c>
      <c r="R12" s="12">
        <f t="shared" si="0"/>
        <v>4.5</v>
      </c>
    </row>
    <row r="13" spans="1:18" x14ac:dyDescent="0.3">
      <c r="A13" t="s">
        <v>176</v>
      </c>
      <c r="B13" t="s">
        <v>139</v>
      </c>
      <c r="C13">
        <v>4.5</v>
      </c>
      <c r="D13">
        <v>-110</v>
      </c>
      <c r="E13">
        <v>-120</v>
      </c>
      <c r="F13">
        <v>4.5</v>
      </c>
      <c r="G13">
        <v>-102</v>
      </c>
      <c r="H13">
        <v>-124</v>
      </c>
      <c r="I13">
        <v>4.5</v>
      </c>
      <c r="J13">
        <v>-110</v>
      </c>
      <c r="K13">
        <v>-120</v>
      </c>
      <c r="L13">
        <v>4.5</v>
      </c>
      <c r="M13">
        <v>-112</v>
      </c>
      <c r="N13">
        <v>-122</v>
      </c>
      <c r="R13" s="12">
        <f t="shared" si="0"/>
        <v>4.5</v>
      </c>
    </row>
    <row r="14" spans="1:18" x14ac:dyDescent="0.3">
      <c r="A14" t="s">
        <v>177</v>
      </c>
      <c r="B14" t="s">
        <v>141</v>
      </c>
      <c r="C14">
        <v>4.5</v>
      </c>
      <c r="D14">
        <v>-140</v>
      </c>
      <c r="E14">
        <v>105</v>
      </c>
      <c r="F14">
        <v>4.5</v>
      </c>
      <c r="G14">
        <v>-136</v>
      </c>
      <c r="H14">
        <v>106</v>
      </c>
      <c r="I14">
        <v>4.5</v>
      </c>
      <c r="J14">
        <v>-140</v>
      </c>
      <c r="K14">
        <v>105</v>
      </c>
      <c r="L14" t="s">
        <v>122</v>
      </c>
      <c r="M14" t="s">
        <v>122</v>
      </c>
      <c r="N14" t="s">
        <v>122</v>
      </c>
      <c r="R14" s="12">
        <f t="shared" si="0"/>
        <v>4.5</v>
      </c>
    </row>
    <row r="15" spans="1:18" x14ac:dyDescent="0.3">
      <c r="A15" t="s">
        <v>178</v>
      </c>
      <c r="B15" t="s">
        <v>142</v>
      </c>
      <c r="C15">
        <v>4.5</v>
      </c>
      <c r="D15">
        <v>-140</v>
      </c>
      <c r="E15">
        <v>105</v>
      </c>
      <c r="F15">
        <v>4.5</v>
      </c>
      <c r="G15">
        <v>-146</v>
      </c>
      <c r="H15">
        <v>114</v>
      </c>
      <c r="I15">
        <v>4.5</v>
      </c>
      <c r="J15">
        <v>-145</v>
      </c>
      <c r="K15">
        <v>110</v>
      </c>
      <c r="L15">
        <v>4.5</v>
      </c>
      <c r="M15">
        <v>-143</v>
      </c>
      <c r="N15">
        <v>105</v>
      </c>
      <c r="R15" s="12">
        <f t="shared" si="0"/>
        <v>4.5</v>
      </c>
    </row>
    <row r="16" spans="1:18" x14ac:dyDescent="0.3">
      <c r="A16" t="s">
        <v>179</v>
      </c>
      <c r="B16" t="s">
        <v>180</v>
      </c>
      <c r="C16">
        <v>7.5</v>
      </c>
      <c r="D16">
        <v>-160</v>
      </c>
      <c r="E16">
        <v>125</v>
      </c>
      <c r="F16">
        <v>7.5</v>
      </c>
      <c r="G16">
        <v>-158</v>
      </c>
      <c r="H16">
        <v>124</v>
      </c>
      <c r="I16">
        <v>7.5</v>
      </c>
      <c r="J16">
        <v>-160</v>
      </c>
      <c r="K16">
        <v>125</v>
      </c>
      <c r="L16">
        <v>7.5</v>
      </c>
      <c r="M16">
        <v>120</v>
      </c>
      <c r="N16">
        <v>120</v>
      </c>
      <c r="R16" s="12">
        <f t="shared" si="0"/>
        <v>7.5</v>
      </c>
    </row>
    <row r="17" spans="1:18" x14ac:dyDescent="0.3">
      <c r="A17" t="s">
        <v>181</v>
      </c>
      <c r="B17" t="s">
        <v>36</v>
      </c>
      <c r="C17">
        <v>6.5</v>
      </c>
      <c r="D17">
        <v>-110</v>
      </c>
      <c r="E17">
        <v>-120</v>
      </c>
      <c r="F17">
        <v>6.5</v>
      </c>
      <c r="G17">
        <v>-104</v>
      </c>
      <c r="H17">
        <v>-122</v>
      </c>
      <c r="I17">
        <v>6.5</v>
      </c>
      <c r="J17">
        <v>-120</v>
      </c>
      <c r="K17">
        <v>-110</v>
      </c>
      <c r="L17">
        <v>6.5</v>
      </c>
      <c r="M17">
        <v>-109</v>
      </c>
      <c r="N17">
        <v>-125</v>
      </c>
      <c r="R17" s="12">
        <f t="shared" si="0"/>
        <v>6.5</v>
      </c>
    </row>
    <row r="18" spans="1:18" x14ac:dyDescent="0.3">
      <c r="A18" t="s">
        <v>182</v>
      </c>
      <c r="B18" t="s">
        <v>134</v>
      </c>
      <c r="C18">
        <v>6.5</v>
      </c>
      <c r="D18">
        <v>-175</v>
      </c>
      <c r="E18">
        <v>130</v>
      </c>
      <c r="F18">
        <v>5.5</v>
      </c>
      <c r="G18">
        <v>126</v>
      </c>
      <c r="H18">
        <v>-160</v>
      </c>
      <c r="I18">
        <v>6.5</v>
      </c>
      <c r="J18">
        <v>-165</v>
      </c>
      <c r="K18">
        <v>125</v>
      </c>
      <c r="L18" t="s">
        <v>122</v>
      </c>
      <c r="M18" t="s">
        <v>122</v>
      </c>
      <c r="N18" t="s">
        <v>122</v>
      </c>
      <c r="R18" s="12">
        <f t="shared" si="0"/>
        <v>5.5</v>
      </c>
    </row>
    <row r="19" spans="1:18" x14ac:dyDescent="0.3">
      <c r="A19" t="s">
        <v>183</v>
      </c>
      <c r="B19" t="s">
        <v>184</v>
      </c>
      <c r="C19">
        <v>5.5</v>
      </c>
      <c r="D19">
        <v>110</v>
      </c>
      <c r="E19">
        <v>-140</v>
      </c>
      <c r="F19">
        <v>5.5</v>
      </c>
      <c r="G19">
        <v>122</v>
      </c>
      <c r="H19">
        <v>-156</v>
      </c>
      <c r="I19">
        <v>5.5</v>
      </c>
      <c r="J19">
        <v>110</v>
      </c>
      <c r="K19">
        <v>-145</v>
      </c>
      <c r="L19">
        <v>6.5</v>
      </c>
      <c r="M19">
        <v>107</v>
      </c>
      <c r="N19">
        <v>135</v>
      </c>
      <c r="R19" s="12">
        <f t="shared" si="0"/>
        <v>5.5</v>
      </c>
    </row>
    <row r="20" spans="1:18" x14ac:dyDescent="0.3">
      <c r="A20" t="s">
        <v>185</v>
      </c>
      <c r="B20" t="s">
        <v>186</v>
      </c>
      <c r="C20">
        <v>4.5</v>
      </c>
      <c r="D20">
        <v>100</v>
      </c>
      <c r="E20">
        <v>-130</v>
      </c>
      <c r="F20">
        <v>4.5</v>
      </c>
      <c r="G20">
        <v>102</v>
      </c>
      <c r="H20">
        <v>-128</v>
      </c>
      <c r="I20">
        <v>4.5</v>
      </c>
      <c r="J20">
        <v>100</v>
      </c>
      <c r="K20">
        <v>-130</v>
      </c>
      <c r="L20">
        <v>4.5</v>
      </c>
      <c r="M20">
        <v>-113</v>
      </c>
      <c r="N20">
        <v>-121</v>
      </c>
      <c r="R20" s="12">
        <f t="shared" si="0"/>
        <v>4.5</v>
      </c>
    </row>
    <row r="21" spans="1:18" x14ac:dyDescent="0.3">
      <c r="A21" t="s">
        <v>187</v>
      </c>
      <c r="B21" t="s">
        <v>188</v>
      </c>
      <c r="C21" t="s">
        <v>122</v>
      </c>
      <c r="D21" t="s">
        <v>122</v>
      </c>
      <c r="E21" t="s">
        <v>122</v>
      </c>
      <c r="F21">
        <v>3.5</v>
      </c>
      <c r="G21">
        <v>114</v>
      </c>
      <c r="H21">
        <v>-146</v>
      </c>
      <c r="I21">
        <v>3.5</v>
      </c>
      <c r="J21">
        <v>115</v>
      </c>
      <c r="K21">
        <v>-150</v>
      </c>
      <c r="L21">
        <v>4.5</v>
      </c>
      <c r="M21">
        <v>120</v>
      </c>
      <c r="N21">
        <v>135</v>
      </c>
      <c r="R21" s="12">
        <f t="shared" si="0"/>
        <v>3.5</v>
      </c>
    </row>
    <row r="22" spans="1:18" x14ac:dyDescent="0.3">
      <c r="A22" t="s">
        <v>189</v>
      </c>
      <c r="B22" t="s">
        <v>148</v>
      </c>
      <c r="C22">
        <v>3.5</v>
      </c>
      <c r="D22">
        <v>-160</v>
      </c>
      <c r="E22">
        <v>125</v>
      </c>
      <c r="F22">
        <v>3.5</v>
      </c>
      <c r="G22">
        <v>-154</v>
      </c>
      <c r="H22">
        <v>120</v>
      </c>
      <c r="I22">
        <v>3.5</v>
      </c>
      <c r="J22">
        <v>-160</v>
      </c>
      <c r="K22">
        <v>125</v>
      </c>
      <c r="L22">
        <v>3.5</v>
      </c>
      <c r="M22">
        <v>-175</v>
      </c>
      <c r="N22">
        <v>125</v>
      </c>
      <c r="R22" s="12">
        <f t="shared" si="0"/>
        <v>3.5</v>
      </c>
    </row>
    <row r="23" spans="1:18" x14ac:dyDescent="0.3">
      <c r="A23" t="s">
        <v>190</v>
      </c>
      <c r="B23" t="s">
        <v>191</v>
      </c>
      <c r="C23">
        <v>6.5</v>
      </c>
      <c r="D23">
        <v>-130</v>
      </c>
      <c r="E23">
        <v>100</v>
      </c>
      <c r="F23">
        <v>6.5</v>
      </c>
      <c r="G23">
        <v>-138</v>
      </c>
      <c r="H23">
        <v>108</v>
      </c>
      <c r="I23">
        <v>6.5</v>
      </c>
      <c r="J23">
        <v>-140</v>
      </c>
      <c r="K23">
        <v>110</v>
      </c>
      <c r="L23">
        <v>6.5</v>
      </c>
      <c r="M23">
        <v>-157</v>
      </c>
      <c r="N23">
        <v>114</v>
      </c>
      <c r="R23" s="12">
        <f t="shared" si="0"/>
        <v>6.5</v>
      </c>
    </row>
    <row r="24" spans="1:18" x14ac:dyDescent="0.3">
      <c r="A24" t="s">
        <v>192</v>
      </c>
      <c r="B24" t="s">
        <v>64</v>
      </c>
      <c r="C24">
        <v>5.5</v>
      </c>
      <c r="D24">
        <v>-155</v>
      </c>
      <c r="E24">
        <v>120</v>
      </c>
      <c r="F24">
        <v>5.5</v>
      </c>
      <c r="G24">
        <v>-156</v>
      </c>
      <c r="H24">
        <v>122</v>
      </c>
      <c r="I24">
        <v>5.5</v>
      </c>
      <c r="J24">
        <v>-150</v>
      </c>
      <c r="K24">
        <v>115</v>
      </c>
      <c r="L24">
        <v>5.5</v>
      </c>
      <c r="M24">
        <v>125</v>
      </c>
      <c r="N24">
        <v>123</v>
      </c>
      <c r="R24" s="12">
        <f t="shared" si="0"/>
        <v>5.5</v>
      </c>
    </row>
    <row r="25" spans="1:18" x14ac:dyDescent="0.3">
      <c r="A25" t="s">
        <v>193</v>
      </c>
      <c r="B25" t="s">
        <v>194</v>
      </c>
      <c r="C25">
        <v>5.5</v>
      </c>
      <c r="D25">
        <v>110</v>
      </c>
      <c r="E25">
        <v>-140</v>
      </c>
      <c r="F25">
        <v>5.5</v>
      </c>
      <c r="G25">
        <v>104</v>
      </c>
      <c r="H25">
        <v>-132</v>
      </c>
      <c r="I25">
        <v>5.5</v>
      </c>
      <c r="J25">
        <v>110</v>
      </c>
      <c r="K25">
        <v>-140</v>
      </c>
      <c r="L25">
        <v>5.5</v>
      </c>
      <c r="M25">
        <v>-104</v>
      </c>
      <c r="N25">
        <v>-132</v>
      </c>
      <c r="R25" s="12">
        <f t="shared" si="0"/>
        <v>5.5</v>
      </c>
    </row>
    <row r="26" spans="1:18" x14ac:dyDescent="0.3">
      <c r="A26" t="s">
        <v>195</v>
      </c>
      <c r="B26" t="s">
        <v>63</v>
      </c>
      <c r="C26">
        <v>5.5</v>
      </c>
      <c r="D26">
        <v>-130</v>
      </c>
      <c r="E26">
        <v>100</v>
      </c>
      <c r="F26">
        <v>5.5</v>
      </c>
      <c r="G26">
        <v>-118</v>
      </c>
      <c r="H26">
        <v>-106</v>
      </c>
      <c r="I26">
        <v>5.5</v>
      </c>
      <c r="J26">
        <v>-140</v>
      </c>
      <c r="K26">
        <v>105</v>
      </c>
      <c r="L26">
        <v>5.5</v>
      </c>
      <c r="M26">
        <v>-132</v>
      </c>
      <c r="N26">
        <v>-104</v>
      </c>
      <c r="R26" s="12">
        <f t="shared" si="0"/>
        <v>5.5</v>
      </c>
    </row>
    <row r="27" spans="1:18" x14ac:dyDescent="0.3">
      <c r="A27" t="s">
        <v>196</v>
      </c>
      <c r="B27" t="s">
        <v>145</v>
      </c>
      <c r="C27">
        <v>4.5</v>
      </c>
      <c r="D27">
        <v>-110</v>
      </c>
      <c r="E27">
        <v>-120</v>
      </c>
      <c r="F27">
        <v>4.5</v>
      </c>
      <c r="G27">
        <v>-120</v>
      </c>
      <c r="H27">
        <v>-106</v>
      </c>
      <c r="I27">
        <v>4.5</v>
      </c>
      <c r="J27">
        <v>-120</v>
      </c>
      <c r="K27">
        <v>-110</v>
      </c>
      <c r="L27">
        <v>4.5</v>
      </c>
      <c r="M27">
        <v>-113</v>
      </c>
      <c r="N27">
        <v>-121</v>
      </c>
      <c r="R27" s="12">
        <f t="shared" si="0"/>
        <v>4.5</v>
      </c>
    </row>
    <row r="28" spans="1:18" x14ac:dyDescent="0.3">
      <c r="A28" t="s">
        <v>197</v>
      </c>
      <c r="B28" t="s">
        <v>149</v>
      </c>
      <c r="C28">
        <v>5.5</v>
      </c>
      <c r="D28">
        <v>115</v>
      </c>
      <c r="E28">
        <v>-150</v>
      </c>
      <c r="F28">
        <v>5.5</v>
      </c>
      <c r="G28">
        <v>116</v>
      </c>
      <c r="H28">
        <v>-146</v>
      </c>
      <c r="I28">
        <v>5.5</v>
      </c>
      <c r="J28">
        <v>105</v>
      </c>
      <c r="K28">
        <v>-140</v>
      </c>
      <c r="L28">
        <v>5.5</v>
      </c>
      <c r="M28">
        <v>104</v>
      </c>
      <c r="N28">
        <v>-139</v>
      </c>
      <c r="R28" s="12">
        <f t="shared" si="0"/>
        <v>5.5</v>
      </c>
    </row>
    <row r="29" spans="1:18" x14ac:dyDescent="0.3">
      <c r="A29" t="s">
        <v>198</v>
      </c>
      <c r="B29" t="s">
        <v>150</v>
      </c>
      <c r="C29">
        <v>5.5</v>
      </c>
      <c r="D29">
        <v>-165</v>
      </c>
      <c r="E29">
        <v>125</v>
      </c>
      <c r="F29">
        <v>4.5</v>
      </c>
      <c r="G29">
        <v>132</v>
      </c>
      <c r="H29">
        <v>-170</v>
      </c>
      <c r="I29">
        <v>5.5</v>
      </c>
      <c r="J29">
        <v>-175</v>
      </c>
      <c r="K29">
        <v>135</v>
      </c>
      <c r="L29">
        <v>5.5</v>
      </c>
      <c r="M29">
        <v>130</v>
      </c>
      <c r="N29">
        <v>115</v>
      </c>
      <c r="R29" s="12">
        <f>MIN(C29,F29,I29,L29,O29)</f>
        <v>4.5</v>
      </c>
    </row>
    <row r="30" spans="1:18" x14ac:dyDescent="0.3">
      <c r="R30" s="12">
        <f>MIN(C30,F30,I30,L30,O30)</f>
        <v>0</v>
      </c>
    </row>
    <row r="31" spans="1:18" x14ac:dyDescent="0.3">
      <c r="R31" s="12">
        <f>MIN(C31,F31,I31,L31,O31)</f>
        <v>0</v>
      </c>
    </row>
    <row r="32" spans="1:18" x14ac:dyDescent="0.3">
      <c r="R32" s="12">
        <f>MIN(C32,F32,I32,L32,O32)</f>
        <v>0</v>
      </c>
    </row>
    <row r="33" spans="18:18" x14ac:dyDescent="0.3">
      <c r="R33" s="12">
        <f>MIN(C33,F33,I33,L33,O33)</f>
        <v>0</v>
      </c>
    </row>
  </sheetData>
  <sortState xmlns:xlrd2="http://schemas.microsoft.com/office/spreadsheetml/2017/richdata2" ref="A2:R31">
    <sortCondition ref="B2:B3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73A9C-52E3-4439-AC26-1B5C554DDA8B}">
  <dimension ref="A1:H35"/>
  <sheetViews>
    <sheetView workbookViewId="0">
      <selection sqref="A1:D31"/>
    </sheetView>
  </sheetViews>
  <sheetFormatPr defaultRowHeight="14.4" x14ac:dyDescent="0.3"/>
  <sheetData>
    <row r="1" spans="1:8" x14ac:dyDescent="0.3">
      <c r="A1" s="2" t="s">
        <v>49</v>
      </c>
      <c r="B1" s="2" t="s">
        <v>50</v>
      </c>
      <c r="C1" s="2" t="s">
        <v>51</v>
      </c>
      <c r="D1" s="2" t="s">
        <v>57</v>
      </c>
      <c r="E1" s="2"/>
      <c r="F1" s="2"/>
      <c r="G1" s="2"/>
      <c r="H1" s="2"/>
    </row>
    <row r="2" spans="1:8" ht="15" thickBot="1" x14ac:dyDescent="0.35">
      <c r="A2" s="1">
        <v>3</v>
      </c>
      <c r="B2" s="1">
        <v>2.02</v>
      </c>
      <c r="C2" s="1">
        <v>3.03</v>
      </c>
      <c r="D2" s="1">
        <v>4.93</v>
      </c>
      <c r="F2" s="1"/>
      <c r="G2" s="1"/>
      <c r="H2" s="1"/>
    </row>
    <row r="3" spans="1:8" ht="15" thickBot="1" x14ac:dyDescent="0.35">
      <c r="A3" s="1">
        <v>25</v>
      </c>
      <c r="B3" s="1">
        <v>4.09</v>
      </c>
      <c r="C3" s="1">
        <v>5.18</v>
      </c>
      <c r="D3" s="1">
        <v>4.93</v>
      </c>
      <c r="F3" s="1"/>
      <c r="G3" s="1"/>
      <c r="H3" s="1"/>
    </row>
    <row r="4" spans="1:8" ht="15" thickBot="1" x14ac:dyDescent="0.35">
      <c r="A4" s="1">
        <v>24</v>
      </c>
      <c r="B4" s="1">
        <v>3.68</v>
      </c>
      <c r="C4" s="1">
        <v>4.04</v>
      </c>
      <c r="D4" s="1">
        <v>5.15</v>
      </c>
      <c r="F4" s="1"/>
      <c r="G4" s="1"/>
      <c r="H4" s="1"/>
    </row>
    <row r="5" spans="1:8" ht="15" thickBot="1" x14ac:dyDescent="0.35">
      <c r="A5" s="1">
        <v>4</v>
      </c>
      <c r="B5" s="1">
        <v>5.05</v>
      </c>
      <c r="C5" s="1">
        <v>4.0199999999999996</v>
      </c>
      <c r="D5" s="1">
        <v>4.92</v>
      </c>
      <c r="F5" s="1"/>
      <c r="G5" s="1"/>
      <c r="H5" s="1"/>
    </row>
    <row r="6" spans="1:8" ht="15" thickBot="1" x14ac:dyDescent="0.35">
      <c r="A6" s="1">
        <v>17</v>
      </c>
      <c r="B6" s="1">
        <v>5.01</v>
      </c>
      <c r="C6" s="1">
        <v>4.03</v>
      </c>
      <c r="D6" s="1">
        <v>5.64</v>
      </c>
      <c r="F6" s="1"/>
      <c r="G6" s="1"/>
      <c r="H6" s="1"/>
    </row>
    <row r="7" spans="1:8" ht="15" thickBot="1" x14ac:dyDescent="0.35">
      <c r="A7" s="1">
        <v>13</v>
      </c>
      <c r="B7" s="1">
        <v>4.09</v>
      </c>
      <c r="C7" s="1">
        <v>3</v>
      </c>
      <c r="D7" s="1">
        <v>4.67</v>
      </c>
      <c r="F7" s="1"/>
      <c r="G7" s="1"/>
      <c r="H7" s="1"/>
    </row>
    <row r="8" spans="1:8" ht="15" thickBot="1" x14ac:dyDescent="0.35">
      <c r="A8" s="1">
        <v>15</v>
      </c>
      <c r="B8" s="1">
        <v>4.2</v>
      </c>
      <c r="C8" s="1">
        <v>2.93</v>
      </c>
      <c r="D8" s="1">
        <v>4.1399999999999997</v>
      </c>
      <c r="F8" s="1"/>
      <c r="G8" s="1"/>
      <c r="H8" s="1"/>
    </row>
    <row r="9" spans="1:8" ht="15" thickBot="1" x14ac:dyDescent="0.35">
      <c r="A9" s="1">
        <v>7</v>
      </c>
      <c r="B9" s="1">
        <v>4.04</v>
      </c>
      <c r="C9" s="1">
        <v>5.01</v>
      </c>
      <c r="D9" s="1">
        <v>5.0999999999999996</v>
      </c>
      <c r="F9" s="1"/>
      <c r="G9" s="1"/>
      <c r="H9" s="1"/>
    </row>
    <row r="10" spans="1:8" ht="15" thickBot="1" x14ac:dyDescent="0.35">
      <c r="A10" s="1">
        <v>12</v>
      </c>
      <c r="B10" s="1">
        <v>3.04</v>
      </c>
      <c r="C10" s="1">
        <v>3.01</v>
      </c>
      <c r="D10" s="1">
        <v>5.9</v>
      </c>
      <c r="F10" s="1"/>
      <c r="G10" s="1"/>
      <c r="H10" s="1"/>
    </row>
    <row r="11" spans="1:8" ht="15" thickBot="1" x14ac:dyDescent="0.35">
      <c r="A11" s="1">
        <v>14</v>
      </c>
      <c r="B11" s="1">
        <v>3</v>
      </c>
      <c r="C11" s="1">
        <v>6</v>
      </c>
      <c r="D11" s="1">
        <v>5.29</v>
      </c>
      <c r="F11" s="1"/>
      <c r="G11" s="1"/>
      <c r="H11" s="1"/>
    </row>
    <row r="12" spans="1:8" ht="15" thickBot="1" x14ac:dyDescent="0.35">
      <c r="A12" s="1">
        <v>9</v>
      </c>
      <c r="B12" s="1">
        <v>3</v>
      </c>
      <c r="C12" s="1">
        <v>4</v>
      </c>
      <c r="D12" s="1">
        <v>5.84</v>
      </c>
      <c r="F12" s="1"/>
      <c r="G12" s="1"/>
      <c r="H12" s="1"/>
    </row>
    <row r="13" spans="1:8" ht="15" thickBot="1" x14ac:dyDescent="0.35">
      <c r="A13" s="1">
        <v>10</v>
      </c>
      <c r="B13" s="1">
        <v>5.16</v>
      </c>
      <c r="C13" s="1">
        <v>4.03</v>
      </c>
      <c r="D13" s="1">
        <v>5.78</v>
      </c>
      <c r="F13" s="1"/>
      <c r="G13" s="1"/>
      <c r="H13" s="1"/>
    </row>
    <row r="14" spans="1:8" ht="15" thickBot="1" x14ac:dyDescent="0.35">
      <c r="A14" s="1">
        <v>26</v>
      </c>
      <c r="B14" s="1">
        <v>4.17</v>
      </c>
      <c r="C14" s="1">
        <v>4.0199999999999996</v>
      </c>
      <c r="D14" s="1">
        <v>5.96</v>
      </c>
      <c r="F14" s="1"/>
      <c r="G14" s="1"/>
      <c r="H14" s="1"/>
    </row>
    <row r="15" spans="1:8" ht="15" thickBot="1" x14ac:dyDescent="0.35">
      <c r="A15" s="1">
        <v>20</v>
      </c>
      <c r="B15" s="1">
        <v>5.05</v>
      </c>
      <c r="C15" s="1">
        <v>6</v>
      </c>
      <c r="D15" s="1">
        <v>4.63</v>
      </c>
      <c r="F15" s="1"/>
      <c r="G15" s="1"/>
      <c r="H15" s="1"/>
    </row>
    <row r="16" spans="1:8" ht="15" thickBot="1" x14ac:dyDescent="0.35">
      <c r="A16" s="1">
        <v>18</v>
      </c>
      <c r="B16" s="1">
        <v>3.02</v>
      </c>
      <c r="C16" s="1">
        <v>3.99</v>
      </c>
      <c r="D16" s="1">
        <v>4.45</v>
      </c>
    </row>
    <row r="17" spans="1:4" ht="15" thickBot="1" x14ac:dyDescent="0.35">
      <c r="A17" s="1">
        <v>23</v>
      </c>
      <c r="B17" s="1">
        <v>5.03</v>
      </c>
      <c r="C17" s="1">
        <v>4.0199999999999996</v>
      </c>
      <c r="D17" s="1">
        <v>5.3</v>
      </c>
    </row>
    <row r="18" spans="1:4" ht="15" thickBot="1" x14ac:dyDescent="0.35">
      <c r="A18" s="1">
        <v>5</v>
      </c>
      <c r="B18" s="1">
        <v>5</v>
      </c>
      <c r="C18" s="1">
        <v>4.1100000000000003</v>
      </c>
      <c r="D18" s="1">
        <v>6.04</v>
      </c>
    </row>
    <row r="19" spans="1:4" ht="15" thickBot="1" x14ac:dyDescent="0.35">
      <c r="A19" s="1">
        <v>27</v>
      </c>
      <c r="B19" s="1">
        <v>3.03</v>
      </c>
      <c r="C19" s="1">
        <v>3</v>
      </c>
      <c r="D19" s="1">
        <v>5.85</v>
      </c>
    </row>
    <row r="20" spans="1:4" ht="15" thickBot="1" x14ac:dyDescent="0.35">
      <c r="A20" s="1">
        <v>8</v>
      </c>
      <c r="B20" s="1">
        <v>4.12</v>
      </c>
      <c r="C20" s="1">
        <v>4.0199999999999996</v>
      </c>
      <c r="D20" s="1">
        <v>5.14</v>
      </c>
    </row>
    <row r="21" spans="1:4" ht="15" thickBot="1" x14ac:dyDescent="0.35">
      <c r="A21" s="1">
        <v>19</v>
      </c>
      <c r="B21" s="1">
        <v>4.1900000000000004</v>
      </c>
      <c r="C21" s="1">
        <v>3</v>
      </c>
      <c r="D21" s="1">
        <v>5.51</v>
      </c>
    </row>
    <row r="22" spans="1:4" ht="15" thickBot="1" x14ac:dyDescent="0.35">
      <c r="A22" s="1">
        <v>30</v>
      </c>
      <c r="B22" s="1">
        <v>3.06</v>
      </c>
      <c r="C22" s="1">
        <v>3</v>
      </c>
      <c r="D22" s="1">
        <v>6.68</v>
      </c>
    </row>
    <row r="23" spans="1:4" ht="15" thickBot="1" x14ac:dyDescent="0.35">
      <c r="A23" s="1">
        <v>11</v>
      </c>
      <c r="B23" s="1">
        <v>2.04</v>
      </c>
      <c r="C23" s="1">
        <v>5</v>
      </c>
      <c r="D23" s="1">
        <v>4.3600000000000003</v>
      </c>
    </row>
    <row r="24" spans="1:4" ht="15" thickBot="1" x14ac:dyDescent="0.35">
      <c r="A24" s="1">
        <v>16</v>
      </c>
      <c r="B24" s="1">
        <v>3</v>
      </c>
      <c r="C24" s="1">
        <v>5.01</v>
      </c>
      <c r="D24" s="1">
        <v>5.08</v>
      </c>
    </row>
    <row r="25" spans="1:4" ht="15" thickBot="1" x14ac:dyDescent="0.35">
      <c r="A25" s="1">
        <v>29</v>
      </c>
      <c r="B25" s="1">
        <v>4.12</v>
      </c>
      <c r="C25" s="1">
        <v>4.04</v>
      </c>
      <c r="D25" s="1">
        <v>4.5</v>
      </c>
    </row>
    <row r="26" spans="1:4" ht="15" thickBot="1" x14ac:dyDescent="0.35">
      <c r="A26" s="1">
        <v>2</v>
      </c>
      <c r="B26" s="1">
        <v>7.17</v>
      </c>
      <c r="C26" s="1">
        <v>4.0599999999999996</v>
      </c>
      <c r="D26" s="1">
        <v>4.62</v>
      </c>
    </row>
    <row r="27" spans="1:4" ht="15" thickBot="1" x14ac:dyDescent="0.35">
      <c r="A27" s="1">
        <v>1</v>
      </c>
      <c r="B27" s="1">
        <v>3.27</v>
      </c>
      <c r="C27" s="1">
        <v>4.0999999999999996</v>
      </c>
      <c r="D27" s="1">
        <v>4.2300000000000004</v>
      </c>
    </row>
    <row r="28" spans="1:4" ht="15" thickBot="1" x14ac:dyDescent="0.35">
      <c r="A28" s="1">
        <v>28</v>
      </c>
      <c r="B28" s="1">
        <v>4.2300000000000004</v>
      </c>
      <c r="C28" s="1">
        <v>2</v>
      </c>
      <c r="D28" s="1">
        <v>5.68</v>
      </c>
    </row>
    <row r="29" spans="1:4" ht="15" thickBot="1" x14ac:dyDescent="0.35">
      <c r="A29" s="1">
        <v>22</v>
      </c>
      <c r="B29" s="1">
        <v>5.05</v>
      </c>
      <c r="C29" s="1">
        <v>3</v>
      </c>
      <c r="D29" s="1">
        <v>2.99</v>
      </c>
    </row>
    <row r="30" spans="1:4" ht="15" thickBot="1" x14ac:dyDescent="0.35">
      <c r="A30" s="1">
        <v>21</v>
      </c>
      <c r="B30" s="1">
        <v>6.03</v>
      </c>
      <c r="C30" s="1">
        <v>5.12</v>
      </c>
      <c r="D30" s="1">
        <v>5.0599999999999996</v>
      </c>
    </row>
    <row r="31" spans="1:4" ht="15" thickBot="1" x14ac:dyDescent="0.35">
      <c r="A31" s="1">
        <v>6</v>
      </c>
      <c r="B31" s="1">
        <v>3.13</v>
      </c>
      <c r="C31" s="1">
        <v>3</v>
      </c>
      <c r="D31" s="1">
        <v>5.6</v>
      </c>
    </row>
    <row r="32" spans="1:4" ht="15" thickBot="1" x14ac:dyDescent="0.35">
      <c r="A32" s="1"/>
      <c r="B32" s="1"/>
      <c r="C32" s="1"/>
      <c r="D32" s="1"/>
    </row>
    <row r="33" spans="1:4" ht="15" thickBot="1" x14ac:dyDescent="0.35">
      <c r="A33" s="1"/>
      <c r="B33" s="1"/>
      <c r="C33" s="1"/>
      <c r="D33" s="1"/>
    </row>
    <row r="34" spans="1:4" ht="15" thickBot="1" x14ac:dyDescent="0.35">
      <c r="A34" s="1"/>
      <c r="B34" s="1"/>
      <c r="C34" s="1"/>
    </row>
    <row r="35" spans="1:4" ht="15" thickBot="1" x14ac:dyDescent="0.35">
      <c r="A35" s="1"/>
      <c r="B35" s="1"/>
      <c r="C35" s="1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1C03D-C1D3-426E-8083-27A463E8C1C6}">
  <dimension ref="A1:I35"/>
  <sheetViews>
    <sheetView workbookViewId="0">
      <selection sqref="A1:D31"/>
    </sheetView>
  </sheetViews>
  <sheetFormatPr defaultRowHeight="14.4" x14ac:dyDescent="0.3"/>
  <cols>
    <col min="2" max="2" width="11.5546875" bestFit="1" customWidth="1"/>
  </cols>
  <sheetData>
    <row r="1" spans="1:9" x14ac:dyDescent="0.3">
      <c r="A1" s="2" t="s">
        <v>49</v>
      </c>
      <c r="B1" s="2" t="s">
        <v>50</v>
      </c>
      <c r="C1" s="2" t="s">
        <v>51</v>
      </c>
      <c r="D1" s="2" t="s">
        <v>57</v>
      </c>
      <c r="F1" s="2" t="s">
        <v>41</v>
      </c>
      <c r="G1" s="2" t="s">
        <v>0</v>
      </c>
      <c r="H1" s="2" t="s">
        <v>20</v>
      </c>
      <c r="I1" s="2" t="s">
        <v>31</v>
      </c>
    </row>
    <row r="2" spans="1:9" ht="15" thickBot="1" x14ac:dyDescent="0.35">
      <c r="A2" s="1">
        <v>3</v>
      </c>
      <c r="B2" s="1">
        <v>2.2346250901414599</v>
      </c>
      <c r="C2" s="1">
        <v>2.9623306673459902</v>
      </c>
      <c r="D2" s="1">
        <v>5.0415978329135802</v>
      </c>
      <c r="G2" s="1">
        <v>1</v>
      </c>
      <c r="H2" s="1">
        <v>118.130637534428</v>
      </c>
      <c r="I2" s="1">
        <v>116.642331143609</v>
      </c>
    </row>
    <row r="3" spans="1:9" ht="15" thickBot="1" x14ac:dyDescent="0.35">
      <c r="A3" s="1">
        <v>25</v>
      </c>
      <c r="B3" s="1">
        <v>4.5769808528186697</v>
      </c>
      <c r="C3" s="1">
        <v>5.4518102373214097</v>
      </c>
      <c r="D3" s="1">
        <v>5.2903804881165399</v>
      </c>
      <c r="G3" s="1">
        <v>3</v>
      </c>
      <c r="H3" s="1">
        <v>115.95751617487301</v>
      </c>
      <c r="I3" s="1">
        <v>110.663556551453</v>
      </c>
    </row>
    <row r="4" spans="1:9" ht="15" thickBot="1" x14ac:dyDescent="0.35">
      <c r="A4" s="1">
        <v>24</v>
      </c>
      <c r="B4" s="1">
        <v>3.3837435531054201</v>
      </c>
      <c r="C4" s="1">
        <v>4.2009971229645702</v>
      </c>
      <c r="D4" s="1">
        <v>5.4240393723878597</v>
      </c>
      <c r="G4" s="1">
        <v>2</v>
      </c>
      <c r="H4" s="1">
        <v>113.771155028881</v>
      </c>
      <c r="I4" s="1">
        <v>124.035353150977</v>
      </c>
    </row>
    <row r="5" spans="1:9" ht="15" thickBot="1" x14ac:dyDescent="0.35">
      <c r="A5" s="1">
        <v>4</v>
      </c>
      <c r="B5" s="1">
        <v>4.6955295022846499</v>
      </c>
      <c r="C5" s="1">
        <v>3.8100764074970899</v>
      </c>
      <c r="D5" s="1">
        <v>5.1097729094909798</v>
      </c>
      <c r="G5" s="1">
        <v>4</v>
      </c>
      <c r="H5" s="1">
        <v>110.728813946466</v>
      </c>
      <c r="I5" s="1">
        <v>108.724846660629</v>
      </c>
    </row>
    <row r="6" spans="1:9" ht="15" thickBot="1" x14ac:dyDescent="0.35">
      <c r="A6" s="1">
        <v>17</v>
      </c>
      <c r="B6" s="1">
        <v>5.6077489048192799</v>
      </c>
      <c r="C6" s="1">
        <v>4.2197456043037898</v>
      </c>
      <c r="D6" s="1">
        <v>5.7073566335832799</v>
      </c>
      <c r="G6" s="1">
        <v>5</v>
      </c>
      <c r="H6" s="1">
        <v>111.42570012634999</v>
      </c>
      <c r="I6" s="1">
        <v>113.959406021004</v>
      </c>
    </row>
    <row r="7" spans="1:9" ht="15" thickBot="1" x14ac:dyDescent="0.35">
      <c r="A7" s="1">
        <v>13</v>
      </c>
      <c r="B7" s="1">
        <v>4.1523123301621796</v>
      </c>
      <c r="C7" s="1">
        <v>2.9434324228953801</v>
      </c>
      <c r="D7" s="1">
        <v>4.0977719266833903</v>
      </c>
      <c r="G7" s="1">
        <v>6</v>
      </c>
      <c r="H7" s="1">
        <v>120.676726480921</v>
      </c>
      <c r="I7" s="1">
        <v>117.377402959177</v>
      </c>
    </row>
    <row r="8" spans="1:9" ht="15" thickBot="1" x14ac:dyDescent="0.35">
      <c r="A8" s="1">
        <v>15</v>
      </c>
      <c r="B8" s="1">
        <v>3.82339309434543</v>
      </c>
      <c r="C8" s="1">
        <v>2.50011730435055</v>
      </c>
      <c r="D8" s="1">
        <v>4.1065375881307897</v>
      </c>
      <c r="G8" s="1">
        <v>7</v>
      </c>
      <c r="H8" s="1">
        <v>112.04394931783899</v>
      </c>
      <c r="I8" s="1">
        <v>113.557795129618</v>
      </c>
    </row>
    <row r="9" spans="1:9" ht="15" thickBot="1" x14ac:dyDescent="0.35">
      <c r="A9" s="1">
        <v>7</v>
      </c>
      <c r="B9" s="1">
        <v>3.96863720304788</v>
      </c>
      <c r="C9" s="1">
        <v>5.0155229621265098</v>
      </c>
      <c r="D9" s="1">
        <v>5.5383171305403698</v>
      </c>
      <c r="G9" s="1">
        <v>8</v>
      </c>
      <c r="H9" s="1">
        <v>113.583159832156</v>
      </c>
      <c r="I9" s="1">
        <v>112.50918460086299</v>
      </c>
    </row>
    <row r="10" spans="1:9" ht="15" thickBot="1" x14ac:dyDescent="0.35">
      <c r="A10" s="1">
        <v>12</v>
      </c>
      <c r="B10" s="1">
        <v>3.7114077667741801</v>
      </c>
      <c r="C10" s="1">
        <v>3.7602554009648599</v>
      </c>
      <c r="D10" s="1">
        <v>5.6917804696739296</v>
      </c>
      <c r="G10" s="1">
        <v>9</v>
      </c>
      <c r="H10" s="1">
        <v>117.074981936502</v>
      </c>
      <c r="I10" s="1">
        <v>120.67487572524</v>
      </c>
    </row>
    <row r="11" spans="1:9" ht="15" thickBot="1" x14ac:dyDescent="0.35">
      <c r="A11" s="1">
        <v>14</v>
      </c>
      <c r="B11" s="1">
        <v>3.5515755158158799</v>
      </c>
      <c r="C11" s="1">
        <v>6.20151851753453</v>
      </c>
      <c r="D11" s="1">
        <v>5.0812257208758203</v>
      </c>
      <c r="G11" s="1">
        <v>10</v>
      </c>
      <c r="H11" s="1">
        <v>118.721410486709</v>
      </c>
      <c r="I11" s="1">
        <v>117.346584748187</v>
      </c>
    </row>
    <row r="12" spans="1:9" ht="15" thickBot="1" x14ac:dyDescent="0.35">
      <c r="A12" s="1">
        <v>9</v>
      </c>
      <c r="B12" s="1">
        <v>3.0350496161481302</v>
      </c>
      <c r="C12" s="1">
        <v>4.2611702279035697</v>
      </c>
      <c r="D12" s="1">
        <v>5.6726275231707799</v>
      </c>
      <c r="G12" s="1">
        <v>11</v>
      </c>
      <c r="H12" s="1">
        <v>112.097859860979</v>
      </c>
      <c r="I12" s="1">
        <v>108.00310409204999</v>
      </c>
    </row>
    <row r="13" spans="1:9" ht="15" thickBot="1" x14ac:dyDescent="0.35">
      <c r="A13" s="1">
        <v>10</v>
      </c>
      <c r="B13" s="1">
        <v>5.0656442119259601</v>
      </c>
      <c r="C13" s="1">
        <v>4.1823122069770102</v>
      </c>
      <c r="D13" s="1">
        <v>5.54239509388242</v>
      </c>
      <c r="G13" s="1">
        <v>12</v>
      </c>
      <c r="H13" s="1">
        <v>114.648365897646</v>
      </c>
      <c r="I13" s="1">
        <v>110.144751798833</v>
      </c>
    </row>
    <row r="14" spans="1:9" ht="15" thickBot="1" x14ac:dyDescent="0.35">
      <c r="A14" s="1">
        <v>26</v>
      </c>
      <c r="B14" s="1">
        <v>4.5023525522719803</v>
      </c>
      <c r="C14" s="1">
        <v>4.4481148128785097</v>
      </c>
      <c r="D14" s="1">
        <v>5.7259001834475498</v>
      </c>
      <c r="G14" s="1">
        <v>13</v>
      </c>
      <c r="H14" s="1">
        <v>119.02706221221599</v>
      </c>
      <c r="I14" s="1">
        <v>121.02107971887899</v>
      </c>
    </row>
    <row r="15" spans="1:9" ht="15" thickBot="1" x14ac:dyDescent="0.35">
      <c r="A15" s="1">
        <v>20</v>
      </c>
      <c r="B15" s="1">
        <v>5.2178549133223697</v>
      </c>
      <c r="C15" s="1">
        <v>5.8316988456614904</v>
      </c>
      <c r="D15" s="1">
        <v>4.2811497882020602</v>
      </c>
      <c r="G15" s="1">
        <v>14</v>
      </c>
      <c r="H15" s="1">
        <v>116.885004066398</v>
      </c>
      <c r="I15" s="1">
        <v>114.290766828491</v>
      </c>
    </row>
    <row r="16" spans="1:9" ht="15" thickBot="1" x14ac:dyDescent="0.35">
      <c r="A16" s="1">
        <v>18</v>
      </c>
      <c r="B16" s="1">
        <v>2.9896346255994302</v>
      </c>
      <c r="C16" s="1">
        <v>3.6354504607999099</v>
      </c>
      <c r="D16" s="1">
        <v>4.0686446231339497</v>
      </c>
    </row>
    <row r="17" spans="1:4" ht="15" thickBot="1" x14ac:dyDescent="0.35">
      <c r="A17" s="1">
        <v>23</v>
      </c>
      <c r="B17" s="1">
        <v>5.2942402752756097</v>
      </c>
      <c r="C17" s="1">
        <v>3.63437018608801</v>
      </c>
      <c r="D17" s="1">
        <v>5.1227710537533797</v>
      </c>
    </row>
    <row r="18" spans="1:4" ht="15" thickBot="1" x14ac:dyDescent="0.35">
      <c r="A18" s="1">
        <v>5</v>
      </c>
      <c r="B18" s="1">
        <v>5.3036160794141196</v>
      </c>
      <c r="C18" s="1">
        <v>4.7740013411759401</v>
      </c>
      <c r="D18" s="1">
        <v>6.0705434321847598</v>
      </c>
    </row>
    <row r="19" spans="1:4" ht="15" thickBot="1" x14ac:dyDescent="0.35">
      <c r="A19" s="1">
        <v>27</v>
      </c>
      <c r="B19" s="1">
        <v>3.5395132842823198</v>
      </c>
      <c r="C19" s="1">
        <v>3.26593698840778</v>
      </c>
      <c r="D19" s="1">
        <v>5.5005096495804802</v>
      </c>
    </row>
    <row r="20" spans="1:4" ht="15" thickBot="1" x14ac:dyDescent="0.35">
      <c r="A20" s="1">
        <v>8</v>
      </c>
      <c r="B20" s="1">
        <v>4.7173691919664202</v>
      </c>
      <c r="C20" s="1">
        <v>4.6469884186908299</v>
      </c>
      <c r="D20" s="1">
        <v>4.8513080119388796</v>
      </c>
    </row>
    <row r="21" spans="1:4" ht="15" thickBot="1" x14ac:dyDescent="0.35">
      <c r="A21" s="1">
        <v>19</v>
      </c>
      <c r="B21" s="1">
        <v>4.7329513347843397</v>
      </c>
      <c r="C21" s="1">
        <v>3.0844831909372301</v>
      </c>
      <c r="D21" s="1">
        <v>5.1277782263093199</v>
      </c>
    </row>
    <row r="22" spans="1:4" ht="15" thickBot="1" x14ac:dyDescent="0.35">
      <c r="A22" s="1">
        <v>30</v>
      </c>
      <c r="B22" s="1">
        <v>2.9734244565535501</v>
      </c>
      <c r="C22" s="1">
        <v>2.9639985629650401</v>
      </c>
      <c r="D22" s="1">
        <v>6.4005573788259804</v>
      </c>
    </row>
    <row r="23" spans="1:4" ht="15" thickBot="1" x14ac:dyDescent="0.35">
      <c r="A23" s="1">
        <v>11</v>
      </c>
      <c r="B23" s="1">
        <v>1.7117241875451901</v>
      </c>
      <c r="C23" s="1">
        <v>5.6695259341838096</v>
      </c>
      <c r="D23" s="1">
        <v>4.8774883978028898</v>
      </c>
    </row>
    <row r="24" spans="1:4" ht="15" thickBot="1" x14ac:dyDescent="0.35">
      <c r="A24" s="1">
        <v>16</v>
      </c>
      <c r="B24" s="1">
        <v>3.4921403194262699</v>
      </c>
      <c r="C24" s="1">
        <v>5.3718149387383098</v>
      </c>
      <c r="D24" s="1">
        <v>5.0987120060345701</v>
      </c>
    </row>
    <row r="25" spans="1:4" ht="15" thickBot="1" x14ac:dyDescent="0.35">
      <c r="A25" s="1">
        <v>29</v>
      </c>
      <c r="B25" s="1">
        <v>3.90785675990859</v>
      </c>
      <c r="C25" s="1">
        <v>4.0189147593053898</v>
      </c>
      <c r="D25" s="1">
        <v>4.8434782622776398</v>
      </c>
    </row>
    <row r="26" spans="1:4" ht="15" thickBot="1" x14ac:dyDescent="0.35">
      <c r="A26" s="1">
        <v>2</v>
      </c>
      <c r="B26" s="1">
        <v>7.2047848614129597</v>
      </c>
      <c r="C26" s="1">
        <v>4.41691865186566</v>
      </c>
      <c r="D26" s="1">
        <v>5.2134697689395297</v>
      </c>
    </row>
    <row r="27" spans="1:4" ht="15" thickBot="1" x14ac:dyDescent="0.35">
      <c r="A27" s="1">
        <v>1</v>
      </c>
      <c r="B27" s="1">
        <v>3.69564930957702</v>
      </c>
      <c r="C27" s="1">
        <v>4.0655166877368201</v>
      </c>
      <c r="D27" s="1">
        <v>4.6939891601129302</v>
      </c>
    </row>
    <row r="28" spans="1:4" ht="15" thickBot="1" x14ac:dyDescent="0.35">
      <c r="A28" s="1">
        <v>28</v>
      </c>
      <c r="B28" s="1">
        <v>4.1466521263353302</v>
      </c>
      <c r="C28" s="1">
        <v>2.4685971965418099</v>
      </c>
      <c r="D28" s="1">
        <v>5.5445412933806901</v>
      </c>
    </row>
    <row r="29" spans="1:4" ht="15" thickBot="1" x14ac:dyDescent="0.35">
      <c r="A29" s="1">
        <v>22</v>
      </c>
      <c r="B29" s="1">
        <v>5.2800859055361604</v>
      </c>
      <c r="C29" s="1">
        <v>3.5019962876473998</v>
      </c>
      <c r="D29" s="1">
        <v>3.6581424656394002</v>
      </c>
    </row>
    <row r="30" spans="1:4" ht="15" thickBot="1" x14ac:dyDescent="0.35">
      <c r="A30" s="1">
        <v>21</v>
      </c>
      <c r="B30" s="1">
        <v>6.1204594392542297</v>
      </c>
      <c r="C30" s="1">
        <v>5.6534033493525797</v>
      </c>
      <c r="D30" s="1">
        <v>4.5761552062502098</v>
      </c>
    </row>
    <row r="31" spans="1:4" ht="15" thickBot="1" x14ac:dyDescent="0.35">
      <c r="A31" s="1">
        <v>6</v>
      </c>
      <c r="B31" s="1">
        <v>3.5254074494371999</v>
      </c>
      <c r="C31" s="1">
        <v>3.5606710092299498</v>
      </c>
      <c r="D31" s="1">
        <v>5.5843964317497399</v>
      </c>
    </row>
    <row r="32" spans="1:4" ht="15" thickBot="1" x14ac:dyDescent="0.35">
      <c r="A32" s="1"/>
      <c r="B32" s="1"/>
      <c r="C32" s="1"/>
      <c r="D32" s="1"/>
    </row>
    <row r="33" spans="1:4" ht="15" thickBot="1" x14ac:dyDescent="0.35">
      <c r="A33" s="1"/>
      <c r="B33" s="1"/>
      <c r="C33" s="1"/>
      <c r="D33" s="1"/>
    </row>
    <row r="34" spans="1:4" ht="15" thickBot="1" x14ac:dyDescent="0.35">
      <c r="A34" s="1"/>
      <c r="B34" s="1"/>
      <c r="C34" s="1"/>
    </row>
    <row r="35" spans="1:4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82574-5E64-40EB-B775-6C5D6868C2AF}">
  <dimension ref="A1:D35"/>
  <sheetViews>
    <sheetView workbookViewId="0">
      <selection sqref="A1:D31"/>
    </sheetView>
  </sheetViews>
  <sheetFormatPr defaultRowHeight="14.4" x14ac:dyDescent="0.3"/>
  <cols>
    <col min="3" max="3" width="11.5546875" bestFit="1" customWidth="1"/>
  </cols>
  <sheetData>
    <row r="1" spans="1:4" x14ac:dyDescent="0.3">
      <c r="A1" s="2" t="s">
        <v>49</v>
      </c>
      <c r="B1" s="2" t="s">
        <v>50</v>
      </c>
      <c r="C1" s="2" t="s">
        <v>51</v>
      </c>
      <c r="D1" s="2" t="s">
        <v>57</v>
      </c>
    </row>
    <row r="2" spans="1:4" ht="15" thickBot="1" x14ac:dyDescent="0.35">
      <c r="A2" s="1">
        <v>3</v>
      </c>
      <c r="B2" s="1">
        <v>2.2615986412522502</v>
      </c>
      <c r="C2" s="1">
        <v>2.8809002971188198</v>
      </c>
      <c r="D2" s="1">
        <v>4.9399718778352497</v>
      </c>
    </row>
    <row r="3" spans="1:4" ht="15" thickBot="1" x14ac:dyDescent="0.35">
      <c r="A3" s="1">
        <v>25</v>
      </c>
      <c r="B3" s="1">
        <v>4.48073410624212</v>
      </c>
      <c r="C3" s="1">
        <v>5.4917798998289999</v>
      </c>
      <c r="D3" s="1">
        <v>5.0007315649195503</v>
      </c>
    </row>
    <row r="4" spans="1:4" ht="15" thickBot="1" x14ac:dyDescent="0.35">
      <c r="A4" s="1">
        <v>24</v>
      </c>
      <c r="B4" s="1">
        <v>3.2304119249051499</v>
      </c>
      <c r="C4" s="1">
        <v>4.2187548300517799</v>
      </c>
      <c r="D4" s="1">
        <v>5.3525967295257004</v>
      </c>
    </row>
    <row r="5" spans="1:4" ht="15" thickBot="1" x14ac:dyDescent="0.35">
      <c r="A5" s="1">
        <v>4</v>
      </c>
      <c r="B5" s="1">
        <v>4.7668720849501804</v>
      </c>
      <c r="C5" s="1">
        <v>3.8039801665740298</v>
      </c>
      <c r="D5" s="1">
        <v>4.9474413672650401</v>
      </c>
    </row>
    <row r="6" spans="1:4" ht="15" thickBot="1" x14ac:dyDescent="0.35">
      <c r="A6" s="1">
        <v>17</v>
      </c>
      <c r="B6" s="1">
        <v>5.6134436447512099</v>
      </c>
      <c r="C6" s="1">
        <v>4.2034796982377101</v>
      </c>
      <c r="D6" s="1">
        <v>5.7289035876091097</v>
      </c>
    </row>
    <row r="7" spans="1:4" ht="15" thickBot="1" x14ac:dyDescent="0.35">
      <c r="A7" s="1">
        <v>13</v>
      </c>
      <c r="B7" s="1">
        <v>4.2480602871561697</v>
      </c>
      <c r="C7" s="1">
        <v>2.9454409563975799</v>
      </c>
      <c r="D7" s="1">
        <v>3.9810131807040001</v>
      </c>
    </row>
    <row r="8" spans="1:4" ht="15" thickBot="1" x14ac:dyDescent="0.35">
      <c r="A8" s="1">
        <v>15</v>
      </c>
      <c r="B8" s="1">
        <v>3.8717424763061499</v>
      </c>
      <c r="C8" s="1">
        <v>2.4497945886400299</v>
      </c>
      <c r="D8" s="1">
        <v>4.2158309501754898</v>
      </c>
    </row>
    <row r="9" spans="1:4" ht="15" thickBot="1" x14ac:dyDescent="0.35">
      <c r="A9" s="1">
        <v>7</v>
      </c>
      <c r="B9" s="1">
        <v>4.0003661068591096</v>
      </c>
      <c r="C9" s="1">
        <v>5.0460171246344103</v>
      </c>
      <c r="D9" s="1">
        <v>5.4116671790339996</v>
      </c>
    </row>
    <row r="10" spans="1:4" ht="15" thickBot="1" x14ac:dyDescent="0.35">
      <c r="A10" s="1">
        <v>12</v>
      </c>
      <c r="B10" s="1">
        <v>3.6941932487437898</v>
      </c>
      <c r="C10" s="1">
        <v>3.6536113355315898</v>
      </c>
      <c r="D10" s="1">
        <v>5.5420616252977899</v>
      </c>
    </row>
    <row r="11" spans="1:4" ht="15" thickBot="1" x14ac:dyDescent="0.35">
      <c r="A11" s="1">
        <v>14</v>
      </c>
      <c r="B11" s="1">
        <v>3.6006378925651101</v>
      </c>
      <c r="C11" s="1">
        <v>6.2695325360649301</v>
      </c>
      <c r="D11" s="1">
        <v>4.9249743233694003</v>
      </c>
    </row>
    <row r="12" spans="1:4" ht="15" thickBot="1" x14ac:dyDescent="0.35">
      <c r="A12" s="1">
        <v>9</v>
      </c>
      <c r="B12" s="1">
        <v>3.0742101823068202</v>
      </c>
      <c r="C12" s="1">
        <v>4.2458432892906899</v>
      </c>
      <c r="D12" s="1">
        <v>5.6160273587806397</v>
      </c>
    </row>
    <row r="13" spans="1:4" ht="15" thickBot="1" x14ac:dyDescent="0.35">
      <c r="A13" s="1">
        <v>10</v>
      </c>
      <c r="B13" s="1">
        <v>5.0121954268406999</v>
      </c>
      <c r="C13" s="1">
        <v>4.1019241345230002</v>
      </c>
      <c r="D13" s="1">
        <v>5.3416508523166302</v>
      </c>
    </row>
    <row r="14" spans="1:4" ht="15" thickBot="1" x14ac:dyDescent="0.35">
      <c r="A14" s="1">
        <v>26</v>
      </c>
      <c r="B14" s="1">
        <v>4.5248358336986803</v>
      </c>
      <c r="C14" s="1">
        <v>4.4224631072414198</v>
      </c>
      <c r="D14" s="1">
        <v>5.5968862937002202</v>
      </c>
    </row>
    <row r="15" spans="1:4" ht="15" thickBot="1" x14ac:dyDescent="0.35">
      <c r="A15" s="1">
        <v>20</v>
      </c>
      <c r="B15" s="1">
        <v>5.2493682822738297</v>
      </c>
      <c r="C15" s="1">
        <v>6.0195614062783598</v>
      </c>
      <c r="D15" s="1">
        <v>4.3484600066758903</v>
      </c>
    </row>
    <row r="16" spans="1:4" ht="15" thickBot="1" x14ac:dyDescent="0.35">
      <c r="A16" s="1">
        <v>18</v>
      </c>
      <c r="B16" s="1">
        <v>2.9964581268257802</v>
      </c>
      <c r="C16" s="1">
        <v>3.5829372227424399</v>
      </c>
      <c r="D16" s="1">
        <v>4.1124521068277096</v>
      </c>
    </row>
    <row r="17" spans="1:4" ht="15" thickBot="1" x14ac:dyDescent="0.35">
      <c r="A17" s="1">
        <v>23</v>
      </c>
      <c r="B17" s="1">
        <v>5.3805968245813496</v>
      </c>
      <c r="C17" s="1">
        <v>3.66665548066698</v>
      </c>
      <c r="D17" s="1">
        <v>4.9672490922981902</v>
      </c>
    </row>
    <row r="18" spans="1:4" ht="15" thickBot="1" x14ac:dyDescent="0.35">
      <c r="A18" s="1">
        <v>5</v>
      </c>
      <c r="B18" s="1">
        <v>5.2858399798712199</v>
      </c>
      <c r="C18" s="1">
        <v>4.7251933352795401</v>
      </c>
      <c r="D18" s="1">
        <v>5.8913856976701204</v>
      </c>
    </row>
    <row r="19" spans="1:4" ht="15" thickBot="1" x14ac:dyDescent="0.35">
      <c r="A19" s="1">
        <v>27</v>
      </c>
      <c r="B19" s="1">
        <v>3.6338314702004801</v>
      </c>
      <c r="C19" s="1">
        <v>3.37389168154664</v>
      </c>
      <c r="D19" s="1">
        <v>5.4226490010970601</v>
      </c>
    </row>
    <row r="20" spans="1:4" ht="15" thickBot="1" x14ac:dyDescent="0.35">
      <c r="A20" s="1">
        <v>8</v>
      </c>
      <c r="B20" s="1">
        <v>4.7666275024392899</v>
      </c>
      <c r="C20" s="1">
        <v>4.6089869264535297</v>
      </c>
      <c r="D20" s="1">
        <v>4.8394103808733</v>
      </c>
    </row>
    <row r="21" spans="1:4" ht="15" thickBot="1" x14ac:dyDescent="0.35">
      <c r="A21" s="1">
        <v>19</v>
      </c>
      <c r="B21" s="1">
        <v>4.7699745596825096</v>
      </c>
      <c r="C21" s="1">
        <v>3.1510690095130802</v>
      </c>
      <c r="D21" s="1">
        <v>5.0392217768623997</v>
      </c>
    </row>
    <row r="22" spans="1:4" ht="15" thickBot="1" x14ac:dyDescent="0.35">
      <c r="A22" s="1">
        <v>30</v>
      </c>
      <c r="B22" s="1">
        <v>2.9753356423036799</v>
      </c>
      <c r="C22" s="1">
        <v>2.9343920078249499</v>
      </c>
      <c r="D22" s="1">
        <v>6.3727609655255399</v>
      </c>
    </row>
    <row r="23" spans="1:4" ht="15" thickBot="1" x14ac:dyDescent="0.35">
      <c r="A23" s="1">
        <v>11</v>
      </c>
      <c r="B23" s="1">
        <v>1.73697223496848</v>
      </c>
      <c r="C23" s="1">
        <v>5.7165311938716599</v>
      </c>
      <c r="D23" s="1">
        <v>4.8681167970237897</v>
      </c>
    </row>
    <row r="24" spans="1:4" ht="15" thickBot="1" x14ac:dyDescent="0.35">
      <c r="A24" s="1">
        <v>16</v>
      </c>
      <c r="B24" s="1">
        <v>3.47187549425978</v>
      </c>
      <c r="C24" s="1">
        <v>5.3354645831546001</v>
      </c>
      <c r="D24" s="1">
        <v>5.0830626050561101</v>
      </c>
    </row>
    <row r="25" spans="1:4" ht="15" thickBot="1" x14ac:dyDescent="0.35">
      <c r="A25" s="1">
        <v>29</v>
      </c>
      <c r="B25" s="1">
        <v>3.9592635613937199</v>
      </c>
      <c r="C25" s="1">
        <v>4.1442539164686503</v>
      </c>
      <c r="D25" s="1">
        <v>4.8274002319338702</v>
      </c>
    </row>
    <row r="26" spans="1:4" ht="15" thickBot="1" x14ac:dyDescent="0.35">
      <c r="A26" s="1">
        <v>2</v>
      </c>
      <c r="B26" s="1">
        <v>7.2101773657836601</v>
      </c>
      <c r="C26" s="1">
        <v>4.4200461720183801</v>
      </c>
      <c r="D26" s="1">
        <v>5.0247465570944296</v>
      </c>
    </row>
    <row r="27" spans="1:4" ht="15" thickBot="1" x14ac:dyDescent="0.35">
      <c r="A27" s="1">
        <v>1</v>
      </c>
      <c r="B27" s="1">
        <v>3.7380791260689001</v>
      </c>
      <c r="C27" s="1">
        <v>4.0444021160024697</v>
      </c>
      <c r="D27" s="1">
        <v>4.4674699924785699</v>
      </c>
    </row>
    <row r="28" spans="1:4" ht="15" thickBot="1" x14ac:dyDescent="0.35">
      <c r="A28" s="1">
        <v>28</v>
      </c>
      <c r="B28" s="1">
        <v>4.2067060714361304</v>
      </c>
      <c r="C28" s="1">
        <v>2.46619138850519</v>
      </c>
      <c r="D28" s="1">
        <v>5.44871298384935</v>
      </c>
    </row>
    <row r="29" spans="1:4" ht="15" thickBot="1" x14ac:dyDescent="0.35">
      <c r="A29" s="1">
        <v>22</v>
      </c>
      <c r="B29" s="1">
        <v>5.3090701487793002</v>
      </c>
      <c r="C29" s="1">
        <v>3.4753383252530901</v>
      </c>
      <c r="D29" s="1">
        <v>3.4760891050028802</v>
      </c>
    </row>
    <row r="30" spans="1:4" ht="15" thickBot="1" x14ac:dyDescent="0.35">
      <c r="A30" s="1">
        <v>21</v>
      </c>
      <c r="B30" s="1">
        <v>6.03281446714157</v>
      </c>
      <c r="C30" s="1">
        <v>5.6865846142815801</v>
      </c>
      <c r="D30" s="1">
        <v>4.5496360617603697</v>
      </c>
    </row>
    <row r="31" spans="1:4" ht="15" thickBot="1" x14ac:dyDescent="0.35">
      <c r="A31" s="1">
        <v>6</v>
      </c>
      <c r="B31" s="1">
        <v>3.6188703800690099</v>
      </c>
      <c r="C31" s="1">
        <v>3.5328513270305</v>
      </c>
      <c r="D31" s="1">
        <v>5.3799762531620496</v>
      </c>
    </row>
    <row r="32" spans="1:4" ht="15" thickBot="1" x14ac:dyDescent="0.35">
      <c r="A32" s="1"/>
      <c r="B32" s="1"/>
      <c r="C32" s="1"/>
      <c r="D32" s="1"/>
    </row>
    <row r="33" spans="1:4" ht="15" thickBot="1" x14ac:dyDescent="0.35">
      <c r="A33" s="1"/>
      <c r="B33" s="1"/>
      <c r="C33" s="1"/>
      <c r="D33" s="1"/>
    </row>
    <row r="34" spans="1:4" ht="15" thickBot="1" x14ac:dyDescent="0.35">
      <c r="A34" s="1"/>
      <c r="B34" s="1"/>
      <c r="C34" s="1"/>
    </row>
    <row r="35" spans="1:4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C669A-D3CF-4737-9D70-17805B245130}">
  <dimension ref="A1:D35"/>
  <sheetViews>
    <sheetView workbookViewId="0">
      <selection sqref="A1:D31"/>
    </sheetView>
  </sheetViews>
  <sheetFormatPr defaultRowHeight="14.4" x14ac:dyDescent="0.3"/>
  <sheetData>
    <row r="1" spans="1:4" x14ac:dyDescent="0.3">
      <c r="A1" s="2" t="s">
        <v>49</v>
      </c>
      <c r="B1" s="2" t="s">
        <v>50</v>
      </c>
      <c r="C1" s="2" t="s">
        <v>51</v>
      </c>
      <c r="D1" s="2" t="s">
        <v>57</v>
      </c>
    </row>
    <row r="2" spans="1:4" ht="15" thickBot="1" x14ac:dyDescent="0.35">
      <c r="A2" s="1">
        <v>3</v>
      </c>
      <c r="B2" s="1">
        <v>2.83765347885402</v>
      </c>
      <c r="C2" s="1">
        <v>3.6145552560646901</v>
      </c>
      <c r="D2" s="1">
        <v>4.5333333333333297</v>
      </c>
    </row>
    <row r="3" spans="1:4" ht="15" thickBot="1" x14ac:dyDescent="0.35">
      <c r="A3" s="1">
        <v>25</v>
      </c>
      <c r="B3" s="1">
        <v>4.5558739255014302</v>
      </c>
      <c r="C3" s="1">
        <v>6.2447183098591497</v>
      </c>
      <c r="D3" s="1">
        <v>4.48040313549832</v>
      </c>
    </row>
    <row r="4" spans="1:4" ht="15" thickBot="1" x14ac:dyDescent="0.35">
      <c r="A4" s="1">
        <v>24</v>
      </c>
      <c r="B4" s="1">
        <v>3.2041820418204101</v>
      </c>
      <c r="C4" s="1">
        <v>4.73427471116816</v>
      </c>
      <c r="D4" s="1">
        <v>4.9977678571428497</v>
      </c>
    </row>
    <row r="5" spans="1:4" ht="15" thickBot="1" x14ac:dyDescent="0.35">
      <c r="A5" s="1">
        <v>4</v>
      </c>
      <c r="B5" s="1">
        <v>5.8444444444444397</v>
      </c>
      <c r="C5" s="1">
        <v>4.73427471116816</v>
      </c>
      <c r="D5" s="1">
        <v>4.5333333333333297</v>
      </c>
    </row>
    <row r="6" spans="1:4" ht="15" thickBot="1" x14ac:dyDescent="0.35">
      <c r="A6" s="1">
        <v>17</v>
      </c>
      <c r="B6" s="1">
        <v>5.8444444444444397</v>
      </c>
      <c r="C6" s="1">
        <v>4.73427471116816</v>
      </c>
      <c r="D6" s="1">
        <v>4.8648111332007904</v>
      </c>
    </row>
    <row r="7" spans="1:4" ht="15" thickBot="1" x14ac:dyDescent="0.35">
      <c r="A7" s="1">
        <v>13</v>
      </c>
      <c r="B7" s="1">
        <v>4.5558739255014302</v>
      </c>
      <c r="C7" s="1">
        <v>3.6145552560646901</v>
      </c>
      <c r="D7" s="1">
        <v>4.1119873817034698</v>
      </c>
    </row>
    <row r="8" spans="1:4" ht="15" thickBot="1" x14ac:dyDescent="0.35">
      <c r="A8" s="1">
        <v>15</v>
      </c>
      <c r="B8" s="1">
        <v>4.5558739255014302</v>
      </c>
      <c r="C8" s="1">
        <v>2.8821989528795799</v>
      </c>
      <c r="D8" s="1">
        <v>3.9445664105378699</v>
      </c>
    </row>
    <row r="9" spans="1:4" ht="15" thickBot="1" x14ac:dyDescent="0.35">
      <c r="A9" s="1">
        <v>7</v>
      </c>
      <c r="B9" s="1">
        <v>4.5558739255014302</v>
      </c>
      <c r="C9" s="1">
        <v>5.9735849056603696</v>
      </c>
      <c r="D9" s="1">
        <v>4.5333333333333297</v>
      </c>
    </row>
    <row r="10" spans="1:4" ht="15" thickBot="1" x14ac:dyDescent="0.35">
      <c r="A10" s="1">
        <v>12</v>
      </c>
      <c r="B10" s="1">
        <v>4.5558739255014302</v>
      </c>
      <c r="C10" s="1">
        <v>3.6145552560646901</v>
      </c>
      <c r="D10" s="1">
        <v>5.1935675997617601</v>
      </c>
    </row>
    <row r="11" spans="1:4" ht="15" thickBot="1" x14ac:dyDescent="0.35">
      <c r="A11" s="1">
        <v>14</v>
      </c>
      <c r="B11" s="1">
        <v>4.5558739255014302</v>
      </c>
      <c r="C11" s="1">
        <v>6.7331670822942602</v>
      </c>
      <c r="D11" s="1">
        <v>4.6220930232558102</v>
      </c>
    </row>
    <row r="12" spans="1:4" ht="15" thickBot="1" x14ac:dyDescent="0.35">
      <c r="A12" s="1">
        <v>9</v>
      </c>
      <c r="B12" s="1">
        <v>3.2041820418204101</v>
      </c>
      <c r="C12" s="1">
        <v>4.73427471116816</v>
      </c>
      <c r="D12" s="1">
        <v>4.8679245283018799</v>
      </c>
    </row>
    <row r="13" spans="1:4" ht="15" thickBot="1" x14ac:dyDescent="0.35">
      <c r="A13" s="1">
        <v>10</v>
      </c>
      <c r="B13" s="1">
        <v>5.8444444444444397</v>
      </c>
      <c r="C13" s="1">
        <v>4.73427471116816</v>
      </c>
      <c r="D13" s="1">
        <v>5.1935675997617601</v>
      </c>
    </row>
    <row r="14" spans="1:4" ht="15" thickBot="1" x14ac:dyDescent="0.35">
      <c r="A14" s="1">
        <v>26</v>
      </c>
      <c r="B14" s="1">
        <v>4.5558739255014302</v>
      </c>
      <c r="C14" s="1">
        <v>4.73427471116816</v>
      </c>
      <c r="D14" s="1">
        <v>5.1442622950819601</v>
      </c>
    </row>
    <row r="15" spans="1:4" ht="15" thickBot="1" x14ac:dyDescent="0.35">
      <c r="A15" s="1">
        <v>20</v>
      </c>
      <c r="B15" s="1">
        <v>5.8444444444444397</v>
      </c>
      <c r="C15" s="1">
        <v>6.7972972972972903</v>
      </c>
      <c r="D15" s="1">
        <v>4.46801346801346</v>
      </c>
    </row>
    <row r="16" spans="1:4" ht="15" thickBot="1" x14ac:dyDescent="0.35">
      <c r="A16" s="1">
        <v>18</v>
      </c>
      <c r="B16" s="1">
        <v>3.2041820418204101</v>
      </c>
      <c r="C16" s="1">
        <v>3.6145552560646901</v>
      </c>
      <c r="D16" s="1">
        <v>4.1119873817034698</v>
      </c>
    </row>
    <row r="17" spans="1:4" ht="15" thickBot="1" x14ac:dyDescent="0.35">
      <c r="A17" s="1">
        <v>23</v>
      </c>
      <c r="B17" s="1">
        <v>5.8444444444444397</v>
      </c>
      <c r="C17" s="1">
        <v>4.73427471116816</v>
      </c>
      <c r="D17" s="1">
        <v>4.6515592515592497</v>
      </c>
    </row>
    <row r="18" spans="1:4" ht="15" thickBot="1" x14ac:dyDescent="0.35">
      <c r="A18" s="1">
        <v>5</v>
      </c>
      <c r="B18" s="1">
        <v>5.8444444444444397</v>
      </c>
      <c r="C18" s="1">
        <v>4.73427471116816</v>
      </c>
      <c r="D18" s="1">
        <v>5.8261437908496703</v>
      </c>
    </row>
    <row r="19" spans="1:4" ht="15" thickBot="1" x14ac:dyDescent="0.35">
      <c r="A19" s="1">
        <v>27</v>
      </c>
      <c r="B19" s="1">
        <v>4.5558739255014302</v>
      </c>
      <c r="C19" s="1">
        <v>3.6145552560646901</v>
      </c>
      <c r="D19" s="1">
        <v>5.1442622950819601</v>
      </c>
    </row>
    <row r="20" spans="1:4" ht="15" thickBot="1" x14ac:dyDescent="0.35">
      <c r="A20" s="1">
        <v>8</v>
      </c>
      <c r="B20" s="1">
        <v>5.8444444444444397</v>
      </c>
      <c r="C20" s="1">
        <v>4.73427471116816</v>
      </c>
      <c r="D20" s="1">
        <v>4.3985074626865597</v>
      </c>
    </row>
    <row r="21" spans="1:4" ht="15" thickBot="1" x14ac:dyDescent="0.35">
      <c r="A21" s="1">
        <v>19</v>
      </c>
      <c r="B21" s="1">
        <v>5.8444444444444397</v>
      </c>
      <c r="C21" s="1">
        <v>3.6145552560646901</v>
      </c>
      <c r="D21" s="1">
        <v>4.8648111332007904</v>
      </c>
    </row>
    <row r="22" spans="1:4" ht="15" thickBot="1" x14ac:dyDescent="0.35">
      <c r="A22" s="1">
        <v>30</v>
      </c>
      <c r="B22" s="1">
        <v>3.2041820418204101</v>
      </c>
      <c r="C22" s="1">
        <v>3.5698778833107099</v>
      </c>
      <c r="D22" s="1">
        <v>6.3531073446327602</v>
      </c>
    </row>
    <row r="23" spans="1:4" ht="15" thickBot="1" x14ac:dyDescent="0.35">
      <c r="A23" s="1">
        <v>11</v>
      </c>
      <c r="B23" s="1">
        <v>2.83765347885402</v>
      </c>
      <c r="C23" s="1">
        <v>5.9267241379310303</v>
      </c>
      <c r="D23" s="1">
        <v>3.8857142857142799</v>
      </c>
    </row>
    <row r="24" spans="1:4" ht="15" thickBot="1" x14ac:dyDescent="0.35">
      <c r="A24" s="1">
        <v>16</v>
      </c>
      <c r="B24" s="1">
        <v>3.2041820418204101</v>
      </c>
      <c r="C24" s="1">
        <v>5.9267241379310303</v>
      </c>
      <c r="D24" s="1">
        <v>4.2339449541284404</v>
      </c>
    </row>
    <row r="25" spans="1:4" ht="15" thickBot="1" x14ac:dyDescent="0.35">
      <c r="A25" s="1">
        <v>29</v>
      </c>
      <c r="B25" s="1">
        <v>4.5558739255014302</v>
      </c>
      <c r="C25" s="1">
        <v>4.73427471116816</v>
      </c>
      <c r="D25" s="1">
        <v>4.0235396687009501</v>
      </c>
    </row>
    <row r="26" spans="1:4" ht="15" thickBot="1" x14ac:dyDescent="0.35">
      <c r="A26" s="1">
        <v>2</v>
      </c>
      <c r="B26" s="1">
        <v>8.1227154046997292</v>
      </c>
      <c r="C26" s="1">
        <v>4.73427471116816</v>
      </c>
      <c r="D26" s="1">
        <v>4.48040313549832</v>
      </c>
    </row>
    <row r="27" spans="1:4" ht="15" thickBot="1" x14ac:dyDescent="0.35">
      <c r="A27" s="1">
        <v>1</v>
      </c>
      <c r="B27" s="1">
        <v>4.5558739255014302</v>
      </c>
      <c r="C27" s="1">
        <v>4.73427471116816</v>
      </c>
      <c r="D27" s="1">
        <v>4.0162337662337597</v>
      </c>
    </row>
    <row r="28" spans="1:4" ht="15" thickBot="1" x14ac:dyDescent="0.35">
      <c r="A28" s="1">
        <v>28</v>
      </c>
      <c r="B28" s="1">
        <v>4.5558739255014302</v>
      </c>
      <c r="C28" s="1">
        <v>2.8821989528795799</v>
      </c>
      <c r="D28" s="1">
        <v>5.1442622950819601</v>
      </c>
    </row>
    <row r="29" spans="1:4" ht="15" thickBot="1" x14ac:dyDescent="0.35">
      <c r="A29" s="1">
        <v>22</v>
      </c>
      <c r="B29" s="1">
        <v>5.8444444444444397</v>
      </c>
      <c r="C29" s="1">
        <v>3.6145552560646901</v>
      </c>
      <c r="D29" s="1">
        <v>3.6198830409356701</v>
      </c>
    </row>
    <row r="30" spans="1:4" ht="15" thickBot="1" x14ac:dyDescent="0.35">
      <c r="A30" s="1">
        <v>21</v>
      </c>
      <c r="B30" s="1">
        <v>6.5704347826086904</v>
      </c>
      <c r="C30" s="1">
        <v>5.9952941176470498</v>
      </c>
      <c r="D30" s="1">
        <v>4.48040313549832</v>
      </c>
    </row>
    <row r="31" spans="1:4" ht="15" thickBot="1" x14ac:dyDescent="0.35">
      <c r="A31" s="1">
        <v>6</v>
      </c>
      <c r="B31" s="1">
        <v>3.2041820418204101</v>
      </c>
      <c r="C31" s="1">
        <v>3.7124260355029501</v>
      </c>
      <c r="D31" s="1">
        <v>4.6326164874551896</v>
      </c>
    </row>
    <row r="32" spans="1:4" ht="15" thickBot="1" x14ac:dyDescent="0.35">
      <c r="A32" s="1"/>
      <c r="B32" s="1"/>
      <c r="C32" s="1"/>
      <c r="D32" s="1"/>
    </row>
    <row r="33" spans="1:4" ht="15" thickBot="1" x14ac:dyDescent="0.35">
      <c r="A33" s="1"/>
      <c r="B33" s="1"/>
      <c r="C33" s="1"/>
      <c r="D33" s="1"/>
    </row>
    <row r="34" spans="1:4" ht="15" thickBot="1" x14ac:dyDescent="0.35">
      <c r="A34" s="1"/>
      <c r="B34" s="1"/>
      <c r="C34" s="1"/>
    </row>
    <row r="35" spans="1:4" ht="15" thickBot="1" x14ac:dyDescent="0.35">
      <c r="A35" s="1"/>
      <c r="B35" s="1"/>
      <c r="C3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Sheet1</vt:lpstr>
      <vt:lpstr>for delting columns</vt:lpstr>
      <vt:lpstr>Average</vt:lpstr>
      <vt:lpstr>Opponent Averages</vt:lpstr>
      <vt:lpstr>Props</vt:lpstr>
      <vt:lpstr>RF</vt:lpstr>
      <vt:lpstr>Neural</vt:lpstr>
      <vt:lpstr>LR</vt:lpstr>
      <vt:lpstr>Adaboost</vt:lpstr>
      <vt:lpstr>XGBR</vt:lpstr>
      <vt:lpstr>Huber</vt:lpstr>
      <vt:lpstr>BayesRidge</vt:lpstr>
      <vt:lpstr>Elastic</vt:lpstr>
      <vt:lpstr>GBR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Eisner</dc:creator>
  <cp:lastModifiedBy>Robert Eisner</cp:lastModifiedBy>
  <dcterms:created xsi:type="dcterms:W3CDTF">2024-03-07T21:38:48Z</dcterms:created>
  <dcterms:modified xsi:type="dcterms:W3CDTF">2024-07-29T14:25:47Z</dcterms:modified>
</cp:coreProperties>
</file>