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ost" sheetId="1" state="visible" r:id="rId2"/>
    <sheet name="Inver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<sst xmlns="http://schemas.openxmlformats.org/spreadsheetml/2006/main" count="84" uniqueCount="49">
  <si>
    <t xml:space="preserve">Step Up Configuration</t>
  </si>
  <si>
    <t xml:space="preserve">vin min</t>
  </si>
  <si>
    <t xml:space="preserve">vin max</t>
  </si>
  <si>
    <t xml:space="preserve">Parameters</t>
  </si>
  <si>
    <t xml:space="preserve">Vin (V)</t>
  </si>
  <si>
    <t xml:space="preserve">Vin min (V)</t>
  </si>
  <si>
    <t xml:space="preserve">Vout (V)</t>
  </si>
  <si>
    <t xml:space="preserve">V ripple (mV)</t>
  </si>
  <si>
    <t xml:space="preserve">Iout (A)</t>
  </si>
  <si>
    <t xml:space="preserve">Iout max (A)</t>
  </si>
  <si>
    <t xml:space="preserve">F min (kHz)</t>
  </si>
  <si>
    <t xml:space="preserve">Fb current (µA)</t>
  </si>
  <si>
    <t xml:space="preserve">Est Eff</t>
  </si>
  <si>
    <t xml:space="preserve">Pout (W)</t>
  </si>
  <si>
    <t xml:space="preserve">Pin (W)</t>
  </si>
  <si>
    <t xml:space="preserve">Iin(A)</t>
  </si>
  <si>
    <t xml:space="preserve">vout max</t>
  </si>
  <si>
    <t xml:space="preserve">i max</t>
  </si>
  <si>
    <t xml:space="preserve">Datasheet Values</t>
  </si>
  <si>
    <t xml:space="preserve">co max</t>
  </si>
  <si>
    <t xml:space="preserve">r max</t>
  </si>
  <si>
    <t xml:space="preserve">Vsat (mV)</t>
  </si>
  <si>
    <t xml:space="preserve">Vf diode (mV)</t>
  </si>
  <si>
    <t xml:space="preserve">fmax</t>
  </si>
  <si>
    <t xml:space="preserve">Intermediary values</t>
  </si>
  <si>
    <t xml:space="preserve">ton/toff</t>
  </si>
  <si>
    <t xml:space="preserve">ton+toff</t>
  </si>
  <si>
    <t xml:space="preserve">toff</t>
  </si>
  <si>
    <t xml:space="preserve">ton</t>
  </si>
  <si>
    <t xml:space="preserve">Duty cycle</t>
  </si>
  <si>
    <t xml:space="preserve">Component values &amp; requirements</t>
  </si>
  <si>
    <t xml:space="preserve">Ct (pF)</t>
  </si>
  <si>
    <t xml:space="preserve">Ipk (A)</t>
  </si>
  <si>
    <t xml:space="preserve">Rcs (mΩ)</t>
  </si>
  <si>
    <t xml:space="preserve">Lmin (µH)</t>
  </si>
  <si>
    <t xml:space="preserve">Cout (µF)</t>
  </si>
  <si>
    <t xml:space="preserve">R1 (kΩ)</t>
  </si>
  <si>
    <t xml:space="preserve">R2(kΩ)</t>
  </si>
  <si>
    <t xml:space="preserve">vout</t>
  </si>
  <si>
    <t xml:space="preserve">input</t>
  </si>
  <si>
    <t xml:space="preserve">output</t>
  </si>
  <si>
    <t xml:space="preserve">Pdiss W</t>
  </si>
  <si>
    <t xml:space="preserve">Rth °C/W</t>
  </si>
  <si>
    <t xml:space="preserve">Amb °C</t>
  </si>
  <si>
    <t xml:space="preserve">Tj °C</t>
  </si>
  <si>
    <t xml:space="preserve">Max Tj</t>
  </si>
  <si>
    <t xml:space="preserve">Invert Configuration</t>
  </si>
  <si>
    <t xml:space="preserve">r max k</t>
  </si>
  <si>
    <t xml:space="preserve">r2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</si>
</sst>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%"/>
    <numFmt numFmtId="166" formatCode="0.0"/>
    <numFmt numFmtId="167" formatCode="0.00"/>
    <numFmt numFmtId="168" formatCode="0.00E+00"/>
    <numFmt numFmtId="169" formatCode="0.00%"/>
    <numFmt numFmtId="170" formatCode="0"/>
    <numFmt numFmtId="171" formatCode="_-* #,##0.00_-;\-* #,##0.00_-;_-* \-??_-;_-@_-"/>
    <numFmt numFmtId="172" formatCode="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44546A"/>
      <name val="Calibri"/>
      <family val="2"/>
      <charset val="1"/>
    </font>
    <font>
      <b val="true"/>
      <sz val="13"/>
      <color rgb="FF44546A"/>
      <name val="Calibri"/>
      <family val="2"/>
      <charset val="1"/>
    </font>
    <font>
      <b val="true"/>
      <sz val="11"/>
      <color rgb="FF44546A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8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4472C4"/>
      </bottom>
      <diagonal/>
    </border>
    <border diagonalUp="false" diagonalDown="false">
      <left/>
      <right/>
      <top/>
      <bottom style="thick">
        <color rgb="FFA1B8E1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false">
      <alignment horizontal="general" vertical="bottom" textRotation="0" wrapText="false" indent="0" shrinkToFit="false"/>
    </xf>
    <xf numFmtId="164" fontId="5" fillId="0" borderId="2" applyFont="true" applyBorder="tru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3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4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5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7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8" xfId="22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1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Heading 1" xfId="20"/>
    <cellStyle name="Excel Built-in Heading 2" xfId="21"/>
    <cellStyle name="Excel Built-in Heading 4" xfId="22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1B8E1"/>
      <rgbColor rgb="FFFF99CC"/>
      <rgbColor rgb="FFCC99FF"/>
      <rgbColor rgb="FFFFC7CE"/>
      <rgbColor rgb="FF4472C4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20"/>
  <sheetViews>
    <sheetView showFormulas="false" showGridLines="true" showRowColHeaders="true" showZeros="true" rightToLeft="false" tabSelected="true" showOutlineSymbols="true" defaultGridColor="true" view="normal" topLeftCell="A2" colorId="64" zoomScale="120" zoomScaleNormal="120" zoomScalePageLayoutView="100" workbookViewId="0">
      <selection pane="topLeft" activeCell="I20" activeCellId="0" sqref="I20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6.94"/>
    <col collapsed="false" customWidth="true" hidden="false" outlineLevel="0" max="2" min="2" style="1" width="10.81"/>
    <col collapsed="false" customWidth="true" hidden="false" outlineLevel="0" max="3" min="3" style="1" width="9.1"/>
    <col collapsed="false" customWidth="true" hidden="false" outlineLevel="0" max="4" min="4" style="1" width="12.69"/>
    <col collapsed="false" customWidth="true" hidden="false" outlineLevel="0" max="5" min="5" style="1" width="9.3"/>
    <col collapsed="false" customWidth="true" hidden="false" outlineLevel="0" max="6" min="6" style="1" width="12.13"/>
    <col collapsed="false" customWidth="true" hidden="false" outlineLevel="0" max="7" min="7" style="1" width="11.18"/>
    <col collapsed="false" customWidth="true" hidden="false" outlineLevel="0" max="8" min="8" style="1" width="14.49"/>
    <col collapsed="false" customWidth="true" hidden="false" outlineLevel="0" max="9" min="9" style="1" width="6.84"/>
    <col collapsed="false" customWidth="true" hidden="false" outlineLevel="0" max="10" min="10" style="1" width="9.95"/>
    <col collapsed="false" customWidth="true" hidden="false" outlineLevel="0" max="11" min="11" style="1" width="7.22"/>
    <col collapsed="false" customWidth="true" hidden="false" outlineLevel="0" max="12" min="12" style="1" width="5.7"/>
    <col collapsed="false" customWidth="false" hidden="false" outlineLevel="0" max="26" min="13" style="1" width="10.17"/>
    <col collapsed="false" customWidth="true" hidden="false" outlineLevel="0" max="27" min="27" style="1" width="9.2"/>
    <col collapsed="false" customWidth="true" hidden="false" outlineLevel="0" max="28" min="28" style="1" width="7.97"/>
    <col collapsed="false" customWidth="false" hidden="false" outlineLevel="0" max="1024" min="29" style="1" width="10.17"/>
  </cols>
  <sheetData>
    <row r="1" customFormat="false" ht="20.2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AA1" s="1" t="s">
        <v>1</v>
      </c>
      <c r="AB1" s="1" t="s">
        <v>2</v>
      </c>
    </row>
    <row r="2" customFormat="false" ht="18" hidden="false" customHeight="false" outlineLevel="0" collapsed="false">
      <c r="A2" s="3" t="s">
        <v>3</v>
      </c>
      <c r="B2" s="3"/>
      <c r="C2" s="3"/>
      <c r="D2" s="3"/>
      <c r="E2" s="3"/>
      <c r="F2" s="3"/>
      <c r="G2" s="3"/>
      <c r="H2" s="3"/>
      <c r="AA2" s="1" t="n">
        <v>3</v>
      </c>
      <c r="AB2" s="1" t="n">
        <v>40</v>
      </c>
    </row>
    <row r="3" customFormat="false" ht="15" hidden="false" customHeight="false" outlineLevel="0" collapsed="false">
      <c r="A3" s="4" t="s">
        <v>4</v>
      </c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6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AA3" s="1" t="s">
        <v>16</v>
      </c>
      <c r="AB3" s="1" t="s">
        <v>17</v>
      </c>
    </row>
    <row r="4" customFormat="false" ht="16.4" hidden="false" customHeight="false" outlineLevel="0" collapsed="false">
      <c r="A4" s="7" t="n">
        <v>4.8</v>
      </c>
      <c r="B4" s="8" t="n">
        <v>4.6</v>
      </c>
      <c r="C4" s="8" t="n">
        <v>11.5</v>
      </c>
      <c r="D4" s="8" t="n">
        <v>100</v>
      </c>
      <c r="E4" s="8" t="n">
        <v>0.3</v>
      </c>
      <c r="F4" s="8" t="n">
        <v>0.3</v>
      </c>
      <c r="G4" s="8" t="n">
        <v>75</v>
      </c>
      <c r="H4" s="9" t="n">
        <v>500</v>
      </c>
      <c r="I4" s="10" t="n">
        <v>0.7</v>
      </c>
      <c r="J4" s="1" t="n">
        <f aca="false">C4*E4</f>
        <v>3.45</v>
      </c>
      <c r="K4" s="11" t="n">
        <f aca="false">J4/I4</f>
        <v>4.92857142857143</v>
      </c>
      <c r="L4" s="12" t="n">
        <f aca="false">K4/A4</f>
        <v>1.02678571428571</v>
      </c>
      <c r="AA4" s="1" t="n">
        <v>40</v>
      </c>
      <c r="AB4" s="1" t="n">
        <v>1.5</v>
      </c>
    </row>
    <row r="5" customFormat="false" ht="18" hidden="false" customHeight="false" outlineLevel="0" collapsed="false">
      <c r="A5" s="3" t="s">
        <v>18</v>
      </c>
      <c r="B5" s="3"/>
      <c r="C5" s="3"/>
      <c r="D5" s="3"/>
      <c r="E5" s="3"/>
      <c r="F5" s="3"/>
      <c r="G5" s="3"/>
      <c r="H5" s="3"/>
      <c r="AA5" s="1" t="s">
        <v>19</v>
      </c>
      <c r="AB5" s="1" t="s">
        <v>20</v>
      </c>
    </row>
    <row r="6" customFormat="false" ht="15" hidden="false" customHeight="false" outlineLevel="0" collapsed="false">
      <c r="A6" s="4" t="s">
        <v>21</v>
      </c>
      <c r="B6" s="4"/>
      <c r="C6" s="4"/>
      <c r="D6" s="4"/>
      <c r="E6" s="6" t="s">
        <v>22</v>
      </c>
      <c r="F6" s="6"/>
      <c r="G6" s="6"/>
      <c r="H6" s="6"/>
      <c r="AA6" s="1" t="n">
        <v>1000</v>
      </c>
      <c r="AB6" s="1" t="n">
        <v>1000</v>
      </c>
    </row>
    <row r="7" customFormat="false" ht="15.75" hidden="false" customHeight="false" outlineLevel="0" collapsed="false">
      <c r="A7" s="7" t="n">
        <v>1</v>
      </c>
      <c r="B7" s="7"/>
      <c r="C7" s="7"/>
      <c r="D7" s="7"/>
      <c r="E7" s="9" t="n">
        <v>700</v>
      </c>
      <c r="F7" s="9"/>
      <c r="G7" s="9"/>
      <c r="H7" s="9"/>
      <c r="AA7" s="1" t="s">
        <v>23</v>
      </c>
    </row>
    <row r="8" customFormat="false" ht="18" hidden="false" customHeight="false" outlineLevel="0" collapsed="false">
      <c r="A8" s="3" t="s">
        <v>24</v>
      </c>
      <c r="B8" s="3"/>
      <c r="C8" s="3"/>
      <c r="D8" s="3"/>
      <c r="E8" s="3"/>
      <c r="F8" s="3"/>
      <c r="G8" s="3"/>
      <c r="H8" s="3"/>
      <c r="AA8" s="1" t="n">
        <v>100</v>
      </c>
    </row>
    <row r="9" customFormat="false" ht="15" hidden="false" customHeight="false" outlineLevel="0" collapsed="false">
      <c r="A9" s="4" t="s">
        <v>25</v>
      </c>
      <c r="B9" s="4"/>
      <c r="C9" s="5" t="s">
        <v>26</v>
      </c>
      <c r="D9" s="5"/>
      <c r="E9" s="5" t="s">
        <v>27</v>
      </c>
      <c r="F9" s="5"/>
      <c r="G9" s="6" t="s">
        <v>28</v>
      </c>
      <c r="H9" s="6"/>
      <c r="J9" s="1" t="s">
        <v>29</v>
      </c>
    </row>
    <row r="10" customFormat="false" ht="13.8" hidden="false" customHeight="false" outlineLevel="0" collapsed="false">
      <c r="A10" s="13" t="n">
        <f aca="false">(C4+(E7*10^-3)-B4)/(B4-(A7*10^-3))</f>
        <v>1.65253315938247</v>
      </c>
      <c r="B10" s="13"/>
      <c r="C10" s="14" t="n">
        <f aca="false">1/(G4*10^3)</f>
        <v>1.33333333333333E-005</v>
      </c>
      <c r="D10" s="14"/>
      <c r="E10" s="14" t="n">
        <f aca="false">C10/(A10+1)</f>
        <v>5.0266415279941E-006</v>
      </c>
      <c r="F10" s="14"/>
      <c r="G10" s="15" t="n">
        <f aca="false">C10-E10</f>
        <v>8.30669180533924E-006</v>
      </c>
      <c r="H10" s="15"/>
      <c r="J10" s="16" t="n">
        <f aca="false">G10/C10</f>
        <v>0.623001885400443</v>
      </c>
    </row>
    <row r="11" customFormat="false" ht="18" hidden="false" customHeight="false" outlineLevel="0" collapsed="false">
      <c r="A11" s="3" t="s">
        <v>30</v>
      </c>
      <c r="B11" s="3"/>
      <c r="C11" s="3"/>
      <c r="D11" s="3"/>
      <c r="E11" s="3"/>
      <c r="F11" s="3"/>
      <c r="G11" s="3"/>
      <c r="H11" s="3"/>
    </row>
    <row r="12" customFormat="false" ht="15" hidden="false" customHeight="false" outlineLevel="0" collapsed="false">
      <c r="A12" s="17" t="s">
        <v>31</v>
      </c>
      <c r="B12" s="18" t="s">
        <v>32</v>
      </c>
      <c r="C12" s="18" t="s">
        <v>33</v>
      </c>
      <c r="D12" s="18" t="s">
        <v>34</v>
      </c>
      <c r="E12" s="18" t="s">
        <v>35</v>
      </c>
      <c r="F12" s="18" t="s">
        <v>36</v>
      </c>
      <c r="G12" s="18" t="s">
        <v>37</v>
      </c>
      <c r="H12" s="19"/>
    </row>
    <row r="13" customFormat="false" ht="15.75" hidden="false" customHeight="false" outlineLevel="0" collapsed="false">
      <c r="A13" s="20" t="n">
        <f aca="false">4*10^7*G10</f>
        <v>332.267672213569</v>
      </c>
      <c r="B13" s="21" t="n">
        <f aca="false">2*F4*(A10+1)</f>
        <v>1.59151989562949</v>
      </c>
      <c r="C13" s="22" t="n">
        <f aca="false">300/B13</f>
        <v>188.499057299779</v>
      </c>
      <c r="D13" s="21" t="n">
        <f aca="false">10^6*G10*(B4-(A7*10^-3))/B13</f>
        <v>24.0037687984071</v>
      </c>
      <c r="E13" s="22" t="n">
        <f aca="false">9*E4*G10*10^9/D4</f>
        <v>224.280678744159</v>
      </c>
      <c r="F13" s="23" t="n">
        <f aca="false">1250/H4</f>
        <v>2.5</v>
      </c>
      <c r="G13" s="23" t="n">
        <f aca="false">(10^3*C4/H4)-F13</f>
        <v>20.5</v>
      </c>
      <c r="H13" s="24"/>
    </row>
    <row r="14" customFormat="false" ht="13.8" hidden="false" customHeight="false" outlineLevel="0" collapsed="false">
      <c r="F14" s="25" t="n">
        <v>10</v>
      </c>
      <c r="G14" s="26" t="n">
        <v>82</v>
      </c>
      <c r="H14" s="26" t="s">
        <v>38</v>
      </c>
      <c r="I14" s="27" t="n">
        <f aca="false">1.25*(G14/F14+1)</f>
        <v>11.5</v>
      </c>
    </row>
    <row r="15" customFormat="false" ht="13.8" hidden="false" customHeight="false" outlineLevel="0" collapsed="false">
      <c r="F15" s="28" t="s">
        <v>39</v>
      </c>
      <c r="G15" s="29" t="s">
        <v>39</v>
      </c>
      <c r="H15" s="29"/>
      <c r="I15" s="30" t="s">
        <v>40</v>
      </c>
    </row>
    <row r="16" customFormat="false" ht="13.8" hidden="false" customHeight="false" outlineLevel="0" collapsed="false">
      <c r="F16" s="25" t="n">
        <v>9.6</v>
      </c>
      <c r="G16" s="31" t="n">
        <f aca="false">((ABS(C4)/1.25)-1)*F16</f>
        <v>78.72</v>
      </c>
      <c r="H16" s="32"/>
    </row>
    <row r="17" customFormat="false" ht="13.8" hidden="false" customHeight="false" outlineLevel="0" collapsed="false">
      <c r="D17" s="33"/>
      <c r="F17" s="28" t="s">
        <v>39</v>
      </c>
      <c r="G17" s="30" t="s">
        <v>40</v>
      </c>
    </row>
    <row r="18" customFormat="false" ht="13.8" hidden="false" customHeight="false" outlineLevel="0" collapsed="false">
      <c r="I18" s="0"/>
    </row>
    <row r="19" customFormat="false" ht="13.8" hidden="false" customHeight="false" outlineLevel="0" collapsed="false">
      <c r="F19" s="1" t="s">
        <v>41</v>
      </c>
      <c r="G19" s="1" t="s">
        <v>42</v>
      </c>
      <c r="H19" s="1" t="s">
        <v>43</v>
      </c>
      <c r="I19" s="1" t="s">
        <v>44</v>
      </c>
      <c r="J19" s="1" t="s">
        <v>45</v>
      </c>
    </row>
    <row r="20" customFormat="false" ht="13.8" hidden="false" customHeight="false" outlineLevel="0" collapsed="false">
      <c r="F20" s="11" t="n">
        <f aca="false">K4-J4</f>
        <v>1.47857142857143</v>
      </c>
      <c r="G20" s="1" t="n">
        <v>85</v>
      </c>
      <c r="H20" s="1" t="n">
        <v>30</v>
      </c>
      <c r="I20" s="33" t="n">
        <f aca="false">H20+F20*G20</f>
        <v>155.678571428571</v>
      </c>
      <c r="J20" s="1" t="n">
        <v>150</v>
      </c>
    </row>
  </sheetData>
  <mergeCells count="17">
    <mergeCell ref="A1:H1"/>
    <mergeCell ref="A2:H2"/>
    <mergeCell ref="A5:H5"/>
    <mergeCell ref="A6:D6"/>
    <mergeCell ref="E6:H6"/>
    <mergeCell ref="A7:D7"/>
    <mergeCell ref="E7:H7"/>
    <mergeCell ref="A8:H8"/>
    <mergeCell ref="A9:B9"/>
    <mergeCell ref="C9:D9"/>
    <mergeCell ref="E9:F9"/>
    <mergeCell ref="G9:H9"/>
    <mergeCell ref="A10:B10"/>
    <mergeCell ref="C10:D10"/>
    <mergeCell ref="E10:F10"/>
    <mergeCell ref="G10:H10"/>
    <mergeCell ref="A11:H11"/>
  </mergeCells>
  <conditionalFormatting sqref="A4 B4">
    <cfRule type="cellIs" priority="2" operator="lessThanOrEqual" aboveAverage="0" equalAverage="0" bottom="0" percent="0" rank="0" text="" dxfId="0">
      <formula>$AA$2</formula>
    </cfRule>
  </conditionalFormatting>
  <conditionalFormatting sqref="A4:B4">
    <cfRule type="cellIs" priority="3" operator="greaterThanOrEqual" aboveAverage="0" equalAverage="0" bottom="0" percent="0" rank="0" text="" dxfId="1">
      <formula>$AB$2</formula>
    </cfRule>
  </conditionalFormatting>
  <conditionalFormatting sqref="C4">
    <cfRule type="cellIs" priority="4" operator="greaterThanOrEqual" aboveAverage="0" equalAverage="0" bottom="0" percent="0" rank="0" text="" dxfId="2">
      <formula>$AA$4</formula>
    </cfRule>
  </conditionalFormatting>
  <conditionalFormatting sqref="E4:F4 B13">
    <cfRule type="cellIs" priority="5" operator="greaterThan" aboveAverage="0" equalAverage="0" bottom="0" percent="0" rank="0" text="" dxfId="3">
      <formula>$AB$4</formula>
    </cfRule>
  </conditionalFormatting>
  <conditionalFormatting sqref="G4">
    <cfRule type="cellIs" priority="6" operator="greaterThan" aboveAverage="0" equalAverage="0" bottom="0" percent="0" rank="0" text="" dxfId="4">
      <formula>$AA$8</formula>
    </cfRule>
  </conditionalFormatting>
  <conditionalFormatting sqref="F13:G13">
    <cfRule type="cellIs" priority="7" operator="greaterThan" aboveAverage="0" equalAverage="0" bottom="0" percent="0" rank="0" text="" dxfId="5">
      <formula>$AB$6</formula>
    </cfRule>
  </conditionalFormatting>
  <conditionalFormatting sqref="E13">
    <cfRule type="cellIs" priority="8" operator="greaterThan" aboveAverage="0" equalAverage="0" bottom="0" percent="0" rank="0" text="" dxfId="6">
      <formula>$AA$6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4" activeCellId="0" sqref="C4"/>
    </sheetView>
  </sheetViews>
  <sheetFormatPr defaultColWidth="9.12890625" defaultRowHeight="15" zeroHeight="false" outlineLevelRow="0" outlineLevelCol="0"/>
  <cols>
    <col collapsed="false" customWidth="true" hidden="false" outlineLevel="0" max="1" min="1" style="1" width="7.14"/>
    <col collapsed="false" customWidth="true" hidden="false" outlineLevel="0" max="2" min="2" style="1" width="11"/>
    <col collapsed="false" customWidth="true" hidden="false" outlineLevel="0" max="3" min="3" style="1" width="8.86"/>
    <col collapsed="false" customWidth="true" hidden="false" outlineLevel="0" max="4" min="4" style="1" width="12.86"/>
    <col collapsed="false" customWidth="false" hidden="false" outlineLevel="0" max="5" min="5" style="1" width="9.14"/>
    <col collapsed="false" customWidth="true" hidden="false" outlineLevel="0" max="6" min="6" style="1" width="11.86"/>
    <col collapsed="false" customWidth="true" hidden="false" outlineLevel="0" max="7" min="7" style="1" width="10.85"/>
    <col collapsed="false" customWidth="true" hidden="false" outlineLevel="0" max="8" min="8" style="1" width="14.43"/>
    <col collapsed="false" customWidth="true" hidden="false" outlineLevel="0" max="9" min="9" style="1" width="6.57"/>
    <col collapsed="false" customWidth="false" hidden="false" outlineLevel="0" max="27" min="10" style="1" width="9.14"/>
    <col collapsed="false" customWidth="true" hidden="false" outlineLevel="0" max="28" min="28" style="1" width="7.86"/>
    <col collapsed="false" customWidth="false" hidden="false" outlineLevel="0" max="1024" min="29" style="1" width="9.14"/>
  </cols>
  <sheetData>
    <row r="1" customFormat="false" ht="20.25" hidden="false" customHeight="false" outlineLevel="0" collapsed="false">
      <c r="A1" s="2" t="s">
        <v>46</v>
      </c>
      <c r="B1" s="2"/>
      <c r="C1" s="2"/>
      <c r="D1" s="2"/>
      <c r="E1" s="2"/>
      <c r="F1" s="2"/>
      <c r="G1" s="2"/>
      <c r="H1" s="2"/>
      <c r="AA1" s="1" t="s">
        <v>1</v>
      </c>
      <c r="AB1" s="1" t="s">
        <v>2</v>
      </c>
    </row>
    <row r="2" customFormat="false" ht="18" hidden="false" customHeight="false" outlineLevel="0" collapsed="false">
      <c r="A2" s="3" t="s">
        <v>3</v>
      </c>
      <c r="B2" s="3"/>
      <c r="C2" s="3"/>
      <c r="D2" s="3"/>
      <c r="E2" s="3"/>
      <c r="F2" s="3"/>
      <c r="G2" s="3"/>
      <c r="H2" s="3"/>
      <c r="AA2" s="1" t="n">
        <v>3</v>
      </c>
      <c r="AB2" s="1" t="n">
        <v>40</v>
      </c>
    </row>
    <row r="3" customFormat="false" ht="15" hidden="false" customHeight="false" outlineLevel="0" collapsed="false">
      <c r="A3" s="4" t="s">
        <v>4</v>
      </c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6" t="s">
        <v>11</v>
      </c>
      <c r="AA3" s="1" t="s">
        <v>16</v>
      </c>
      <c r="AB3" s="1" t="s">
        <v>17</v>
      </c>
    </row>
    <row r="4" customFormat="false" ht="15.75" hidden="false" customHeight="false" outlineLevel="0" collapsed="false">
      <c r="A4" s="7" t="n">
        <v>3.7</v>
      </c>
      <c r="B4" s="8" t="n">
        <v>3.2</v>
      </c>
      <c r="C4" s="8" t="n">
        <v>-5.1</v>
      </c>
      <c r="D4" s="8" t="n">
        <v>50</v>
      </c>
      <c r="E4" s="8" t="n">
        <v>0.08</v>
      </c>
      <c r="F4" s="8" t="n">
        <v>0.12</v>
      </c>
      <c r="G4" s="8" t="n">
        <v>80</v>
      </c>
      <c r="H4" s="9" t="n">
        <v>500</v>
      </c>
      <c r="AA4" s="1" t="n">
        <v>40</v>
      </c>
      <c r="AB4" s="1" t="n">
        <v>1.5</v>
      </c>
    </row>
    <row r="5" customFormat="false" ht="18" hidden="false" customHeight="false" outlineLevel="0" collapsed="false">
      <c r="A5" s="3" t="s">
        <v>18</v>
      </c>
      <c r="B5" s="3"/>
      <c r="C5" s="3"/>
      <c r="D5" s="3"/>
      <c r="E5" s="3"/>
      <c r="F5" s="3"/>
      <c r="G5" s="3"/>
      <c r="H5" s="3"/>
      <c r="AA5" s="1" t="s">
        <v>19</v>
      </c>
      <c r="AB5" s="1" t="s">
        <v>47</v>
      </c>
    </row>
    <row r="6" customFormat="false" ht="15" hidden="false" customHeight="false" outlineLevel="0" collapsed="false">
      <c r="A6" s="4" t="s">
        <v>21</v>
      </c>
      <c r="B6" s="4"/>
      <c r="C6" s="4"/>
      <c r="D6" s="4"/>
      <c r="E6" s="6" t="s">
        <v>22</v>
      </c>
      <c r="F6" s="6"/>
      <c r="G6" s="6"/>
      <c r="H6" s="6"/>
      <c r="AA6" s="1" t="n">
        <v>1500</v>
      </c>
      <c r="AB6" s="1" t="n">
        <v>1000</v>
      </c>
    </row>
    <row r="7" customFormat="false" ht="15.75" hidden="false" customHeight="false" outlineLevel="0" collapsed="false">
      <c r="A7" s="7" t="n">
        <v>500</v>
      </c>
      <c r="B7" s="7"/>
      <c r="C7" s="7"/>
      <c r="D7" s="7"/>
      <c r="E7" s="9" t="n">
        <v>0.75</v>
      </c>
      <c r="F7" s="9"/>
      <c r="G7" s="9"/>
      <c r="H7" s="9"/>
      <c r="AA7" s="1" t="s">
        <v>23</v>
      </c>
    </row>
    <row r="8" customFormat="false" ht="18" hidden="false" customHeight="false" outlineLevel="0" collapsed="false">
      <c r="A8" s="3" t="s">
        <v>24</v>
      </c>
      <c r="B8" s="3"/>
      <c r="C8" s="3"/>
      <c r="D8" s="3"/>
      <c r="E8" s="3"/>
      <c r="F8" s="3"/>
      <c r="G8" s="3"/>
      <c r="H8" s="3"/>
      <c r="AA8" s="1" t="n">
        <v>99</v>
      </c>
    </row>
    <row r="9" customFormat="false" ht="15" hidden="false" customHeight="false" outlineLevel="0" collapsed="false">
      <c r="A9" s="4" t="s">
        <v>25</v>
      </c>
      <c r="B9" s="4"/>
      <c r="C9" s="5" t="s">
        <v>26</v>
      </c>
      <c r="D9" s="5"/>
      <c r="E9" s="5" t="s">
        <v>27</v>
      </c>
      <c r="F9" s="5"/>
      <c r="G9" s="6" t="s">
        <v>28</v>
      </c>
      <c r="H9" s="6"/>
    </row>
    <row r="10" customFormat="false" ht="15.75" hidden="false" customHeight="false" outlineLevel="0" collapsed="false">
      <c r="A10" s="13" t="n">
        <f aca="false">(ABS(C4)+(E7*10^-3)-B4)/(B4-(A7*10^-3))</f>
        <v>0.703981481481481</v>
      </c>
      <c r="B10" s="13"/>
      <c r="C10" s="14" t="n">
        <f aca="false">1/(G4*10^3)</f>
        <v>1.25E-005</v>
      </c>
      <c r="D10" s="14"/>
      <c r="E10" s="14" t="n">
        <f aca="false">C10/(A10+1)</f>
        <v>7.33576047383579E-006</v>
      </c>
      <c r="F10" s="14"/>
      <c r="G10" s="15" t="n">
        <f aca="false">C10-E10</f>
        <v>5.16423952616421E-006</v>
      </c>
      <c r="H10" s="15"/>
    </row>
    <row r="11" customFormat="false" ht="18" hidden="false" customHeight="false" outlineLevel="0" collapsed="false">
      <c r="A11" s="3" t="s">
        <v>30</v>
      </c>
      <c r="B11" s="3"/>
      <c r="C11" s="3"/>
      <c r="D11" s="3"/>
      <c r="E11" s="3"/>
      <c r="F11" s="3"/>
      <c r="G11" s="3"/>
      <c r="H11" s="3"/>
    </row>
    <row r="12" customFormat="false" ht="15" hidden="false" customHeight="false" outlineLevel="0" collapsed="false">
      <c r="A12" s="17" t="s">
        <v>31</v>
      </c>
      <c r="B12" s="18" t="s">
        <v>32</v>
      </c>
      <c r="C12" s="18" t="s">
        <v>33</v>
      </c>
      <c r="D12" s="18" t="s">
        <v>34</v>
      </c>
      <c r="E12" s="18" t="s">
        <v>35</v>
      </c>
      <c r="F12" s="18" t="s">
        <v>36</v>
      </c>
      <c r="G12" s="18" t="s">
        <v>37</v>
      </c>
      <c r="H12" s="19"/>
    </row>
    <row r="13" customFormat="false" ht="15.75" hidden="false" customHeight="false" outlineLevel="0" collapsed="false">
      <c r="A13" s="20" t="n">
        <f aca="false">4*10^7*G10</f>
        <v>206.569581046568</v>
      </c>
      <c r="B13" s="21" t="n">
        <f aca="false">2*F4*(A10+1)</f>
        <v>0.408955555555555</v>
      </c>
      <c r="C13" s="22" t="n">
        <f aca="false">300/B13</f>
        <v>733.576047383579</v>
      </c>
      <c r="D13" s="21" t="n">
        <f aca="false">10^6*G10*(B4-(A7*10^-3))/B13</f>
        <v>34.0952617741103</v>
      </c>
      <c r="E13" s="22" t="n">
        <f aca="false">9*E4*G10*10^9/D4</f>
        <v>74.3650491767646</v>
      </c>
      <c r="F13" s="23" t="n">
        <f aca="false">1250/H4</f>
        <v>2.5</v>
      </c>
      <c r="G13" s="23" t="n">
        <f aca="false">-F13+(10^3*ABS(C4)/H4)</f>
        <v>7.7</v>
      </c>
      <c r="H13" s="24"/>
    </row>
    <row r="14" customFormat="false" ht="15" hidden="false" customHeight="false" outlineLevel="0" collapsed="false">
      <c r="F14" s="1" t="n">
        <v>2.2</v>
      </c>
      <c r="G14" s="1" t="n">
        <v>6.8</v>
      </c>
      <c r="H14" s="34" t="s">
        <v>38</v>
      </c>
      <c r="I14" s="35" t="n">
        <f aca="false">-1.25*(G14/F14+1)</f>
        <v>-5.11363636363636</v>
      </c>
    </row>
    <row r="15" customFormat="false" ht="15" hidden="false" customHeight="false" outlineLevel="0" collapsed="false">
      <c r="F15" s="1" t="n">
        <v>2.2</v>
      </c>
      <c r="G15" s="11" t="n">
        <f aca="false">((ABS(C4)/1.25)-1)*F15</f>
        <v>6.776</v>
      </c>
      <c r="H15" s="32" t="s">
        <v>48</v>
      </c>
    </row>
  </sheetData>
  <mergeCells count="17">
    <mergeCell ref="A1:H1"/>
    <mergeCell ref="A2:H2"/>
    <mergeCell ref="A5:H5"/>
    <mergeCell ref="A6:D6"/>
    <mergeCell ref="E6:H6"/>
    <mergeCell ref="A7:D7"/>
    <mergeCell ref="E7:H7"/>
    <mergeCell ref="A8:H8"/>
    <mergeCell ref="A9:B9"/>
    <mergeCell ref="C9:D9"/>
    <mergeCell ref="E9:F9"/>
    <mergeCell ref="G9:H9"/>
    <mergeCell ref="A10:B10"/>
    <mergeCell ref="C10:D10"/>
    <mergeCell ref="E10:F10"/>
    <mergeCell ref="G10:H10"/>
    <mergeCell ref="A11:H11"/>
  </mergeCells>
  <conditionalFormatting sqref="A4:B4">
    <cfRule type="cellIs" priority="2" operator="lessThanOrEqual" aboveAverage="0" equalAverage="0" bottom="0" percent="0" rank="0" text="" dxfId="7">
      <formula>$AA$2</formula>
    </cfRule>
  </conditionalFormatting>
  <conditionalFormatting sqref="A4:B4">
    <cfRule type="cellIs" priority="3" operator="greaterThanOrEqual" aboveAverage="0" equalAverage="0" bottom="0" percent="0" rank="0" text="" dxfId="8">
      <formula>$AB$2</formula>
    </cfRule>
  </conditionalFormatting>
  <conditionalFormatting sqref="C4">
    <cfRule type="cellIs" priority="4" operator="greaterThanOrEqual" aboveAverage="0" equalAverage="0" bottom="0" percent="0" rank="0" text="" dxfId="9">
      <formula>$AA$4</formula>
    </cfRule>
  </conditionalFormatting>
  <conditionalFormatting sqref="E4:F4 B13">
    <cfRule type="cellIs" priority="5" operator="greaterThan" aboveAverage="0" equalAverage="0" bottom="0" percent="0" rank="0" text="" dxfId="10">
      <formula>$AB$4</formula>
    </cfRule>
  </conditionalFormatting>
  <conditionalFormatting sqref="G4">
    <cfRule type="cellIs" priority="6" operator="greaterThan" aboveAverage="0" equalAverage="0" bottom="0" percent="0" rank="0" text="" dxfId="11">
      <formula>$AA$8</formula>
    </cfRule>
  </conditionalFormatting>
  <conditionalFormatting sqref="F13:G13">
    <cfRule type="cellIs" priority="7" operator="greaterThan" aboveAverage="0" equalAverage="0" bottom="0" percent="0" rank="0" text="" dxfId="12">
      <formula>$AB$6</formula>
    </cfRule>
  </conditionalFormatting>
  <conditionalFormatting sqref="E13">
    <cfRule type="cellIs" priority="8" operator="greaterThan" aboveAverage="0" equalAverage="0" bottom="0" percent="0" rank="0" text="" dxfId="13">
      <formula>$AA$6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24624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2017-08-13T20:42:29Z</dcterms:created>
  <dc:creator>Bourlot Xavier</dc:creator>
  <dc:description/>
  <dc:language>en-US</dc:language>
  <cp:lastModifiedBy/>
  <dcterms:modified xsi:type="dcterms:W3CDTF">2020-06-14T10:58:08Z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