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Xavier\Documents\AVR\datasheets_docs\docs\Calculators\"/>
    </mc:Choice>
  </mc:AlternateContent>
  <bookViews>
    <workbookView xWindow="0" yWindow="0" windowWidth="15345" windowHeight="5415"/>
  </bookViews>
  <sheets>
    <sheet name="Feuille1" sheetId="1" r:id="rId1"/>
  </sheets>
  <calcPr calcId="171027" fullCalcOnLoad="1" iterate="1" iterateCount="1"/>
</workbook>
</file>

<file path=xl/calcChain.xml><?xml version="1.0" encoding="utf-8"?>
<calcChain xmlns="http://schemas.openxmlformats.org/spreadsheetml/2006/main">
  <c r="K4" i="1" l="1"/>
  <c r="B8" i="1"/>
  <c r="O6" i="1"/>
  <c r="P6" i="1" s="1"/>
  <c r="Q6" i="1" s="1"/>
  <c r="R6" i="1" s="1"/>
  <c r="O8" i="1"/>
  <c r="P8" i="1" s="1"/>
  <c r="B34" i="1"/>
  <c r="C34" i="1" s="1"/>
  <c r="B30" i="1"/>
  <c r="B29" i="1"/>
  <c r="K26" i="1"/>
  <c r="B7" i="1"/>
  <c r="B12" i="1" s="1"/>
  <c r="B13" i="1" l="1"/>
  <c r="C13" i="1" s="1"/>
  <c r="C12" i="1"/>
  <c r="B31" i="1"/>
  <c r="B32" i="1" s="1"/>
  <c r="B35" i="1"/>
  <c r="C35" i="1" s="1"/>
  <c r="B37" i="1"/>
  <c r="C37" i="1" s="1"/>
  <c r="B9" i="1"/>
  <c r="B10" i="1" s="1"/>
  <c r="B15" i="1" l="1"/>
  <c r="C15" i="1" s="1"/>
  <c r="B14" i="1"/>
  <c r="C14" i="1" s="1"/>
  <c r="B11" i="1"/>
  <c r="C11" i="1" s="1"/>
  <c r="B36" i="1"/>
  <c r="C36" i="1" s="1"/>
  <c r="B33" i="1"/>
  <c r="C33" i="1" s="1"/>
</calcChain>
</file>

<file path=xl/sharedStrings.xml><?xml version="1.0" encoding="utf-8"?>
<sst xmlns="http://schemas.openxmlformats.org/spreadsheetml/2006/main" count="86" uniqueCount="51">
  <si>
    <t>Step up config</t>
  </si>
  <si>
    <t>vout</t>
  </si>
  <si>
    <t>vout ripple</t>
  </si>
  <si>
    <t>vin</t>
  </si>
  <si>
    <t>vin min</t>
  </si>
  <si>
    <t>iout</t>
  </si>
  <si>
    <t>iout max</t>
  </si>
  <si>
    <t>f</t>
  </si>
  <si>
    <t>vsat</t>
  </si>
  <si>
    <t>vf</t>
  </si>
  <si>
    <t>r1(kO)</t>
  </si>
  <si>
    <t>r2(kO)</t>
  </si>
  <si>
    <t>spec</t>
  </si>
  <si>
    <t>doc</t>
  </si>
  <si>
    <t>doc diode</t>
  </si>
  <si>
    <t>a choisir</t>
  </si>
  <si>
    <t>to r1</t>
  </si>
  <si>
    <t>f(Mz)</t>
  </si>
  <si>
    <t>C(nF)</t>
  </si>
  <si>
    <t>L(H)</t>
  </si>
  <si>
    <t>L(mH)</t>
  </si>
  <si>
    <t>L(µH)</t>
  </si>
  <si>
    <t>L(nH)</t>
  </si>
  <si>
    <t>ton/toff</t>
  </si>
  <si>
    <t>ton+toff</t>
  </si>
  <si>
    <t>toff</t>
  </si>
  <si>
    <t>ton</t>
  </si>
  <si>
    <t>ct</t>
  </si>
  <si>
    <t>pF</t>
  </si>
  <si>
    <t>timing capacitor</t>
  </si>
  <si>
    <t>ipk</t>
  </si>
  <si>
    <t>A</t>
  </si>
  <si>
    <t>diode min rating</t>
  </si>
  <si>
    <t>rsc</t>
  </si>
  <si>
    <t>mOhms</t>
  </si>
  <si>
    <t>current limiting resistor</t>
  </si>
  <si>
    <t>lmin</t>
  </si>
  <si>
    <t>µH</t>
  </si>
  <si>
    <t>inductor min</t>
  </si>
  <si>
    <t>co</t>
  </si>
  <si>
    <t>µF</t>
  </si>
  <si>
    <t>output cap min</t>
  </si>
  <si>
    <t>Step down config</t>
  </si>
  <si>
    <t>10uH</t>
  </si>
  <si>
    <t>100uH</t>
  </si>
  <si>
    <t>1000uH</t>
  </si>
  <si>
    <t>1uH</t>
  </si>
  <si>
    <t>L(uH)</t>
  </si>
  <si>
    <t>F(MHz)</t>
  </si>
  <si>
    <t>F(kHz)</t>
  </si>
  <si>
    <t>f (kHz)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</si>
</sst>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E+000"/>
    <numFmt numFmtId="165" formatCode="0.000"/>
    <numFmt numFmtId="166" formatCode="0.0"/>
    <numFmt numFmtId="167" formatCode="#,##0.00&quot; &quot;[$€-40C];[Red]&quot;-&quot;#,##0.00&quot; &quot;[$€-40C]"/>
  </numFmts>
  <fonts count="5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7" fontId="2" fillId="0" borderId="0" applyBorder="0" applyProtection="0"/>
  </cellStyleXfs>
  <cellXfs count="4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164" fontId="0" fillId="0" borderId="1" xfId="0" applyNumberForma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right" vertical="center"/>
    </xf>
    <xf numFmtId="164" fontId="0" fillId="0" borderId="12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3" fillId="0" borderId="15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6" xfId="0" applyNumberFormat="1" applyFont="1" applyFill="1" applyBorder="1" applyAlignment="1">
      <alignment horizontal="center" vertical="center"/>
    </xf>
    <xf numFmtId="166" fontId="0" fillId="0" borderId="11" xfId="0" applyNumberFormat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left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85" zoomScaleNormal="85" workbookViewId="0">
      <selection activeCell="K5" sqref="K5"/>
    </sheetView>
  </sheetViews>
  <sheetFormatPr defaultRowHeight="14.25" x14ac:dyDescent="0.2"/>
  <cols>
    <col min="1" max="11" width="10.75" style="2" customWidth="1"/>
    <col min="12" max="18" width="10.75" style="4" customWidth="1"/>
    <col min="19" max="19" width="9" style="4" customWidth="1"/>
    <col min="20" max="16384" width="9" style="4"/>
  </cols>
  <sheetData>
    <row r="1" spans="1:18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1"/>
    </row>
    <row r="2" spans="1:18" ht="15" thickBot="1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30"/>
    </row>
    <row r="3" spans="1:18" ht="15" thickBot="1" x14ac:dyDescent="0.25">
      <c r="A3" s="26" t="s">
        <v>1</v>
      </c>
      <c r="B3" s="27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7" t="s">
        <v>50</v>
      </c>
      <c r="H3" s="27" t="s">
        <v>8</v>
      </c>
      <c r="I3" s="27" t="s">
        <v>9</v>
      </c>
      <c r="J3" s="12" t="s">
        <v>10</v>
      </c>
      <c r="K3" s="13" t="s">
        <v>11</v>
      </c>
    </row>
    <row r="4" spans="1:18" ht="15" x14ac:dyDescent="0.2">
      <c r="A4" s="14">
        <v>5</v>
      </c>
      <c r="B4" s="3">
        <v>0.75</v>
      </c>
      <c r="C4" s="3">
        <v>3.7</v>
      </c>
      <c r="D4" s="3">
        <v>3.2</v>
      </c>
      <c r="E4" s="3">
        <v>1</v>
      </c>
      <c r="F4" s="3">
        <v>1.1000000000000001</v>
      </c>
      <c r="G4" s="3">
        <v>95</v>
      </c>
      <c r="H4" s="3">
        <v>0.5</v>
      </c>
      <c r="I4" s="3">
        <v>0.5</v>
      </c>
      <c r="J4" s="15">
        <v>1.25</v>
      </c>
      <c r="K4" s="16">
        <f>((A4/1.25)-1)*J4</f>
        <v>3.75</v>
      </c>
      <c r="M4" s="32"/>
      <c r="N4" s="33"/>
      <c r="O4" s="33"/>
      <c r="P4" s="33"/>
      <c r="Q4" s="33"/>
      <c r="R4" s="34"/>
    </row>
    <row r="5" spans="1:18" x14ac:dyDescent="0.2">
      <c r="A5" s="17" t="s">
        <v>12</v>
      </c>
      <c r="B5" s="8"/>
      <c r="C5" s="8"/>
      <c r="D5" s="8"/>
      <c r="E5" s="8"/>
      <c r="F5" s="8"/>
      <c r="G5" s="8"/>
      <c r="H5" s="1" t="s">
        <v>13</v>
      </c>
      <c r="I5" s="1" t="s">
        <v>14</v>
      </c>
      <c r="J5" s="12" t="s">
        <v>15</v>
      </c>
      <c r="K5" s="13" t="s">
        <v>16</v>
      </c>
      <c r="M5" s="35" t="s">
        <v>17</v>
      </c>
      <c r="N5" s="15" t="s">
        <v>18</v>
      </c>
      <c r="O5" s="15" t="s">
        <v>19</v>
      </c>
      <c r="P5" s="15" t="s">
        <v>20</v>
      </c>
      <c r="Q5" s="3" t="s">
        <v>21</v>
      </c>
      <c r="R5" s="16" t="s">
        <v>22</v>
      </c>
    </row>
    <row r="6" spans="1:18" x14ac:dyDescent="0.2">
      <c r="A6" s="18"/>
      <c r="B6" s="12"/>
      <c r="C6" s="12"/>
      <c r="D6" s="12"/>
      <c r="E6" s="12"/>
      <c r="F6" s="12"/>
      <c r="G6" s="12"/>
      <c r="H6" s="12"/>
      <c r="I6" s="12"/>
      <c r="J6" s="12"/>
      <c r="K6" s="13"/>
      <c r="M6" s="35">
        <v>1</v>
      </c>
      <c r="N6" s="15">
        <v>100</v>
      </c>
      <c r="O6" s="36">
        <f>1/(N6*10^(-9)*(M6*10^6*2*PI())^2)</f>
        <v>2.5330295910584445E-7</v>
      </c>
      <c r="P6" s="36">
        <f>O6*10^3</f>
        <v>2.5330295910584445E-4</v>
      </c>
      <c r="Q6" s="37">
        <f>P6*10^3</f>
        <v>0.25330295910584444</v>
      </c>
      <c r="R6" s="38">
        <f>Q6*10^3</f>
        <v>253.30295910584445</v>
      </c>
    </row>
    <row r="7" spans="1:18" x14ac:dyDescent="0.2">
      <c r="A7" s="18" t="s">
        <v>23</v>
      </c>
      <c r="B7" s="12">
        <f>(A4+I4-D4)/(D4-H4)</f>
        <v>0.85185185185185175</v>
      </c>
      <c r="C7" s="12"/>
      <c r="D7" s="12"/>
      <c r="E7" s="12"/>
      <c r="F7" s="12"/>
      <c r="G7" s="12"/>
      <c r="H7" s="12"/>
      <c r="I7" s="12"/>
      <c r="J7" s="12"/>
      <c r="K7" s="13"/>
      <c r="M7" s="35" t="s">
        <v>47</v>
      </c>
      <c r="N7" s="15" t="s">
        <v>18</v>
      </c>
      <c r="O7" s="15" t="s">
        <v>48</v>
      </c>
      <c r="P7" s="15" t="s">
        <v>49</v>
      </c>
      <c r="Q7" s="15"/>
      <c r="R7" s="16"/>
    </row>
    <row r="8" spans="1:18" x14ac:dyDescent="0.2">
      <c r="A8" s="18" t="s">
        <v>24</v>
      </c>
      <c r="B8" s="12">
        <f>1/(G4*10^3)</f>
        <v>1.0526315789473684E-5</v>
      </c>
      <c r="C8" s="12"/>
      <c r="D8" s="12"/>
      <c r="E8" s="12"/>
      <c r="F8" s="12"/>
      <c r="G8" s="12"/>
      <c r="H8" s="12"/>
      <c r="I8" s="12"/>
      <c r="J8" s="12"/>
      <c r="K8" s="13"/>
      <c r="M8" s="35">
        <v>0.25</v>
      </c>
      <c r="N8" s="15">
        <v>100</v>
      </c>
      <c r="O8" s="36">
        <f>(10^-6)/(2*PI()*SQRT(M8*N8*10^-15))</f>
        <v>1.0065842420897406</v>
      </c>
      <c r="P8" s="36">
        <f>O8*10^3</f>
        <v>1006.5842420897407</v>
      </c>
      <c r="Q8" s="15"/>
      <c r="R8" s="16"/>
    </row>
    <row r="9" spans="1:18" x14ac:dyDescent="0.2">
      <c r="A9" s="18" t="s">
        <v>25</v>
      </c>
      <c r="B9" s="12">
        <f>B8/(B7+1)</f>
        <v>5.68421052631579E-6</v>
      </c>
      <c r="C9" s="12"/>
      <c r="D9" s="12"/>
      <c r="E9" s="12"/>
      <c r="F9" s="12"/>
      <c r="G9" s="12"/>
      <c r="H9" s="12"/>
      <c r="I9" s="12"/>
      <c r="J9" s="12"/>
      <c r="K9" s="13"/>
      <c r="M9" s="35"/>
      <c r="N9" s="15"/>
      <c r="O9" s="15"/>
      <c r="P9" s="15"/>
      <c r="Q9" s="15"/>
      <c r="R9" s="16"/>
    </row>
    <row r="10" spans="1:18" x14ac:dyDescent="0.2">
      <c r="A10" s="18" t="s">
        <v>26</v>
      </c>
      <c r="B10" s="12">
        <f>B8-B9</f>
        <v>4.8421052631578945E-6</v>
      </c>
      <c r="C10" s="19"/>
      <c r="D10" s="12"/>
      <c r="E10" s="12"/>
      <c r="F10" s="12"/>
      <c r="G10" s="12"/>
      <c r="H10" s="12"/>
      <c r="I10" s="12"/>
      <c r="J10" s="12"/>
      <c r="K10" s="13"/>
      <c r="M10" s="35"/>
      <c r="N10" s="15"/>
      <c r="O10" s="15"/>
      <c r="P10" s="15"/>
      <c r="Q10" s="15"/>
      <c r="R10" s="16"/>
    </row>
    <row r="11" spans="1:18" x14ac:dyDescent="0.2">
      <c r="A11" s="18" t="s">
        <v>27</v>
      </c>
      <c r="B11" s="12">
        <f>4*B10*10^-5</f>
        <v>1.936842105263158E-10</v>
      </c>
      <c r="C11" s="7">
        <f>B11*10^12</f>
        <v>193.68421052631581</v>
      </c>
      <c r="D11" s="43" t="s">
        <v>28</v>
      </c>
      <c r="E11" s="20" t="s">
        <v>29</v>
      </c>
      <c r="F11" s="20"/>
      <c r="G11" s="12"/>
      <c r="H11" s="12"/>
      <c r="I11" s="12"/>
      <c r="J11" s="12"/>
      <c r="K11" s="13"/>
      <c r="M11" s="35"/>
      <c r="N11" s="15"/>
      <c r="O11" s="15"/>
      <c r="P11" s="15"/>
      <c r="Q11" s="15"/>
      <c r="R11" s="16"/>
    </row>
    <row r="12" spans="1:18" x14ac:dyDescent="0.2">
      <c r="A12" s="18" t="s">
        <v>30</v>
      </c>
      <c r="B12" s="12">
        <f>2*F4*(B7+1)</f>
        <v>4.0740740740740735</v>
      </c>
      <c r="C12" s="6">
        <f>B12</f>
        <v>4.0740740740740735</v>
      </c>
      <c r="D12" s="43" t="s">
        <v>31</v>
      </c>
      <c r="E12" s="20" t="s">
        <v>32</v>
      </c>
      <c r="F12" s="20"/>
      <c r="G12" s="12"/>
      <c r="H12" s="12"/>
      <c r="I12" s="12"/>
      <c r="J12" s="12"/>
      <c r="K12" s="13"/>
      <c r="M12" s="35"/>
      <c r="N12" s="15"/>
      <c r="O12" s="15"/>
      <c r="P12" s="15"/>
      <c r="Q12" s="15"/>
      <c r="R12" s="16"/>
    </row>
    <row r="13" spans="1:18" x14ac:dyDescent="0.2">
      <c r="A13" s="18" t="s">
        <v>33</v>
      </c>
      <c r="B13" s="12">
        <f>0.3/B12</f>
        <v>7.3636363636363639E-2</v>
      </c>
      <c r="C13" s="7">
        <f>B13*10^3</f>
        <v>73.63636363636364</v>
      </c>
      <c r="D13" s="43" t="s">
        <v>34</v>
      </c>
      <c r="E13" s="20" t="s">
        <v>35</v>
      </c>
      <c r="F13" s="20"/>
      <c r="G13" s="12"/>
      <c r="H13" s="12"/>
      <c r="I13" s="12"/>
      <c r="J13" s="12"/>
      <c r="K13" s="13"/>
      <c r="M13" s="35"/>
      <c r="N13" s="15"/>
      <c r="O13" s="15"/>
      <c r="P13" s="15"/>
      <c r="Q13" s="15"/>
      <c r="R13" s="16"/>
    </row>
    <row r="14" spans="1:18" x14ac:dyDescent="0.2">
      <c r="A14" s="18" t="s">
        <v>36</v>
      </c>
      <c r="B14" s="12">
        <f>B10*((D4-H4)/B12)</f>
        <v>3.2089952153110053E-6</v>
      </c>
      <c r="C14" s="6">
        <f>B14*10^6</f>
        <v>3.2089952153110053</v>
      </c>
      <c r="D14" s="43" t="s">
        <v>37</v>
      </c>
      <c r="E14" s="20" t="s">
        <v>38</v>
      </c>
      <c r="F14" s="20"/>
      <c r="G14" s="12"/>
      <c r="H14" s="12"/>
      <c r="I14" s="12"/>
      <c r="J14" s="12"/>
      <c r="K14" s="13"/>
      <c r="M14" s="35"/>
      <c r="N14" s="15"/>
      <c r="O14" s="15"/>
      <c r="P14" s="15"/>
      <c r="Q14" s="15"/>
      <c r="R14" s="16"/>
    </row>
    <row r="15" spans="1:18" ht="15" thickBot="1" x14ac:dyDescent="0.25">
      <c r="A15" s="21" t="s">
        <v>39</v>
      </c>
      <c r="B15" s="22">
        <f>9*((E4*B10)/B4)</f>
        <v>5.8105263157894734E-5</v>
      </c>
      <c r="C15" s="23">
        <f>B15*10^6</f>
        <v>58.105263157894733</v>
      </c>
      <c r="D15" s="44" t="s">
        <v>40</v>
      </c>
      <c r="E15" s="24" t="s">
        <v>41</v>
      </c>
      <c r="F15" s="24"/>
      <c r="G15" s="22"/>
      <c r="H15" s="22"/>
      <c r="I15" s="22"/>
      <c r="J15" s="22"/>
      <c r="K15" s="25"/>
      <c r="M15" s="39"/>
      <c r="N15" s="40"/>
      <c r="O15" s="40"/>
      <c r="P15" s="40"/>
      <c r="Q15" s="40"/>
      <c r="R15" s="41"/>
    </row>
    <row r="17" spans="1:11" x14ac:dyDescent="0.2">
      <c r="F17" s="42">
        <v>102</v>
      </c>
      <c r="G17" s="42">
        <v>103</v>
      </c>
      <c r="H17" s="42">
        <v>104</v>
      </c>
      <c r="I17" s="42">
        <v>105</v>
      </c>
    </row>
    <row r="18" spans="1:11" x14ac:dyDescent="0.2">
      <c r="F18" s="2" t="s">
        <v>46</v>
      </c>
      <c r="G18" s="2" t="s">
        <v>43</v>
      </c>
      <c r="H18" s="2" t="s">
        <v>44</v>
      </c>
      <c r="I18" s="2" t="s">
        <v>45</v>
      </c>
    </row>
    <row r="22" spans="1:11" ht="15" thickBot="1" x14ac:dyDescent="0.25"/>
    <row r="23" spans="1:11" x14ac:dyDescent="0.2">
      <c r="A23" s="9" t="s">
        <v>42</v>
      </c>
      <c r="B23" s="10"/>
      <c r="C23" s="10"/>
      <c r="D23" s="10"/>
      <c r="E23" s="10"/>
      <c r="F23" s="10"/>
      <c r="G23" s="10"/>
      <c r="H23" s="10"/>
      <c r="I23" s="10"/>
      <c r="J23" s="10"/>
      <c r="K23" s="11"/>
    </row>
    <row r="24" spans="1:11" ht="15" thickBo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30"/>
    </row>
    <row r="25" spans="1:11" x14ac:dyDescent="0.2">
      <c r="A25" s="26" t="s">
        <v>1</v>
      </c>
      <c r="B25" s="27" t="s">
        <v>2</v>
      </c>
      <c r="C25" s="27" t="s">
        <v>3</v>
      </c>
      <c r="D25" s="27" t="s">
        <v>4</v>
      </c>
      <c r="E25" s="27" t="s">
        <v>5</v>
      </c>
      <c r="F25" s="27" t="s">
        <v>6</v>
      </c>
      <c r="G25" s="27" t="s">
        <v>7</v>
      </c>
      <c r="H25" s="27" t="s">
        <v>8</v>
      </c>
      <c r="I25" s="27" t="s">
        <v>9</v>
      </c>
      <c r="J25" s="12" t="s">
        <v>10</v>
      </c>
      <c r="K25" s="13" t="s">
        <v>11</v>
      </c>
    </row>
    <row r="26" spans="1:11" x14ac:dyDescent="0.2">
      <c r="A26" s="14">
        <v>5</v>
      </c>
      <c r="B26" s="3">
        <v>0.1</v>
      </c>
      <c r="C26" s="3">
        <v>37</v>
      </c>
      <c r="D26" s="3">
        <v>32</v>
      </c>
      <c r="E26" s="3">
        <v>1</v>
      </c>
      <c r="F26" s="3">
        <v>1</v>
      </c>
      <c r="G26" s="3">
        <v>15000</v>
      </c>
      <c r="H26" s="3">
        <v>0.5</v>
      </c>
      <c r="I26" s="3">
        <v>0.75</v>
      </c>
      <c r="J26" s="15">
        <v>10</v>
      </c>
      <c r="K26" s="16">
        <f>(((A26*10^3)/1.25)-1)*J26*10^-3</f>
        <v>39.99</v>
      </c>
    </row>
    <row r="27" spans="1:11" x14ac:dyDescent="0.2">
      <c r="A27" s="17" t="s">
        <v>12</v>
      </c>
      <c r="B27" s="8"/>
      <c r="C27" s="8"/>
      <c r="D27" s="8"/>
      <c r="E27" s="8"/>
      <c r="F27" s="8"/>
      <c r="G27" s="8"/>
      <c r="H27" s="1" t="s">
        <v>13</v>
      </c>
      <c r="I27" s="1" t="s">
        <v>14</v>
      </c>
      <c r="J27" s="12" t="s">
        <v>15</v>
      </c>
      <c r="K27" s="13" t="s">
        <v>16</v>
      </c>
    </row>
    <row r="28" spans="1:11" x14ac:dyDescent="0.2">
      <c r="A28" s="18"/>
      <c r="B28" s="12"/>
      <c r="C28" s="12"/>
      <c r="D28" s="12"/>
      <c r="E28" s="12"/>
      <c r="F28" s="12"/>
      <c r="G28" s="12"/>
      <c r="H28" s="12"/>
      <c r="I28" s="12"/>
      <c r="J28" s="12"/>
      <c r="K28" s="13"/>
    </row>
    <row r="29" spans="1:11" x14ac:dyDescent="0.2">
      <c r="A29" s="18" t="s">
        <v>23</v>
      </c>
      <c r="B29" s="12">
        <f>(A26+I26)/(D26-H26-A26)</f>
        <v>0.21698113207547171</v>
      </c>
      <c r="C29" s="12"/>
      <c r="D29" s="12"/>
      <c r="E29" s="12"/>
      <c r="F29" s="12"/>
      <c r="G29" s="12"/>
      <c r="H29" s="12"/>
      <c r="I29" s="12"/>
      <c r="J29" s="12"/>
      <c r="K29" s="13"/>
    </row>
    <row r="30" spans="1:11" x14ac:dyDescent="0.2">
      <c r="A30" s="18" t="s">
        <v>24</v>
      </c>
      <c r="B30" s="12">
        <f>1/G26</f>
        <v>6.666666666666667E-5</v>
      </c>
      <c r="C30" s="12"/>
      <c r="D30" s="12"/>
      <c r="E30" s="12"/>
      <c r="F30" s="12"/>
      <c r="G30" s="12"/>
      <c r="H30" s="12"/>
      <c r="I30" s="12"/>
      <c r="J30" s="12"/>
      <c r="K30" s="13"/>
    </row>
    <row r="31" spans="1:11" x14ac:dyDescent="0.2">
      <c r="A31" s="18" t="s">
        <v>25</v>
      </c>
      <c r="B31" s="12">
        <f>B30/(B29+1)</f>
        <v>5.4780361757105941E-5</v>
      </c>
      <c r="C31" s="12"/>
      <c r="D31" s="12"/>
      <c r="E31" s="12"/>
      <c r="F31" s="12"/>
      <c r="G31" s="12"/>
      <c r="H31" s="12"/>
      <c r="I31" s="12"/>
      <c r="J31" s="12"/>
      <c r="K31" s="13"/>
    </row>
    <row r="32" spans="1:11" x14ac:dyDescent="0.2">
      <c r="A32" s="18" t="s">
        <v>26</v>
      </c>
      <c r="B32" s="12">
        <f>B30-B31</f>
        <v>1.1886304909560729E-5</v>
      </c>
      <c r="C32" s="12"/>
      <c r="D32" s="12"/>
      <c r="E32" s="12"/>
      <c r="F32" s="12"/>
      <c r="G32" s="12"/>
      <c r="H32" s="12"/>
      <c r="I32" s="12"/>
      <c r="J32" s="12"/>
      <c r="K32" s="13"/>
    </row>
    <row r="33" spans="1:11" x14ac:dyDescent="0.2">
      <c r="A33" s="18" t="s">
        <v>27</v>
      </c>
      <c r="B33" s="12">
        <f>4*B32*10^-5</f>
        <v>4.7545219638242922E-10</v>
      </c>
      <c r="C33" s="5">
        <f>B33*10^12</f>
        <v>475.45219638242924</v>
      </c>
      <c r="D33" s="43" t="s">
        <v>28</v>
      </c>
      <c r="E33" s="20" t="s">
        <v>29</v>
      </c>
      <c r="F33" s="20"/>
      <c r="G33" s="12"/>
      <c r="H33" s="12"/>
      <c r="I33" s="12"/>
      <c r="J33" s="12"/>
      <c r="K33" s="13"/>
    </row>
    <row r="34" spans="1:11" x14ac:dyDescent="0.2">
      <c r="A34" s="18" t="s">
        <v>30</v>
      </c>
      <c r="B34" s="12">
        <f>2*F26</f>
        <v>2</v>
      </c>
      <c r="C34" s="6">
        <f>B34</f>
        <v>2</v>
      </c>
      <c r="D34" s="43" t="s">
        <v>31</v>
      </c>
      <c r="E34" s="20" t="s">
        <v>32</v>
      </c>
      <c r="F34" s="20"/>
      <c r="G34" s="12"/>
      <c r="H34" s="12"/>
      <c r="I34" s="12"/>
      <c r="J34" s="12"/>
      <c r="K34" s="13"/>
    </row>
    <row r="35" spans="1:11" x14ac:dyDescent="0.2">
      <c r="A35" s="18" t="s">
        <v>33</v>
      </c>
      <c r="B35" s="12">
        <f>0.3/B34</f>
        <v>0.15</v>
      </c>
      <c r="C35" s="7">
        <f>B35*10^3</f>
        <v>150</v>
      </c>
      <c r="D35" s="43" t="s">
        <v>34</v>
      </c>
      <c r="E35" s="20" t="s">
        <v>35</v>
      </c>
      <c r="F35" s="20"/>
      <c r="G35" s="12"/>
      <c r="H35" s="12"/>
      <c r="I35" s="12"/>
      <c r="J35" s="12"/>
      <c r="K35" s="13"/>
    </row>
    <row r="36" spans="1:11" x14ac:dyDescent="0.2">
      <c r="A36" s="18" t="s">
        <v>36</v>
      </c>
      <c r="B36" s="12">
        <f>B32*((D26-H26-A26)/B34)</f>
        <v>1.5749354005167965E-4</v>
      </c>
      <c r="C36" s="6">
        <f>B36*10^6</f>
        <v>157.49354005167964</v>
      </c>
      <c r="D36" s="43" t="s">
        <v>37</v>
      </c>
      <c r="E36" s="20" t="s">
        <v>38</v>
      </c>
      <c r="F36" s="20"/>
      <c r="G36" s="12"/>
      <c r="H36" s="12"/>
      <c r="I36" s="12"/>
      <c r="J36" s="12"/>
      <c r="K36" s="13"/>
    </row>
    <row r="37" spans="1:11" ht="15" thickBot="1" x14ac:dyDescent="0.25">
      <c r="A37" s="21" t="s">
        <v>39</v>
      </c>
      <c r="B37" s="22">
        <f>(B34*B30)/(8*B26)</f>
        <v>1.6666666666666666E-4</v>
      </c>
      <c r="C37" s="31">
        <f>B37*10^6</f>
        <v>166.66666666666666</v>
      </c>
      <c r="D37" s="44" t="s">
        <v>40</v>
      </c>
      <c r="E37" s="24" t="s">
        <v>41</v>
      </c>
      <c r="F37" s="24"/>
      <c r="G37" s="22"/>
      <c r="H37" s="22"/>
      <c r="I37" s="22"/>
      <c r="J37" s="22"/>
      <c r="K37" s="25"/>
    </row>
  </sheetData>
  <mergeCells count="15">
    <mergeCell ref="E35:F35"/>
    <mergeCell ref="E36:F36"/>
    <mergeCell ref="E37:F37"/>
    <mergeCell ref="E14:F14"/>
    <mergeCell ref="E15:F15"/>
    <mergeCell ref="A23:K24"/>
    <mergeCell ref="A27:G27"/>
    <mergeCell ref="E33:F33"/>
    <mergeCell ref="E34:F34"/>
    <mergeCell ref="A1:K2"/>
    <mergeCell ref="M4:R4"/>
    <mergeCell ref="A5:G5"/>
    <mergeCell ref="E11:F11"/>
    <mergeCell ref="E12:F12"/>
    <mergeCell ref="E13:F13"/>
  </mergeCells>
  <pageMargins left="0" right="0" top="0.39409448818897608" bottom="0.39409448818897608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Bourlot Xavier</cp:lastModifiedBy>
  <cp:revision>5</cp:revision>
  <dcterms:created xsi:type="dcterms:W3CDTF">2016-06-11T21:42:48Z</dcterms:created>
  <dcterms:modified xsi:type="dcterms:W3CDTF">2017-08-13T21:22:21Z</dcterms:modified>
</cp:coreProperties>
</file>