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<sst xmlns="http://schemas.openxmlformats.org/spreadsheetml/2006/main" count="78" uniqueCount="45">
  <si>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</si>
  <si>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</si>
  <si>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</si>
  <si>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</si>
  <si>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</si>
  <si>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</si>
  <si>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</si>
  <si>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</si>
  <si>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</si>
  <si>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</si>
  <si>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</si>
  <si>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</si>
  <si>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</si>
  <si>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</t>
  </si>
  <si>
    <t xml:space="preserve">Pin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</si>
  <si>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</si>
  <si>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</si>
  <si>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</si>
  <si>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</si>
  <si>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</si>
  <si>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</si>
  <si>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</si>
  <si>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</si>
  <si>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</si>
  <si>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</si>
  <si>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</si>
  <si>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</si>
  <si>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</si>
  <si>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</si>
  <si>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</si>
  <si>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</si>
  <si>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</si>
  <si>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</si>
  <si>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</si>
  <si>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</si>
  <si>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</si>
  <si>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</si>
  <si>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</si>
  <si>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r2</t>
  </si>
  <si>
    <t xml:space="preserve">Pdiss W</t>
  </si>
  <si>
    <t xml:space="preserve">Rth °C/W</t>
  </si>
  <si>
    <t xml:space="preserve">Amb °C</t>
  </si>
  <si>
    <t xml:space="preserve">Tj °C</t>
  </si>
  <si>
    <t xml:space="preserve">Invert Configuration</t>
  </si>
  <si>
    <t xml:space="preserve">r max 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</si>
</sst>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E+00"/>
    <numFmt numFmtId="167" formatCode="0.00%"/>
    <numFmt numFmtId="168" formatCode="0"/>
    <numFmt numFmtId="169" formatCode="0.0"/>
    <numFmt numFmtId="170" formatCode="0.0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J6" activeCellId="0" sqref="J6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7.86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AA3" s="1" t="s">
        <v>15</v>
      </c>
      <c r="AB3" s="1" t="s">
        <v>16</v>
      </c>
    </row>
    <row r="4" customFormat="false" ht="16.4" hidden="false" customHeight="false" outlineLevel="0" collapsed="false">
      <c r="A4" s="7" t="n">
        <v>4.8</v>
      </c>
      <c r="B4" s="8" t="n">
        <v>4.5</v>
      </c>
      <c r="C4" s="8" t="n">
        <v>12</v>
      </c>
      <c r="D4" s="8" t="n">
        <v>100</v>
      </c>
      <c r="E4" s="8" t="n">
        <v>0.25</v>
      </c>
      <c r="F4" s="8" t="n">
        <v>0.3</v>
      </c>
      <c r="G4" s="8" t="n">
        <v>75</v>
      </c>
      <c r="H4" s="9" t="n">
        <v>500</v>
      </c>
      <c r="I4" s="10" t="n">
        <v>0.7</v>
      </c>
      <c r="J4" s="1" t="n">
        <f aca="false">C4*E4</f>
        <v>3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17</v>
      </c>
      <c r="B5" s="3"/>
      <c r="C5" s="3"/>
      <c r="D5" s="3"/>
      <c r="E5" s="3"/>
      <c r="F5" s="3"/>
      <c r="G5" s="3"/>
      <c r="H5" s="3"/>
      <c r="AA5" s="1" t="s">
        <v>18</v>
      </c>
      <c r="AB5" s="1" t="s">
        <v>19</v>
      </c>
    </row>
    <row r="6" customFormat="false" ht="15" hidden="false" customHeight="false" outlineLevel="0" collapsed="false">
      <c r="A6" s="4" t="s">
        <v>20</v>
      </c>
      <c r="B6" s="4"/>
      <c r="C6" s="4"/>
      <c r="D6" s="4"/>
      <c r="E6" s="6" t="s">
        <v>21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22</v>
      </c>
    </row>
    <row r="8" customFormat="false" ht="18" hidden="false" customHeight="false" outlineLevel="0" collapsed="false">
      <c r="A8" s="3" t="s">
        <v>23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24</v>
      </c>
      <c r="B9" s="4"/>
      <c r="C9" s="5" t="s">
        <v>25</v>
      </c>
      <c r="D9" s="5"/>
      <c r="E9" s="5" t="s">
        <v>26</v>
      </c>
      <c r="F9" s="5"/>
      <c r="G9" s="6" t="s">
        <v>27</v>
      </c>
      <c r="H9" s="6"/>
      <c r="J9" s="1" t="s">
        <v>28</v>
      </c>
    </row>
    <row r="10" customFormat="false" ht="13.8" hidden="false" customHeight="false" outlineLevel="0" collapsed="false">
      <c r="A10" s="11" t="n">
        <f aca="false">(C4+(E7*10^-3)-B4)/(B4-(A7*10^-3))</f>
        <v>1.82262725050011</v>
      </c>
      <c r="B10" s="11"/>
      <c r="C10" s="12" t="n">
        <f aca="false">1/(G4*10^3)</f>
        <v>1.33333333333333E-005</v>
      </c>
      <c r="D10" s="12"/>
      <c r="E10" s="12" t="n">
        <f aca="false">C10/(A10+1)</f>
        <v>4.72373152741686E-006</v>
      </c>
      <c r="F10" s="12"/>
      <c r="G10" s="13" t="n">
        <f aca="false">C10-E10</f>
        <v>8.60960180591648E-006</v>
      </c>
      <c r="H10" s="13"/>
      <c r="J10" s="14" t="n">
        <f aca="false">G10/C10</f>
        <v>0.645720135443736</v>
      </c>
    </row>
    <row r="11" customFormat="false" ht="18" hidden="false" customHeight="false" outlineLevel="0" collapsed="false">
      <c r="A11" s="3" t="s">
        <v>29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5" t="s">
        <v>30</v>
      </c>
      <c r="B12" s="16" t="s">
        <v>31</v>
      </c>
      <c r="C12" s="16" t="s">
        <v>32</v>
      </c>
      <c r="D12" s="16" t="s">
        <v>33</v>
      </c>
      <c r="E12" s="16" t="s">
        <v>34</v>
      </c>
      <c r="F12" s="16" t="s">
        <v>35</v>
      </c>
      <c r="G12" s="16" t="s">
        <v>36</v>
      </c>
      <c r="H12" s="17"/>
    </row>
    <row r="13" customFormat="false" ht="15.75" hidden="false" customHeight="false" outlineLevel="0" collapsed="false">
      <c r="A13" s="18" t="n">
        <f aca="false">4*10^7*G10</f>
        <v>344.384072236659</v>
      </c>
      <c r="B13" s="19" t="n">
        <f aca="false">2*F4*(A10+1)</f>
        <v>1.69357635030007</v>
      </c>
      <c r="C13" s="20" t="n">
        <f aca="false">300/B13</f>
        <v>177.139932278132</v>
      </c>
      <c r="D13" s="19" t="n">
        <f aca="false">10^6*G10*(B4-(A7*10^-3))/B13</f>
        <v>22.8714805316898</v>
      </c>
      <c r="E13" s="20" t="n">
        <f aca="false">9*E4*G10*10^9/D4</f>
        <v>193.716040633121</v>
      </c>
      <c r="F13" s="21" t="n">
        <f aca="false">1250/H4</f>
        <v>2.5</v>
      </c>
      <c r="G13" s="21" t="n">
        <f aca="false">(10^3*C4/H4)-F13</f>
        <v>21.5</v>
      </c>
      <c r="H13" s="22"/>
    </row>
    <row r="14" customFormat="false" ht="15" hidden="false" customHeight="false" outlineLevel="0" collapsed="false">
      <c r="F14" s="1" t="n">
        <v>2.1</v>
      </c>
      <c r="G14" s="1" t="n">
        <f aca="false">20-F14</f>
        <v>17.9</v>
      </c>
      <c r="H14" s="1" t="s">
        <v>37</v>
      </c>
      <c r="I14" s="23" t="n">
        <f aca="false">1.25*(G14/F14+1)</f>
        <v>11.9047619047619</v>
      </c>
    </row>
    <row r="15" customFormat="false" ht="15" hidden="false" customHeight="false" outlineLevel="0" collapsed="false">
      <c r="F15" s="1" t="n">
        <v>2</v>
      </c>
      <c r="G15" s="24" t="n">
        <f aca="false">((ABS(C4)/1.25)-1)*F15</f>
        <v>17.2</v>
      </c>
      <c r="H15" s="25" t="s">
        <v>38</v>
      </c>
    </row>
    <row r="16" customFormat="false" ht="13.8" hidden="false" customHeight="false" outlineLevel="0" collapsed="false"/>
    <row r="17" customFormat="false" ht="13.8" hidden="false" customHeight="false" outlineLevel="0" collapsed="false">
      <c r="D17" s="26"/>
    </row>
    <row r="18" customFormat="false" ht="13.8" hidden="false" customHeight="false" outlineLevel="0" collapsed="false">
      <c r="F18" s="1" t="s">
        <v>39</v>
      </c>
      <c r="G18" s="1" t="s">
        <v>40</v>
      </c>
      <c r="H18" s="1" t="s">
        <v>41</v>
      </c>
      <c r="I18" s="1" t="s">
        <v>42</v>
      </c>
    </row>
    <row r="19" customFormat="false" ht="15" hidden="false" customHeight="false" outlineLevel="0" collapsed="false">
      <c r="F19" s="1" t="n">
        <v>1.25</v>
      </c>
      <c r="G19" s="1" t="n">
        <v>85</v>
      </c>
      <c r="H19" s="1" t="n">
        <v>30</v>
      </c>
      <c r="I19" s="1" t="n">
        <f aca="false">H19+F19*G19</f>
        <v>136.25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15</v>
      </c>
      <c r="AB3" s="1" t="s">
        <v>16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17</v>
      </c>
      <c r="B5" s="3"/>
      <c r="C5" s="3"/>
      <c r="D5" s="3"/>
      <c r="E5" s="3"/>
      <c r="F5" s="3"/>
      <c r="G5" s="3"/>
      <c r="H5" s="3"/>
      <c r="AA5" s="1" t="s">
        <v>18</v>
      </c>
      <c r="AB5" s="1" t="s">
        <v>44</v>
      </c>
    </row>
    <row r="6" customFormat="false" ht="15" hidden="false" customHeight="false" outlineLevel="0" collapsed="false">
      <c r="A6" s="4" t="s">
        <v>20</v>
      </c>
      <c r="B6" s="4"/>
      <c r="C6" s="4"/>
      <c r="D6" s="4"/>
      <c r="E6" s="6" t="s">
        <v>21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22</v>
      </c>
    </row>
    <row r="8" customFormat="false" ht="18" hidden="false" customHeight="false" outlineLevel="0" collapsed="false">
      <c r="A8" s="3" t="s">
        <v>23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24</v>
      </c>
      <c r="B9" s="4"/>
      <c r="C9" s="5" t="s">
        <v>25</v>
      </c>
      <c r="D9" s="5"/>
      <c r="E9" s="5" t="s">
        <v>26</v>
      </c>
      <c r="F9" s="5"/>
      <c r="G9" s="6" t="s">
        <v>27</v>
      </c>
      <c r="H9" s="6"/>
    </row>
    <row r="10" customFormat="false" ht="15.75" hidden="false" customHeight="false" outlineLevel="0" collapsed="false">
      <c r="A10" s="11" t="n">
        <f aca="false">(ABS(C4)+(E7*10^-3)-B4)/(B4-(A7*10^-3))</f>
        <v>0.703981481481481</v>
      </c>
      <c r="B10" s="11"/>
      <c r="C10" s="12" t="n">
        <f aca="false">1/(G4*10^3)</f>
        <v>1.25E-005</v>
      </c>
      <c r="D10" s="12"/>
      <c r="E10" s="12" t="n">
        <f aca="false">C10/(A10+1)</f>
        <v>7.33576047383579E-006</v>
      </c>
      <c r="F10" s="12"/>
      <c r="G10" s="13" t="n">
        <f aca="false">C10-E10</f>
        <v>5.16423952616421E-006</v>
      </c>
      <c r="H10" s="13"/>
    </row>
    <row r="11" customFormat="false" ht="18" hidden="false" customHeight="false" outlineLevel="0" collapsed="false">
      <c r="A11" s="3" t="s">
        <v>29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5" t="s">
        <v>30</v>
      </c>
      <c r="B12" s="16" t="s">
        <v>31</v>
      </c>
      <c r="C12" s="16" t="s">
        <v>32</v>
      </c>
      <c r="D12" s="16" t="s">
        <v>33</v>
      </c>
      <c r="E12" s="16" t="s">
        <v>34</v>
      </c>
      <c r="F12" s="16" t="s">
        <v>35</v>
      </c>
      <c r="G12" s="16" t="s">
        <v>36</v>
      </c>
      <c r="H12" s="17"/>
    </row>
    <row r="13" customFormat="false" ht="15.75" hidden="false" customHeight="false" outlineLevel="0" collapsed="false">
      <c r="A13" s="18" t="n">
        <f aca="false">4*10^7*G10</f>
        <v>206.569581046568</v>
      </c>
      <c r="B13" s="19" t="n">
        <f aca="false">2*F4*(A10+1)</f>
        <v>0.408955555555555</v>
      </c>
      <c r="C13" s="20" t="n">
        <f aca="false">300/B13</f>
        <v>733.576047383579</v>
      </c>
      <c r="D13" s="19" t="n">
        <f aca="false">10^6*G10*(B4-(A7*10^-3))/B13</f>
        <v>34.0952617741103</v>
      </c>
      <c r="E13" s="20" t="n">
        <f aca="false">9*E4*G10*10^9/D4</f>
        <v>74.3650491767646</v>
      </c>
      <c r="F13" s="21" t="n">
        <f aca="false">1250/H4</f>
        <v>2.5</v>
      </c>
      <c r="G13" s="21" t="n">
        <f aca="false">-F13+(10^3*ABS(C4)/H4)</f>
        <v>7.7</v>
      </c>
      <c r="H13" s="22"/>
    </row>
    <row r="14" customFormat="false" ht="15" hidden="false" customHeight="false" outlineLevel="0" collapsed="false">
      <c r="F14" s="1" t="n">
        <v>2.2</v>
      </c>
      <c r="G14" s="1" t="n">
        <v>6.8</v>
      </c>
      <c r="H14" s="27" t="s">
        <v>37</v>
      </c>
      <c r="I14" s="28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24" t="n">
        <f aca="false">((ABS(C4)/1.25)-1)*F15</f>
        <v>6.776</v>
      </c>
      <c r="H15" s="25" t="s">
        <v>38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24617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2020-06-18T10:44:23Z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